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Data science and analytics class\Week 2 - Excel\"/>
    </mc:Choice>
  </mc:AlternateContent>
  <xr:revisionPtr revIDLastSave="0" documentId="13_ncr:1_{9BAC90E7-F449-4F4B-A82A-B424595BDD07}" xr6:coauthVersionLast="47" xr6:coauthVersionMax="47" xr10:uidLastSave="{00000000-0000-0000-0000-000000000000}"/>
  <bookViews>
    <workbookView xWindow="-120" yWindow="-120" windowWidth="29040" windowHeight="15720" firstSheet="10" activeTab="15" xr2:uid="{00000000-000D-0000-FFFF-FFFF00000000}"/>
  </bookViews>
  <sheets>
    <sheet name="Data- Original" sheetId="1" r:id="rId1"/>
    <sheet name="Excel_Assignment" sheetId="3" r:id="rId2"/>
    <sheet name="Brief" sheetId="2" r:id="rId3"/>
    <sheet name="Cohort Analysis" sheetId="5" r:id="rId4"/>
    <sheet name="SKURevPivot" sheetId="11" r:id="rId5"/>
    <sheet name="ABCSheet" sheetId="13" r:id="rId6"/>
    <sheet name="ABCPivot" sheetId="14" r:id="rId7"/>
    <sheet name="SalespersonPivot" sheetId="15" r:id="rId8"/>
    <sheet name="SalespersonProductivity" sheetId="16" r:id="rId9"/>
    <sheet name="ChannelMixPivot" sheetId="20" r:id="rId10"/>
    <sheet name="ServiceLevelPivot" sheetId="22" r:id="rId11"/>
    <sheet name="PriceCompliancePivot" sheetId="23" r:id="rId12"/>
    <sheet name="WhatIf_Panel" sheetId="25" r:id="rId13"/>
    <sheet name="Discount_Outliers_Data" sheetId="29" r:id="rId14"/>
    <sheet name="Dashboard_Pivots" sheetId="28" r:id="rId15"/>
    <sheet name="Dashboard" sheetId="26" r:id="rId16"/>
  </sheets>
  <definedNames>
    <definedName name="_xlnm._FilterDatabase" localSheetId="1" hidden="1">Excel_Assignment!$AB$1:$AB$633</definedName>
    <definedName name="_xlchart.v1.0" hidden="1">Discount_Outliers_Data!$A$1</definedName>
    <definedName name="_xlchart.v1.1" hidden="1">Discount_Outliers_Data!$A$2:$A$633</definedName>
    <definedName name="_xlchart.v1.2" hidden="1">Dashboard_Pivots!$O$4:$O$7</definedName>
    <definedName name="_xlchart.v1.3" hidden="1">Dashboard_Pivots!$P$3</definedName>
    <definedName name="_xlchart.v1.4" hidden="1">Dashboard_Pivots!$P$4:$P$7</definedName>
    <definedName name="_xlchart.v1.5" hidden="1">Discount_Outliers_Data!$A$1</definedName>
    <definedName name="_xlchart.v1.6" hidden="1">Discount_Outliers_Data!$A$2:$A$633</definedName>
    <definedName name="Slicer_Channel">#N/A</definedName>
    <definedName name="Slicer_Country">#N/A</definedName>
    <definedName name="Slicer_Month_OD">#N/A</definedName>
    <definedName name="Slicer_ProductCategory">#N/A</definedName>
    <definedName name="Slicer_Region">#N/A</definedName>
    <definedName name="Slicer_Region1">#N/A</definedName>
    <definedName name="Slicer_Salesperson">#N/A</definedName>
  </definedNames>
  <calcPr calcId="191029"/>
  <pivotCaches>
    <pivotCache cacheId="0" r:id="rId17"/>
    <pivotCache cacheId="1" r:id="rId18"/>
    <pivotCache cacheId="2" r:id="rId19"/>
    <pivotCache cacheId="3" r:id="rId20"/>
    <pivotCache cacheId="4" r:id="rId21"/>
    <pivotCache cacheId="5" r:id="rId22"/>
    <pivotCache cacheId="6"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8" l="1"/>
  <c r="P5" i="28"/>
  <c r="P6" i="28"/>
  <c r="P7" i="28"/>
  <c r="P8" i="28"/>
  <c r="AS2" i="3"/>
  <c r="AH2" i="3"/>
  <c r="AO19" i="3"/>
  <c r="C8" i="25" s="1"/>
  <c r="D8" i="25" s="1"/>
  <c r="B9" i="25"/>
  <c r="B8" i="25"/>
  <c r="C7" i="25"/>
  <c r="D7" i="25" s="1"/>
  <c r="B7" i="25"/>
  <c r="AR3" i="3"/>
  <c r="AR4" i="3"/>
  <c r="AR5" i="3"/>
  <c r="AR6" i="3"/>
  <c r="AR7" i="3"/>
  <c r="AR8" i="3"/>
  <c r="AR9" i="3"/>
  <c r="AR10" i="3"/>
  <c r="AR11" i="3"/>
  <c r="AR12" i="3"/>
  <c r="AR13" i="3"/>
  <c r="AR14" i="3"/>
  <c r="AR15" i="3"/>
  <c r="AR16" i="3"/>
  <c r="AR17" i="3"/>
  <c r="AR18" i="3"/>
  <c r="AR20" i="3"/>
  <c r="AR21" i="3"/>
  <c r="AR22" i="3"/>
  <c r="AR23" i="3"/>
  <c r="AR24" i="3"/>
  <c r="AR25" i="3"/>
  <c r="AR26" i="3"/>
  <c r="AR27" i="3"/>
  <c r="AR28" i="3"/>
  <c r="AR29" i="3"/>
  <c r="AR30" i="3"/>
  <c r="AR31" i="3"/>
  <c r="AR32" i="3"/>
  <c r="AR33" i="3"/>
  <c r="AR34" i="3"/>
  <c r="AR35" i="3"/>
  <c r="AR36" i="3"/>
  <c r="AR37" i="3"/>
  <c r="AR38" i="3"/>
  <c r="AR39" i="3"/>
  <c r="AR40" i="3"/>
  <c r="AR41" i="3"/>
  <c r="AR42" i="3"/>
  <c r="AR43" i="3"/>
  <c r="AR44" i="3"/>
  <c r="AR45" i="3"/>
  <c r="AR46" i="3"/>
  <c r="AR47" i="3"/>
  <c r="AR48" i="3"/>
  <c r="AR49" i="3"/>
  <c r="AR50" i="3"/>
  <c r="AR51" i="3"/>
  <c r="AR52" i="3"/>
  <c r="AR53" i="3"/>
  <c r="AR54" i="3"/>
  <c r="AR55" i="3"/>
  <c r="AR56" i="3"/>
  <c r="AR57" i="3"/>
  <c r="AR58" i="3"/>
  <c r="AR59" i="3"/>
  <c r="AR60" i="3"/>
  <c r="AR61" i="3"/>
  <c r="AR62" i="3"/>
  <c r="AR63" i="3"/>
  <c r="AR64" i="3"/>
  <c r="AR65" i="3"/>
  <c r="AR66" i="3"/>
  <c r="AR67" i="3"/>
  <c r="AR68" i="3"/>
  <c r="AR69" i="3"/>
  <c r="AR70" i="3"/>
  <c r="AR71" i="3"/>
  <c r="AR72" i="3"/>
  <c r="AR73" i="3"/>
  <c r="AR74" i="3"/>
  <c r="AR75" i="3"/>
  <c r="AR76" i="3"/>
  <c r="AR77" i="3"/>
  <c r="AR78" i="3"/>
  <c r="AR79" i="3"/>
  <c r="AR80" i="3"/>
  <c r="AR81" i="3"/>
  <c r="AR82" i="3"/>
  <c r="AR83" i="3"/>
  <c r="AR84" i="3"/>
  <c r="AR85" i="3"/>
  <c r="AR86" i="3"/>
  <c r="AR87" i="3"/>
  <c r="AR88" i="3"/>
  <c r="AR89" i="3"/>
  <c r="AR90" i="3"/>
  <c r="AR91" i="3"/>
  <c r="AR92" i="3"/>
  <c r="AR93" i="3"/>
  <c r="AR94" i="3"/>
  <c r="AR95" i="3"/>
  <c r="AR96" i="3"/>
  <c r="AR97" i="3"/>
  <c r="AR98" i="3"/>
  <c r="AR99" i="3"/>
  <c r="AR100" i="3"/>
  <c r="AR101" i="3"/>
  <c r="AR102" i="3"/>
  <c r="AR103" i="3"/>
  <c r="AR104" i="3"/>
  <c r="AR105" i="3"/>
  <c r="AR106" i="3"/>
  <c r="AR107" i="3"/>
  <c r="AR108" i="3"/>
  <c r="AR109" i="3"/>
  <c r="AR110" i="3"/>
  <c r="AR111" i="3"/>
  <c r="AR112" i="3"/>
  <c r="AR113" i="3"/>
  <c r="AR114" i="3"/>
  <c r="AR115" i="3"/>
  <c r="AR116" i="3"/>
  <c r="AR117" i="3"/>
  <c r="AR118" i="3"/>
  <c r="AR119" i="3"/>
  <c r="AR120" i="3"/>
  <c r="AR121" i="3"/>
  <c r="AR122" i="3"/>
  <c r="AR123" i="3"/>
  <c r="AR124" i="3"/>
  <c r="AR125" i="3"/>
  <c r="AR126" i="3"/>
  <c r="AR127" i="3"/>
  <c r="AR128" i="3"/>
  <c r="AR129" i="3"/>
  <c r="AR130" i="3"/>
  <c r="AR131" i="3"/>
  <c r="AR132" i="3"/>
  <c r="AR133" i="3"/>
  <c r="AR134" i="3"/>
  <c r="AR135" i="3"/>
  <c r="AR136" i="3"/>
  <c r="AR137" i="3"/>
  <c r="AR138" i="3"/>
  <c r="AR139" i="3"/>
  <c r="AR140" i="3"/>
  <c r="AR141" i="3"/>
  <c r="AR142" i="3"/>
  <c r="AR143" i="3"/>
  <c r="AR144" i="3"/>
  <c r="AR145" i="3"/>
  <c r="AR146" i="3"/>
  <c r="AR147" i="3"/>
  <c r="AR148" i="3"/>
  <c r="AR149" i="3"/>
  <c r="AR150" i="3"/>
  <c r="AR151" i="3"/>
  <c r="AR152" i="3"/>
  <c r="AR153" i="3"/>
  <c r="AR154" i="3"/>
  <c r="AR155" i="3"/>
  <c r="AR156" i="3"/>
  <c r="AR157" i="3"/>
  <c r="AR158" i="3"/>
  <c r="AR159" i="3"/>
  <c r="AR160" i="3"/>
  <c r="AR161" i="3"/>
  <c r="AR162" i="3"/>
  <c r="AR163" i="3"/>
  <c r="AR164" i="3"/>
  <c r="AR165" i="3"/>
  <c r="AR166" i="3"/>
  <c r="AR167" i="3"/>
  <c r="AR168" i="3"/>
  <c r="AR169" i="3"/>
  <c r="AR170" i="3"/>
  <c r="AR171" i="3"/>
  <c r="AR172" i="3"/>
  <c r="AR173" i="3"/>
  <c r="AR174" i="3"/>
  <c r="AR175" i="3"/>
  <c r="AR176" i="3"/>
  <c r="AR177" i="3"/>
  <c r="AR178" i="3"/>
  <c r="AR179" i="3"/>
  <c r="AR180" i="3"/>
  <c r="AR181" i="3"/>
  <c r="AR182" i="3"/>
  <c r="AR183" i="3"/>
  <c r="AR184" i="3"/>
  <c r="AR185" i="3"/>
  <c r="AR186" i="3"/>
  <c r="AR187" i="3"/>
  <c r="AR188" i="3"/>
  <c r="AR189" i="3"/>
  <c r="AR190" i="3"/>
  <c r="AR191" i="3"/>
  <c r="AR192" i="3"/>
  <c r="AR193" i="3"/>
  <c r="AR194" i="3"/>
  <c r="AR195" i="3"/>
  <c r="AR196" i="3"/>
  <c r="AR197" i="3"/>
  <c r="AR198" i="3"/>
  <c r="AR199" i="3"/>
  <c r="AR200" i="3"/>
  <c r="AR201" i="3"/>
  <c r="AR202" i="3"/>
  <c r="AR203" i="3"/>
  <c r="AR204" i="3"/>
  <c r="AR205" i="3"/>
  <c r="AR206" i="3"/>
  <c r="AR207" i="3"/>
  <c r="AR208" i="3"/>
  <c r="AR209" i="3"/>
  <c r="AR210" i="3"/>
  <c r="AR211" i="3"/>
  <c r="AR212" i="3"/>
  <c r="AR213" i="3"/>
  <c r="AR214" i="3"/>
  <c r="AR215" i="3"/>
  <c r="AR216" i="3"/>
  <c r="AR217" i="3"/>
  <c r="AR218" i="3"/>
  <c r="AR219" i="3"/>
  <c r="AR220" i="3"/>
  <c r="AR221" i="3"/>
  <c r="AR222" i="3"/>
  <c r="AR223" i="3"/>
  <c r="AR224" i="3"/>
  <c r="AR225" i="3"/>
  <c r="AR226" i="3"/>
  <c r="AR227" i="3"/>
  <c r="AR228" i="3"/>
  <c r="AR229" i="3"/>
  <c r="AR230" i="3"/>
  <c r="AR231" i="3"/>
  <c r="AR232" i="3"/>
  <c r="AR233" i="3"/>
  <c r="AR234" i="3"/>
  <c r="AR235" i="3"/>
  <c r="AR236" i="3"/>
  <c r="AR237" i="3"/>
  <c r="AR238" i="3"/>
  <c r="AR239" i="3"/>
  <c r="AR240" i="3"/>
  <c r="AR241" i="3"/>
  <c r="AR242" i="3"/>
  <c r="AR243" i="3"/>
  <c r="AR244" i="3"/>
  <c r="AR245" i="3"/>
  <c r="AR246" i="3"/>
  <c r="AR247" i="3"/>
  <c r="AR248" i="3"/>
  <c r="AR249" i="3"/>
  <c r="AR250" i="3"/>
  <c r="AR251" i="3"/>
  <c r="AR252" i="3"/>
  <c r="AR253" i="3"/>
  <c r="AR254" i="3"/>
  <c r="AR255" i="3"/>
  <c r="AR256" i="3"/>
  <c r="AR257" i="3"/>
  <c r="AR258" i="3"/>
  <c r="AR259" i="3"/>
  <c r="AR260" i="3"/>
  <c r="AR261" i="3"/>
  <c r="AR262" i="3"/>
  <c r="AR263" i="3"/>
  <c r="AR264" i="3"/>
  <c r="AR265" i="3"/>
  <c r="AR266" i="3"/>
  <c r="AR267" i="3"/>
  <c r="AR268" i="3"/>
  <c r="AR269" i="3"/>
  <c r="AR270" i="3"/>
  <c r="AR271" i="3"/>
  <c r="AR272" i="3"/>
  <c r="AR273" i="3"/>
  <c r="AR274" i="3"/>
  <c r="AR275" i="3"/>
  <c r="AR276" i="3"/>
  <c r="AR277" i="3"/>
  <c r="AR278" i="3"/>
  <c r="AR279" i="3"/>
  <c r="AR280" i="3"/>
  <c r="AR281" i="3"/>
  <c r="AR282" i="3"/>
  <c r="AR283" i="3"/>
  <c r="AR284" i="3"/>
  <c r="AR285" i="3"/>
  <c r="AR286" i="3"/>
  <c r="AR287" i="3"/>
  <c r="AR288" i="3"/>
  <c r="AR289" i="3"/>
  <c r="AR290" i="3"/>
  <c r="AR291" i="3"/>
  <c r="AR292" i="3"/>
  <c r="AR293" i="3"/>
  <c r="AR294" i="3"/>
  <c r="AR295" i="3"/>
  <c r="AR296" i="3"/>
  <c r="AR297" i="3"/>
  <c r="AR298" i="3"/>
  <c r="AR299" i="3"/>
  <c r="AR300" i="3"/>
  <c r="AR301" i="3"/>
  <c r="AR302" i="3"/>
  <c r="AR303" i="3"/>
  <c r="AR304" i="3"/>
  <c r="AR305" i="3"/>
  <c r="AR306" i="3"/>
  <c r="AR307" i="3"/>
  <c r="AR308" i="3"/>
  <c r="AR309" i="3"/>
  <c r="AR310" i="3"/>
  <c r="AR311" i="3"/>
  <c r="AR312" i="3"/>
  <c r="AR313" i="3"/>
  <c r="AR314" i="3"/>
  <c r="AR315" i="3"/>
  <c r="AR316" i="3"/>
  <c r="AR317" i="3"/>
  <c r="AR318" i="3"/>
  <c r="AR319" i="3"/>
  <c r="AR320" i="3"/>
  <c r="AR321" i="3"/>
  <c r="AR322" i="3"/>
  <c r="AR323" i="3"/>
  <c r="AR324" i="3"/>
  <c r="AR325" i="3"/>
  <c r="AR326" i="3"/>
  <c r="AR327" i="3"/>
  <c r="AR328" i="3"/>
  <c r="AR329" i="3"/>
  <c r="AR330" i="3"/>
  <c r="AR331" i="3"/>
  <c r="AR332" i="3"/>
  <c r="AR333" i="3"/>
  <c r="AR334" i="3"/>
  <c r="AR335" i="3"/>
  <c r="AR336" i="3"/>
  <c r="AR337" i="3"/>
  <c r="AR338" i="3"/>
  <c r="AR339" i="3"/>
  <c r="AR340" i="3"/>
  <c r="AR341" i="3"/>
  <c r="AR342" i="3"/>
  <c r="AR343" i="3"/>
  <c r="AR344" i="3"/>
  <c r="AR345" i="3"/>
  <c r="AR346" i="3"/>
  <c r="AR347" i="3"/>
  <c r="AR348" i="3"/>
  <c r="AR349" i="3"/>
  <c r="AR350" i="3"/>
  <c r="AR351" i="3"/>
  <c r="AR352" i="3"/>
  <c r="AR353" i="3"/>
  <c r="AR354" i="3"/>
  <c r="AR355" i="3"/>
  <c r="AR356" i="3"/>
  <c r="AR357" i="3"/>
  <c r="AR358" i="3"/>
  <c r="AR359" i="3"/>
  <c r="AR360" i="3"/>
  <c r="AR361" i="3"/>
  <c r="AR362" i="3"/>
  <c r="AR363" i="3"/>
  <c r="AR364" i="3"/>
  <c r="AR365" i="3"/>
  <c r="AR366" i="3"/>
  <c r="AR367" i="3"/>
  <c r="AR368" i="3"/>
  <c r="AR369" i="3"/>
  <c r="AR370" i="3"/>
  <c r="AR371" i="3"/>
  <c r="AR372" i="3"/>
  <c r="AR373" i="3"/>
  <c r="AR374" i="3"/>
  <c r="AR375" i="3"/>
  <c r="AR376" i="3"/>
  <c r="AR377" i="3"/>
  <c r="AR378" i="3"/>
  <c r="AR379" i="3"/>
  <c r="AR380" i="3"/>
  <c r="AR381" i="3"/>
  <c r="AR382" i="3"/>
  <c r="AR383" i="3"/>
  <c r="AR384" i="3"/>
  <c r="AR385" i="3"/>
  <c r="AR386" i="3"/>
  <c r="AR387" i="3"/>
  <c r="AR388" i="3"/>
  <c r="AR389" i="3"/>
  <c r="AR390" i="3"/>
  <c r="AR391" i="3"/>
  <c r="AR392" i="3"/>
  <c r="AR393" i="3"/>
  <c r="AR394" i="3"/>
  <c r="AR395" i="3"/>
  <c r="AR396" i="3"/>
  <c r="AR397" i="3"/>
  <c r="AR398" i="3"/>
  <c r="AR399" i="3"/>
  <c r="AR400" i="3"/>
  <c r="AR401" i="3"/>
  <c r="AR402" i="3"/>
  <c r="AR403" i="3"/>
  <c r="AR404" i="3"/>
  <c r="AR405" i="3"/>
  <c r="AR406" i="3"/>
  <c r="AR407" i="3"/>
  <c r="AR408" i="3"/>
  <c r="AR409" i="3"/>
  <c r="AR410" i="3"/>
  <c r="AR411" i="3"/>
  <c r="AR412" i="3"/>
  <c r="AR413" i="3"/>
  <c r="AR414" i="3"/>
  <c r="AR415" i="3"/>
  <c r="AR416" i="3"/>
  <c r="AR417" i="3"/>
  <c r="AR418" i="3"/>
  <c r="AR419" i="3"/>
  <c r="AR420" i="3"/>
  <c r="AR421" i="3"/>
  <c r="AR422" i="3"/>
  <c r="AR423" i="3"/>
  <c r="AR424" i="3"/>
  <c r="AR425" i="3"/>
  <c r="AR426" i="3"/>
  <c r="AR427" i="3"/>
  <c r="AR428" i="3"/>
  <c r="AR429" i="3"/>
  <c r="AR430" i="3"/>
  <c r="AR431" i="3"/>
  <c r="AR432" i="3"/>
  <c r="AR433" i="3"/>
  <c r="AR434" i="3"/>
  <c r="AR435" i="3"/>
  <c r="AR436" i="3"/>
  <c r="AR437" i="3"/>
  <c r="AR438" i="3"/>
  <c r="AR439" i="3"/>
  <c r="AR440" i="3"/>
  <c r="AR441" i="3"/>
  <c r="AR442" i="3"/>
  <c r="AR443" i="3"/>
  <c r="AR444" i="3"/>
  <c r="AR445" i="3"/>
  <c r="AR446" i="3"/>
  <c r="AR447" i="3"/>
  <c r="AR448" i="3"/>
  <c r="AR449" i="3"/>
  <c r="AR450" i="3"/>
  <c r="AR451" i="3"/>
  <c r="AR452" i="3"/>
  <c r="AR453" i="3"/>
  <c r="AR454" i="3"/>
  <c r="AR455" i="3"/>
  <c r="AR456" i="3"/>
  <c r="AR457" i="3"/>
  <c r="AR458" i="3"/>
  <c r="AR459" i="3"/>
  <c r="AR460" i="3"/>
  <c r="AR461" i="3"/>
  <c r="AR462" i="3"/>
  <c r="AR463" i="3"/>
  <c r="AR464" i="3"/>
  <c r="AR465" i="3"/>
  <c r="AR466" i="3"/>
  <c r="AR467" i="3"/>
  <c r="AR468" i="3"/>
  <c r="AR469" i="3"/>
  <c r="AR470" i="3"/>
  <c r="AR471" i="3"/>
  <c r="AR472" i="3"/>
  <c r="AR473" i="3"/>
  <c r="AR474" i="3"/>
  <c r="AR475" i="3"/>
  <c r="AR476" i="3"/>
  <c r="AR477" i="3"/>
  <c r="AR478" i="3"/>
  <c r="AR479" i="3"/>
  <c r="AR480" i="3"/>
  <c r="AR481" i="3"/>
  <c r="AR482" i="3"/>
  <c r="AR483" i="3"/>
  <c r="AR484" i="3"/>
  <c r="AR485" i="3"/>
  <c r="AR486" i="3"/>
  <c r="AR487" i="3"/>
  <c r="AR488" i="3"/>
  <c r="AR489" i="3"/>
  <c r="AR490" i="3"/>
  <c r="AR491" i="3"/>
  <c r="AR492" i="3"/>
  <c r="AR493" i="3"/>
  <c r="AR494" i="3"/>
  <c r="AR495" i="3"/>
  <c r="AR496" i="3"/>
  <c r="AR497" i="3"/>
  <c r="AR498" i="3"/>
  <c r="AR499" i="3"/>
  <c r="AR500" i="3"/>
  <c r="AR501" i="3"/>
  <c r="AR502" i="3"/>
  <c r="AR503" i="3"/>
  <c r="AR504" i="3"/>
  <c r="AR505" i="3"/>
  <c r="AR506" i="3"/>
  <c r="AR507" i="3"/>
  <c r="AR508" i="3"/>
  <c r="AR509" i="3"/>
  <c r="AR510" i="3"/>
  <c r="AR511" i="3"/>
  <c r="AR512" i="3"/>
  <c r="AR513" i="3"/>
  <c r="AR514" i="3"/>
  <c r="AR515" i="3"/>
  <c r="AR516" i="3"/>
  <c r="AR517" i="3"/>
  <c r="AR518" i="3"/>
  <c r="AR519" i="3"/>
  <c r="AR520" i="3"/>
  <c r="AR521" i="3"/>
  <c r="AR522" i="3"/>
  <c r="AR523" i="3"/>
  <c r="AR524" i="3"/>
  <c r="AR525" i="3"/>
  <c r="AR526" i="3"/>
  <c r="AR527" i="3"/>
  <c r="AR528" i="3"/>
  <c r="AR529" i="3"/>
  <c r="AR530" i="3"/>
  <c r="AR531" i="3"/>
  <c r="AR532" i="3"/>
  <c r="AR533" i="3"/>
  <c r="AR534" i="3"/>
  <c r="AR535" i="3"/>
  <c r="AR536" i="3"/>
  <c r="AR537" i="3"/>
  <c r="AR538" i="3"/>
  <c r="AR539" i="3"/>
  <c r="AR540" i="3"/>
  <c r="AR541" i="3"/>
  <c r="AR542" i="3"/>
  <c r="AR543" i="3"/>
  <c r="AR544" i="3"/>
  <c r="AR545" i="3"/>
  <c r="AR546" i="3"/>
  <c r="AR547" i="3"/>
  <c r="AR548" i="3"/>
  <c r="AR549" i="3"/>
  <c r="AR550" i="3"/>
  <c r="AR551" i="3"/>
  <c r="AR552" i="3"/>
  <c r="AR553" i="3"/>
  <c r="AR554" i="3"/>
  <c r="AR555" i="3"/>
  <c r="AR556" i="3"/>
  <c r="AR557" i="3"/>
  <c r="AR558" i="3"/>
  <c r="AR559" i="3"/>
  <c r="AR560" i="3"/>
  <c r="AR561" i="3"/>
  <c r="AR562" i="3"/>
  <c r="AR563" i="3"/>
  <c r="AR564" i="3"/>
  <c r="AR565" i="3"/>
  <c r="AR566" i="3"/>
  <c r="AR567" i="3"/>
  <c r="AR568" i="3"/>
  <c r="AR569" i="3"/>
  <c r="AR570" i="3"/>
  <c r="AR571" i="3"/>
  <c r="AR572" i="3"/>
  <c r="AR573" i="3"/>
  <c r="AR574" i="3"/>
  <c r="AR575" i="3"/>
  <c r="AR576" i="3"/>
  <c r="AR577" i="3"/>
  <c r="AR578" i="3"/>
  <c r="AR579" i="3"/>
  <c r="AR580" i="3"/>
  <c r="AR581" i="3"/>
  <c r="AR582" i="3"/>
  <c r="AR583" i="3"/>
  <c r="AR584" i="3"/>
  <c r="AR585" i="3"/>
  <c r="AR586" i="3"/>
  <c r="AR587" i="3"/>
  <c r="AR588" i="3"/>
  <c r="AR589" i="3"/>
  <c r="AR590" i="3"/>
  <c r="AR591" i="3"/>
  <c r="AR592" i="3"/>
  <c r="AR593" i="3"/>
  <c r="AR594" i="3"/>
  <c r="AR595" i="3"/>
  <c r="AR596" i="3"/>
  <c r="AR597" i="3"/>
  <c r="AR598" i="3"/>
  <c r="AR599" i="3"/>
  <c r="AR600" i="3"/>
  <c r="AR601" i="3"/>
  <c r="AR602" i="3"/>
  <c r="AR603" i="3"/>
  <c r="AR604" i="3"/>
  <c r="AR605" i="3"/>
  <c r="AR606" i="3"/>
  <c r="AR607" i="3"/>
  <c r="AR608" i="3"/>
  <c r="AR609" i="3"/>
  <c r="AR610" i="3"/>
  <c r="AR611" i="3"/>
  <c r="AR612" i="3"/>
  <c r="AR613" i="3"/>
  <c r="AR614" i="3"/>
  <c r="AR615" i="3"/>
  <c r="AR616" i="3"/>
  <c r="AR617" i="3"/>
  <c r="AR618" i="3"/>
  <c r="AR619" i="3"/>
  <c r="AR620" i="3"/>
  <c r="AR621" i="3"/>
  <c r="AR622" i="3"/>
  <c r="AR623" i="3"/>
  <c r="AR624" i="3"/>
  <c r="AR625" i="3"/>
  <c r="AR626" i="3"/>
  <c r="AR627" i="3"/>
  <c r="AR628" i="3"/>
  <c r="AR629" i="3"/>
  <c r="AR630" i="3"/>
  <c r="AR631" i="3"/>
  <c r="AR632" i="3"/>
  <c r="AR633" i="3"/>
  <c r="AR2" i="3"/>
  <c r="AQ2" i="3"/>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323" i="3"/>
  <c r="AQ324" i="3"/>
  <c r="AQ325" i="3"/>
  <c r="AQ326" i="3"/>
  <c r="AQ327" i="3"/>
  <c r="AQ328" i="3"/>
  <c r="AQ329" i="3"/>
  <c r="AQ330" i="3"/>
  <c r="AQ331" i="3"/>
  <c r="AQ332" i="3"/>
  <c r="AQ333" i="3"/>
  <c r="AQ334" i="3"/>
  <c r="AQ335" i="3"/>
  <c r="AQ336" i="3"/>
  <c r="AQ337" i="3"/>
  <c r="AQ338" i="3"/>
  <c r="AQ339" i="3"/>
  <c r="AQ340" i="3"/>
  <c r="AQ341" i="3"/>
  <c r="AQ342" i="3"/>
  <c r="AQ343" i="3"/>
  <c r="AQ344" i="3"/>
  <c r="AQ345" i="3"/>
  <c r="AQ346" i="3"/>
  <c r="AQ347" i="3"/>
  <c r="AQ348" i="3"/>
  <c r="AQ349" i="3"/>
  <c r="AQ350" i="3"/>
  <c r="AQ351" i="3"/>
  <c r="AQ352" i="3"/>
  <c r="AQ353" i="3"/>
  <c r="AQ354" i="3"/>
  <c r="AQ355" i="3"/>
  <c r="AQ356" i="3"/>
  <c r="AQ357" i="3"/>
  <c r="AQ358" i="3"/>
  <c r="AQ359" i="3"/>
  <c r="AQ360" i="3"/>
  <c r="AQ361" i="3"/>
  <c r="AQ362" i="3"/>
  <c r="AQ363" i="3"/>
  <c r="AQ364" i="3"/>
  <c r="AQ365" i="3"/>
  <c r="AQ366" i="3"/>
  <c r="AQ367" i="3"/>
  <c r="AQ368" i="3"/>
  <c r="AQ369" i="3"/>
  <c r="AQ370" i="3"/>
  <c r="AQ371" i="3"/>
  <c r="AQ372" i="3"/>
  <c r="AQ373" i="3"/>
  <c r="AQ374" i="3"/>
  <c r="AQ375" i="3"/>
  <c r="AQ376" i="3"/>
  <c r="AQ377" i="3"/>
  <c r="AQ378" i="3"/>
  <c r="AQ379" i="3"/>
  <c r="AQ380" i="3"/>
  <c r="AQ381" i="3"/>
  <c r="AQ382" i="3"/>
  <c r="AQ383" i="3"/>
  <c r="AQ384" i="3"/>
  <c r="AQ385" i="3"/>
  <c r="AQ386" i="3"/>
  <c r="AQ387" i="3"/>
  <c r="AQ388" i="3"/>
  <c r="AQ389" i="3"/>
  <c r="AQ390" i="3"/>
  <c r="AQ391" i="3"/>
  <c r="AQ392" i="3"/>
  <c r="AQ393" i="3"/>
  <c r="AQ394" i="3"/>
  <c r="AQ395" i="3"/>
  <c r="AQ396" i="3"/>
  <c r="AQ397" i="3"/>
  <c r="AQ398" i="3"/>
  <c r="AQ399" i="3"/>
  <c r="AQ400" i="3"/>
  <c r="AQ401" i="3"/>
  <c r="AQ402" i="3"/>
  <c r="AQ403" i="3"/>
  <c r="AQ404" i="3"/>
  <c r="AQ405" i="3"/>
  <c r="AQ406" i="3"/>
  <c r="AQ407" i="3"/>
  <c r="AQ408" i="3"/>
  <c r="AQ409" i="3"/>
  <c r="AQ410" i="3"/>
  <c r="AQ411" i="3"/>
  <c r="AQ412" i="3"/>
  <c r="AQ413" i="3"/>
  <c r="AQ414" i="3"/>
  <c r="AQ415" i="3"/>
  <c r="AQ416" i="3"/>
  <c r="AQ417" i="3"/>
  <c r="AQ418" i="3"/>
  <c r="AQ419" i="3"/>
  <c r="AQ420" i="3"/>
  <c r="AQ421" i="3"/>
  <c r="AQ422" i="3"/>
  <c r="AQ423" i="3"/>
  <c r="AQ424" i="3"/>
  <c r="AQ425" i="3"/>
  <c r="AQ426" i="3"/>
  <c r="AQ427" i="3"/>
  <c r="AQ428" i="3"/>
  <c r="AQ429" i="3"/>
  <c r="AQ430" i="3"/>
  <c r="AQ431" i="3"/>
  <c r="AQ432" i="3"/>
  <c r="AQ433" i="3"/>
  <c r="AQ434" i="3"/>
  <c r="AQ435" i="3"/>
  <c r="AQ436" i="3"/>
  <c r="AQ437" i="3"/>
  <c r="AQ438" i="3"/>
  <c r="AQ439" i="3"/>
  <c r="AQ440" i="3"/>
  <c r="AQ441" i="3"/>
  <c r="AQ442" i="3"/>
  <c r="AQ443" i="3"/>
  <c r="AQ444" i="3"/>
  <c r="AQ445" i="3"/>
  <c r="AQ446" i="3"/>
  <c r="AQ447" i="3"/>
  <c r="AQ448" i="3"/>
  <c r="AQ449" i="3"/>
  <c r="AQ450" i="3"/>
  <c r="AQ451" i="3"/>
  <c r="AQ452" i="3"/>
  <c r="AQ453" i="3"/>
  <c r="AQ454" i="3"/>
  <c r="AQ455" i="3"/>
  <c r="AQ456" i="3"/>
  <c r="AQ457" i="3"/>
  <c r="AQ458" i="3"/>
  <c r="AQ459" i="3"/>
  <c r="AQ460" i="3"/>
  <c r="AQ461" i="3"/>
  <c r="AQ462" i="3"/>
  <c r="AQ463" i="3"/>
  <c r="AQ464" i="3"/>
  <c r="AQ465" i="3"/>
  <c r="AQ466" i="3"/>
  <c r="AQ467" i="3"/>
  <c r="AQ468" i="3"/>
  <c r="AQ469" i="3"/>
  <c r="AQ470" i="3"/>
  <c r="AQ471" i="3"/>
  <c r="AQ472" i="3"/>
  <c r="AQ473" i="3"/>
  <c r="AQ474" i="3"/>
  <c r="AQ475" i="3"/>
  <c r="AQ476" i="3"/>
  <c r="AQ477" i="3"/>
  <c r="AQ478" i="3"/>
  <c r="AQ479" i="3"/>
  <c r="AQ480" i="3"/>
  <c r="AQ481" i="3"/>
  <c r="AQ482" i="3"/>
  <c r="AQ483" i="3"/>
  <c r="AQ484" i="3"/>
  <c r="AQ485" i="3"/>
  <c r="AQ486" i="3"/>
  <c r="AQ487" i="3"/>
  <c r="AQ488" i="3"/>
  <c r="AQ489" i="3"/>
  <c r="AQ490" i="3"/>
  <c r="AQ491" i="3"/>
  <c r="AQ492" i="3"/>
  <c r="AQ493" i="3"/>
  <c r="AQ494" i="3"/>
  <c r="AQ495" i="3"/>
  <c r="AQ496" i="3"/>
  <c r="AQ497" i="3"/>
  <c r="AQ498" i="3"/>
  <c r="AQ499" i="3"/>
  <c r="AQ500" i="3"/>
  <c r="AQ501" i="3"/>
  <c r="AQ502" i="3"/>
  <c r="AQ503" i="3"/>
  <c r="AQ504" i="3"/>
  <c r="AQ505" i="3"/>
  <c r="AQ506" i="3"/>
  <c r="AQ507" i="3"/>
  <c r="AQ508" i="3"/>
  <c r="AQ509" i="3"/>
  <c r="AQ510" i="3"/>
  <c r="AQ511" i="3"/>
  <c r="AQ512" i="3"/>
  <c r="AQ513" i="3"/>
  <c r="AQ514" i="3"/>
  <c r="AQ515" i="3"/>
  <c r="AQ516" i="3"/>
  <c r="AQ517" i="3"/>
  <c r="AQ518" i="3"/>
  <c r="AQ519" i="3"/>
  <c r="AQ520" i="3"/>
  <c r="AQ521" i="3"/>
  <c r="AQ522" i="3"/>
  <c r="AQ523" i="3"/>
  <c r="AQ524" i="3"/>
  <c r="AQ525" i="3"/>
  <c r="AQ526" i="3"/>
  <c r="AQ527" i="3"/>
  <c r="AQ528" i="3"/>
  <c r="AQ529" i="3"/>
  <c r="AQ530" i="3"/>
  <c r="AQ531" i="3"/>
  <c r="AQ532" i="3"/>
  <c r="AQ533" i="3"/>
  <c r="AQ534" i="3"/>
  <c r="AQ535" i="3"/>
  <c r="AQ536" i="3"/>
  <c r="AQ537" i="3"/>
  <c r="AQ538" i="3"/>
  <c r="AQ539" i="3"/>
  <c r="AQ540" i="3"/>
  <c r="AQ541" i="3"/>
  <c r="AQ542" i="3"/>
  <c r="AQ543" i="3"/>
  <c r="AQ544" i="3"/>
  <c r="AQ545" i="3"/>
  <c r="AQ546" i="3"/>
  <c r="AQ547" i="3"/>
  <c r="AQ548" i="3"/>
  <c r="AQ549" i="3"/>
  <c r="AQ550" i="3"/>
  <c r="AQ551" i="3"/>
  <c r="AQ552" i="3"/>
  <c r="AQ553" i="3"/>
  <c r="AQ554" i="3"/>
  <c r="AQ555" i="3"/>
  <c r="AQ556" i="3"/>
  <c r="AQ557" i="3"/>
  <c r="AQ558" i="3"/>
  <c r="AQ559" i="3"/>
  <c r="AQ560" i="3"/>
  <c r="AQ561" i="3"/>
  <c r="AQ562" i="3"/>
  <c r="AQ563" i="3"/>
  <c r="AQ564" i="3"/>
  <c r="AQ565" i="3"/>
  <c r="AQ566" i="3"/>
  <c r="AQ567" i="3"/>
  <c r="AQ568" i="3"/>
  <c r="AQ569" i="3"/>
  <c r="AQ570" i="3"/>
  <c r="AQ571" i="3"/>
  <c r="AQ572" i="3"/>
  <c r="AQ573" i="3"/>
  <c r="AQ574" i="3"/>
  <c r="AQ575" i="3"/>
  <c r="AQ576" i="3"/>
  <c r="AQ577" i="3"/>
  <c r="AQ578" i="3"/>
  <c r="AQ579" i="3"/>
  <c r="AQ580" i="3"/>
  <c r="AQ581" i="3"/>
  <c r="AQ582" i="3"/>
  <c r="AQ583" i="3"/>
  <c r="AQ584" i="3"/>
  <c r="AQ585" i="3"/>
  <c r="AQ586" i="3"/>
  <c r="AQ587" i="3"/>
  <c r="AQ588" i="3"/>
  <c r="AQ589" i="3"/>
  <c r="AQ590" i="3"/>
  <c r="AQ591" i="3"/>
  <c r="AQ592" i="3"/>
  <c r="AQ593" i="3"/>
  <c r="AQ594" i="3"/>
  <c r="AQ595" i="3"/>
  <c r="AQ596" i="3"/>
  <c r="AQ597" i="3"/>
  <c r="AQ598" i="3"/>
  <c r="AQ599" i="3"/>
  <c r="AQ600" i="3"/>
  <c r="AQ601" i="3"/>
  <c r="AQ602" i="3"/>
  <c r="AQ603" i="3"/>
  <c r="AQ604" i="3"/>
  <c r="AQ605" i="3"/>
  <c r="AQ606" i="3"/>
  <c r="AQ607" i="3"/>
  <c r="AQ608" i="3"/>
  <c r="AQ609" i="3"/>
  <c r="AQ610" i="3"/>
  <c r="AQ611" i="3"/>
  <c r="AQ612" i="3"/>
  <c r="AQ613" i="3"/>
  <c r="AQ614" i="3"/>
  <c r="AQ615" i="3"/>
  <c r="AQ616" i="3"/>
  <c r="AQ617" i="3"/>
  <c r="AQ618" i="3"/>
  <c r="AQ619" i="3"/>
  <c r="AQ620" i="3"/>
  <c r="AQ621" i="3"/>
  <c r="AQ622" i="3"/>
  <c r="AQ623" i="3"/>
  <c r="AQ624" i="3"/>
  <c r="AQ625" i="3"/>
  <c r="AQ626" i="3"/>
  <c r="AQ627" i="3"/>
  <c r="AQ628" i="3"/>
  <c r="AQ629" i="3"/>
  <c r="AQ630" i="3"/>
  <c r="AQ631" i="3"/>
  <c r="AQ632" i="3"/>
  <c r="AQ633" i="3"/>
  <c r="AP3" i="3"/>
  <c r="AP4" i="3"/>
  <c r="AP5" i="3"/>
  <c r="AP6" i="3"/>
  <c r="AP7" i="3"/>
  <c r="AP8" i="3"/>
  <c r="AP9" i="3"/>
  <c r="AP10" i="3"/>
  <c r="AP11" i="3"/>
  <c r="AP12" i="3"/>
  <c r="AP13" i="3"/>
  <c r="AP14" i="3"/>
  <c r="AP15" i="3"/>
  <c r="AP16" i="3"/>
  <c r="AP17" i="3"/>
  <c r="AP18"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2" i="3"/>
  <c r="AO3" i="3"/>
  <c r="AO4" i="3"/>
  <c r="AO5" i="3"/>
  <c r="AO6" i="3"/>
  <c r="AO7" i="3"/>
  <c r="AO8" i="3"/>
  <c r="AO9" i="3"/>
  <c r="AO10" i="3"/>
  <c r="AO11" i="3"/>
  <c r="AO12" i="3"/>
  <c r="AO13" i="3"/>
  <c r="AO14" i="3"/>
  <c r="AO15" i="3"/>
  <c r="AO16" i="3"/>
  <c r="AO17" i="3"/>
  <c r="AO18"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D25" i="3"/>
  <c r="E2" i="16"/>
  <c r="G6" i="16"/>
  <c r="G8" i="16"/>
  <c r="G15" i="16"/>
  <c r="G12" i="16"/>
  <c r="G13" i="16"/>
  <c r="G10" i="16"/>
  <c r="G14" i="16"/>
  <c r="G16" i="16"/>
  <c r="G11" i="16"/>
  <c r="G4" i="16"/>
  <c r="G7" i="16"/>
  <c r="G3" i="16"/>
  <c r="G17" i="16"/>
  <c r="G2" i="16"/>
  <c r="G9" i="16"/>
  <c r="G5" i="16"/>
  <c r="F5" i="16"/>
  <c r="F6" i="16"/>
  <c r="F8" i="16"/>
  <c r="F15" i="16"/>
  <c r="F12" i="16"/>
  <c r="F13" i="16"/>
  <c r="F10" i="16"/>
  <c r="F14" i="16"/>
  <c r="F16" i="16"/>
  <c r="F11" i="16"/>
  <c r="F4" i="16"/>
  <c r="F7" i="16"/>
  <c r="F3" i="16"/>
  <c r="F17" i="16"/>
  <c r="F2" i="16"/>
  <c r="F9" i="16"/>
  <c r="E6" i="16"/>
  <c r="E8" i="16"/>
  <c r="E15" i="16"/>
  <c r="E12" i="16"/>
  <c r="E13" i="16"/>
  <c r="E10" i="16"/>
  <c r="E14" i="16"/>
  <c r="E16" i="16"/>
  <c r="E11" i="16"/>
  <c r="E4" i="16"/>
  <c r="E7" i="16"/>
  <c r="E3" i="16"/>
  <c r="E17" i="16"/>
  <c r="E9" i="16"/>
  <c r="E5" i="16"/>
  <c r="F2" i="13"/>
  <c r="E2" i="13"/>
  <c r="F332" i="13"/>
  <c r="F333" i="13"/>
  <c r="F336" i="13"/>
  <c r="F337" i="13"/>
  <c r="F340" i="13"/>
  <c r="F341" i="13"/>
  <c r="F344" i="13"/>
  <c r="F345" i="13"/>
  <c r="F348" i="13"/>
  <c r="F349" i="13"/>
  <c r="F352" i="13"/>
  <c r="F353" i="13"/>
  <c r="F91" i="13"/>
  <c r="F92" i="13"/>
  <c r="F95" i="13"/>
  <c r="F96" i="13"/>
  <c r="F99" i="13"/>
  <c r="F100" i="13"/>
  <c r="F103" i="13"/>
  <c r="F104" i="13"/>
  <c r="F107" i="13"/>
  <c r="F108" i="13"/>
  <c r="F111" i="13"/>
  <c r="F112" i="13"/>
  <c r="F115" i="13"/>
  <c r="F116" i="13"/>
  <c r="F119" i="13"/>
  <c r="F120" i="13"/>
  <c r="F123" i="13"/>
  <c r="F124" i="13"/>
  <c r="F127" i="13"/>
  <c r="F128" i="13"/>
  <c r="F131" i="13"/>
  <c r="F132" i="13"/>
  <c r="F135" i="13"/>
  <c r="F136" i="13"/>
  <c r="F139" i="13"/>
  <c r="F140" i="13"/>
  <c r="F143" i="13"/>
  <c r="F144" i="13"/>
  <c r="F147" i="13"/>
  <c r="F148" i="13"/>
  <c r="F151" i="13"/>
  <c r="F152" i="13"/>
  <c r="F155" i="13"/>
  <c r="F156" i="13"/>
  <c r="F159" i="13"/>
  <c r="F160" i="13"/>
  <c r="F163" i="13"/>
  <c r="F164" i="13"/>
  <c r="F167" i="13"/>
  <c r="F168" i="13"/>
  <c r="F171" i="13"/>
  <c r="F172" i="13"/>
  <c r="F175" i="13"/>
  <c r="F176" i="13"/>
  <c r="F179" i="13"/>
  <c r="F441" i="13"/>
  <c r="F444" i="13"/>
  <c r="F445" i="13"/>
  <c r="F448" i="13"/>
  <c r="F449" i="13"/>
  <c r="F452" i="13"/>
  <c r="F453" i="13"/>
  <c r="F456" i="13"/>
  <c r="F457" i="13"/>
  <c r="F460" i="13"/>
  <c r="F461" i="13"/>
  <c r="F464" i="13"/>
  <c r="F465" i="13"/>
  <c r="F468" i="13"/>
  <c r="F469" i="13"/>
  <c r="F472" i="13"/>
  <c r="F473" i="13"/>
  <c r="F476" i="13"/>
  <c r="F477" i="13"/>
  <c r="F480" i="13"/>
  <c r="F481" i="13"/>
  <c r="F484" i="13"/>
  <c r="F485" i="13"/>
  <c r="F488" i="13"/>
  <c r="F489" i="13"/>
  <c r="F492" i="13"/>
  <c r="F493" i="13"/>
  <c r="F496" i="13"/>
  <c r="F497" i="13"/>
  <c r="F500" i="13"/>
  <c r="F501" i="13"/>
  <c r="F504" i="13"/>
  <c r="F505" i="13"/>
  <c r="F508" i="13"/>
  <c r="F509" i="13"/>
  <c r="F512" i="13"/>
  <c r="F513" i="13"/>
  <c r="F516" i="13"/>
  <c r="F517" i="13"/>
  <c r="F520" i="13"/>
  <c r="F521" i="13"/>
  <c r="F524" i="13"/>
  <c r="F525" i="13"/>
  <c r="F528" i="13"/>
  <c r="F5" i="13"/>
  <c r="F6" i="13"/>
  <c r="F9" i="13"/>
  <c r="F10" i="13"/>
  <c r="F13" i="13"/>
  <c r="F14" i="13"/>
  <c r="F17" i="13"/>
  <c r="F18" i="13"/>
  <c r="F21" i="13"/>
  <c r="F22" i="13"/>
  <c r="F25" i="13"/>
  <c r="F26" i="13"/>
  <c r="F29" i="13"/>
  <c r="F30" i="13"/>
  <c r="F33" i="13"/>
  <c r="F34" i="13"/>
  <c r="F37" i="13"/>
  <c r="F38" i="13"/>
  <c r="F41" i="13"/>
  <c r="F42" i="13"/>
  <c r="F45" i="13"/>
  <c r="F46" i="13"/>
  <c r="F49" i="13"/>
  <c r="F50" i="13"/>
  <c r="F53" i="13"/>
  <c r="F54" i="13"/>
  <c r="F57" i="13"/>
  <c r="F58" i="13"/>
  <c r="F61" i="13"/>
  <c r="F62" i="13"/>
  <c r="F65" i="13"/>
  <c r="F66" i="13"/>
  <c r="F69" i="13"/>
  <c r="F70" i="13"/>
  <c r="F73" i="13"/>
  <c r="F74" i="13"/>
  <c r="F77" i="13"/>
  <c r="F78" i="13"/>
  <c r="F81" i="13"/>
  <c r="F82" i="13"/>
  <c r="F85" i="13"/>
  <c r="F86" i="13"/>
  <c r="F89" i="13"/>
  <c r="F355" i="13"/>
  <c r="E356" i="13"/>
  <c r="F356" i="13" s="1"/>
  <c r="E357" i="13"/>
  <c r="F357" i="13" s="1"/>
  <c r="E358" i="13"/>
  <c r="F358" i="13" s="1"/>
  <c r="E359" i="13"/>
  <c r="F359" i="13" s="1"/>
  <c r="E360" i="13"/>
  <c r="F360" i="13" s="1"/>
  <c r="E361" i="13"/>
  <c r="F361" i="13" s="1"/>
  <c r="E362" i="13"/>
  <c r="F362" i="13" s="1"/>
  <c r="E363" i="13"/>
  <c r="F363" i="13" s="1"/>
  <c r="E364" i="13"/>
  <c r="F364" i="13" s="1"/>
  <c r="E365" i="13"/>
  <c r="F365" i="13" s="1"/>
  <c r="E366" i="13"/>
  <c r="F366" i="13" s="1"/>
  <c r="E367" i="13"/>
  <c r="F367" i="13" s="1"/>
  <c r="E368" i="13"/>
  <c r="F368" i="13" s="1"/>
  <c r="E369" i="13"/>
  <c r="F369" i="13" s="1"/>
  <c r="E370" i="13"/>
  <c r="F370" i="13" s="1"/>
  <c r="E371" i="13"/>
  <c r="F371" i="13" s="1"/>
  <c r="E372" i="13"/>
  <c r="F372" i="13" s="1"/>
  <c r="E373" i="13"/>
  <c r="F373" i="13" s="1"/>
  <c r="E374" i="13"/>
  <c r="F374" i="13" s="1"/>
  <c r="E375" i="13"/>
  <c r="F375" i="13" s="1"/>
  <c r="E376" i="13"/>
  <c r="F376" i="13" s="1"/>
  <c r="E377" i="13"/>
  <c r="F377" i="13" s="1"/>
  <c r="E378" i="13"/>
  <c r="F378" i="13" s="1"/>
  <c r="E379" i="13"/>
  <c r="F379" i="13" s="1"/>
  <c r="E380" i="13"/>
  <c r="F380" i="13" s="1"/>
  <c r="E381" i="13"/>
  <c r="F381" i="13" s="1"/>
  <c r="E382" i="13"/>
  <c r="F382" i="13" s="1"/>
  <c r="E383" i="13"/>
  <c r="F383" i="13" s="1"/>
  <c r="E384" i="13"/>
  <c r="F384" i="13" s="1"/>
  <c r="E385" i="13"/>
  <c r="F385" i="13" s="1"/>
  <c r="E386" i="13"/>
  <c r="F386" i="13" s="1"/>
  <c r="E387" i="13"/>
  <c r="F387" i="13" s="1"/>
  <c r="E388" i="13"/>
  <c r="F388" i="13" s="1"/>
  <c r="E389" i="13"/>
  <c r="F389" i="13" s="1"/>
  <c r="E390" i="13"/>
  <c r="F390" i="13" s="1"/>
  <c r="E391" i="13"/>
  <c r="F391" i="13" s="1"/>
  <c r="E392" i="13"/>
  <c r="F392" i="13" s="1"/>
  <c r="E393" i="13"/>
  <c r="F393" i="13" s="1"/>
  <c r="E394" i="13"/>
  <c r="F394" i="13" s="1"/>
  <c r="E395" i="13"/>
  <c r="F395" i="13" s="1"/>
  <c r="E396" i="13"/>
  <c r="F396" i="13" s="1"/>
  <c r="E397" i="13"/>
  <c r="F397" i="13" s="1"/>
  <c r="E398" i="13"/>
  <c r="F398" i="13" s="1"/>
  <c r="E399" i="13"/>
  <c r="F399" i="13" s="1"/>
  <c r="E400" i="13"/>
  <c r="F400" i="13" s="1"/>
  <c r="E401" i="13"/>
  <c r="F401" i="13" s="1"/>
  <c r="E402" i="13"/>
  <c r="F402" i="13" s="1"/>
  <c r="E403" i="13"/>
  <c r="F403" i="13" s="1"/>
  <c r="E404" i="13"/>
  <c r="F404" i="13" s="1"/>
  <c r="E405" i="13"/>
  <c r="F405" i="13" s="1"/>
  <c r="E406" i="13"/>
  <c r="F406" i="13" s="1"/>
  <c r="E407" i="13"/>
  <c r="F407" i="13" s="1"/>
  <c r="E408" i="13"/>
  <c r="F408" i="13" s="1"/>
  <c r="E409" i="13"/>
  <c r="F409" i="13" s="1"/>
  <c r="E410" i="13"/>
  <c r="F410" i="13" s="1"/>
  <c r="E411" i="13"/>
  <c r="F411" i="13" s="1"/>
  <c r="E412" i="13"/>
  <c r="F412" i="13" s="1"/>
  <c r="E413" i="13"/>
  <c r="F413" i="13" s="1"/>
  <c r="E414" i="13"/>
  <c r="F414" i="13" s="1"/>
  <c r="E415" i="13"/>
  <c r="F415" i="13" s="1"/>
  <c r="E416" i="13"/>
  <c r="F416" i="13" s="1"/>
  <c r="E417" i="13"/>
  <c r="F417" i="13" s="1"/>
  <c r="E418" i="13"/>
  <c r="F418" i="13" s="1"/>
  <c r="E419" i="13"/>
  <c r="F419" i="13" s="1"/>
  <c r="E420" i="13"/>
  <c r="F420" i="13" s="1"/>
  <c r="E421" i="13"/>
  <c r="F421" i="13" s="1"/>
  <c r="E422" i="13"/>
  <c r="F422" i="13" s="1"/>
  <c r="E423" i="13"/>
  <c r="F423" i="13" s="1"/>
  <c r="E424" i="13"/>
  <c r="F424" i="13" s="1"/>
  <c r="E425" i="13"/>
  <c r="F425" i="13" s="1"/>
  <c r="E426" i="13"/>
  <c r="F426" i="13" s="1"/>
  <c r="E427" i="13"/>
  <c r="F427" i="13" s="1"/>
  <c r="E428" i="13"/>
  <c r="F428" i="13" s="1"/>
  <c r="E429" i="13"/>
  <c r="F429" i="13" s="1"/>
  <c r="E430" i="13"/>
  <c r="F430" i="13" s="1"/>
  <c r="E431" i="13"/>
  <c r="F431" i="13" s="1"/>
  <c r="E432" i="13"/>
  <c r="F432" i="13" s="1"/>
  <c r="E433" i="13"/>
  <c r="F433" i="13" s="1"/>
  <c r="E434" i="13"/>
  <c r="F434" i="13" s="1"/>
  <c r="E435" i="13"/>
  <c r="F435" i="13" s="1"/>
  <c r="E436" i="13"/>
  <c r="F436" i="13" s="1"/>
  <c r="E437" i="13"/>
  <c r="F437" i="13" s="1"/>
  <c r="E438" i="13"/>
  <c r="F438" i="13" s="1"/>
  <c r="E439" i="13"/>
  <c r="F439" i="13" s="1"/>
  <c r="E440" i="13"/>
  <c r="F440" i="13" s="1"/>
  <c r="E180" i="13"/>
  <c r="F180" i="13" s="1"/>
  <c r="E181" i="13"/>
  <c r="F181" i="13" s="1"/>
  <c r="E182" i="13"/>
  <c r="F182" i="13" s="1"/>
  <c r="E183" i="13"/>
  <c r="F183" i="13" s="1"/>
  <c r="E184" i="13"/>
  <c r="F184" i="13" s="1"/>
  <c r="E185" i="13"/>
  <c r="F185" i="13" s="1"/>
  <c r="E186" i="13"/>
  <c r="F186" i="13" s="1"/>
  <c r="E187" i="13"/>
  <c r="F187" i="13" s="1"/>
  <c r="E188" i="13"/>
  <c r="F188" i="13" s="1"/>
  <c r="E189" i="13"/>
  <c r="F189" i="13" s="1"/>
  <c r="E190" i="13"/>
  <c r="F190" i="13" s="1"/>
  <c r="E191" i="13"/>
  <c r="F191" i="13" s="1"/>
  <c r="E192" i="13"/>
  <c r="F192" i="13" s="1"/>
  <c r="E193" i="13"/>
  <c r="F193" i="13" s="1"/>
  <c r="E194" i="13"/>
  <c r="F194" i="13" s="1"/>
  <c r="E195" i="13"/>
  <c r="F195" i="13" s="1"/>
  <c r="E196" i="13"/>
  <c r="F196" i="13" s="1"/>
  <c r="E197" i="13"/>
  <c r="F197" i="13" s="1"/>
  <c r="E198" i="13"/>
  <c r="F198" i="13" s="1"/>
  <c r="E199" i="13"/>
  <c r="F199" i="13" s="1"/>
  <c r="E200" i="13"/>
  <c r="F200" i="13" s="1"/>
  <c r="E201" i="13"/>
  <c r="F201" i="13" s="1"/>
  <c r="E202" i="13"/>
  <c r="F202" i="13" s="1"/>
  <c r="E203" i="13"/>
  <c r="F203" i="13" s="1"/>
  <c r="E204" i="13"/>
  <c r="F204" i="13" s="1"/>
  <c r="E205" i="13"/>
  <c r="F205" i="13" s="1"/>
  <c r="E206" i="13"/>
  <c r="F206" i="13" s="1"/>
  <c r="E207" i="13"/>
  <c r="F207" i="13" s="1"/>
  <c r="E208" i="13"/>
  <c r="F208" i="13" s="1"/>
  <c r="E209" i="13"/>
  <c r="F209" i="13" s="1"/>
  <c r="E210" i="13"/>
  <c r="F210" i="13" s="1"/>
  <c r="E211" i="13"/>
  <c r="F211" i="13" s="1"/>
  <c r="E212" i="13"/>
  <c r="F212" i="13" s="1"/>
  <c r="E213" i="13"/>
  <c r="F213" i="13" s="1"/>
  <c r="E214" i="13"/>
  <c r="F214" i="13" s="1"/>
  <c r="E215" i="13"/>
  <c r="F215" i="13" s="1"/>
  <c r="E216" i="13"/>
  <c r="F216" i="13" s="1"/>
  <c r="E217" i="13"/>
  <c r="F217" i="13" s="1"/>
  <c r="E218" i="13"/>
  <c r="F218" i="13" s="1"/>
  <c r="E219" i="13"/>
  <c r="F219" i="13" s="1"/>
  <c r="E220" i="13"/>
  <c r="F220" i="13" s="1"/>
  <c r="E221" i="13"/>
  <c r="F221" i="13" s="1"/>
  <c r="E222" i="13"/>
  <c r="F222" i="13" s="1"/>
  <c r="E223" i="13"/>
  <c r="F223" i="13" s="1"/>
  <c r="E224" i="13"/>
  <c r="F224" i="13" s="1"/>
  <c r="E225" i="13"/>
  <c r="F225" i="13" s="1"/>
  <c r="E226" i="13"/>
  <c r="F226" i="13" s="1"/>
  <c r="E227" i="13"/>
  <c r="F227" i="13" s="1"/>
  <c r="E228" i="13"/>
  <c r="F228" i="13" s="1"/>
  <c r="E229" i="13"/>
  <c r="F229" i="13" s="1"/>
  <c r="E230" i="13"/>
  <c r="F230" i="13" s="1"/>
  <c r="E231" i="13"/>
  <c r="F231" i="13" s="1"/>
  <c r="E232" i="13"/>
  <c r="F232" i="13" s="1"/>
  <c r="E233" i="13"/>
  <c r="F233" i="13" s="1"/>
  <c r="E234" i="13"/>
  <c r="F234" i="13" s="1"/>
  <c r="E235" i="13"/>
  <c r="F235" i="13" s="1"/>
  <c r="E236" i="13"/>
  <c r="F236" i="13" s="1"/>
  <c r="E237" i="13"/>
  <c r="F237" i="13" s="1"/>
  <c r="E238" i="13"/>
  <c r="F238" i="13" s="1"/>
  <c r="E239" i="13"/>
  <c r="F239" i="13" s="1"/>
  <c r="E240" i="13"/>
  <c r="F240" i="13" s="1"/>
  <c r="E241" i="13"/>
  <c r="F241" i="13" s="1"/>
  <c r="E242" i="13"/>
  <c r="F242" i="13" s="1"/>
  <c r="E243" i="13"/>
  <c r="F243" i="13" s="1"/>
  <c r="E244" i="13"/>
  <c r="F244" i="13" s="1"/>
  <c r="E245" i="13"/>
  <c r="F245" i="13" s="1"/>
  <c r="E246" i="13"/>
  <c r="F246" i="13" s="1"/>
  <c r="E247" i="13"/>
  <c r="F247" i="13" s="1"/>
  <c r="E248" i="13"/>
  <c r="F248" i="13" s="1"/>
  <c r="E249" i="13"/>
  <c r="F249" i="13" s="1"/>
  <c r="E250" i="13"/>
  <c r="F250" i="13" s="1"/>
  <c r="E251" i="13"/>
  <c r="F251" i="13" s="1"/>
  <c r="E252" i="13"/>
  <c r="F252" i="13" s="1"/>
  <c r="E253" i="13"/>
  <c r="F253" i="13" s="1"/>
  <c r="E254" i="13"/>
  <c r="F254" i="13" s="1"/>
  <c r="E255" i="13"/>
  <c r="F255" i="13" s="1"/>
  <c r="E256" i="13"/>
  <c r="F256" i="13" s="1"/>
  <c r="E257" i="13"/>
  <c r="F257" i="13" s="1"/>
  <c r="E258" i="13"/>
  <c r="F258" i="13" s="1"/>
  <c r="E259" i="13"/>
  <c r="F259" i="13" s="1"/>
  <c r="E260" i="13"/>
  <c r="F260" i="13" s="1"/>
  <c r="E529" i="13"/>
  <c r="F529" i="13" s="1"/>
  <c r="E530" i="13"/>
  <c r="F530" i="13" s="1"/>
  <c r="E531" i="13"/>
  <c r="F531" i="13" s="1"/>
  <c r="E532" i="13"/>
  <c r="F532" i="13" s="1"/>
  <c r="E533" i="13"/>
  <c r="F533" i="13" s="1"/>
  <c r="E534" i="13"/>
  <c r="F534" i="13" s="1"/>
  <c r="E535" i="13"/>
  <c r="F535" i="13" s="1"/>
  <c r="E536" i="13"/>
  <c r="F536" i="13" s="1"/>
  <c r="E537" i="13"/>
  <c r="F537" i="13" s="1"/>
  <c r="E538" i="13"/>
  <c r="F538" i="13" s="1"/>
  <c r="E539" i="13"/>
  <c r="F539" i="13" s="1"/>
  <c r="E540" i="13"/>
  <c r="F540" i="13" s="1"/>
  <c r="E541" i="13"/>
  <c r="F541" i="13" s="1"/>
  <c r="E542" i="13"/>
  <c r="F542" i="13" s="1"/>
  <c r="E543" i="13"/>
  <c r="F543" i="13" s="1"/>
  <c r="E544" i="13"/>
  <c r="F544" i="13" s="1"/>
  <c r="E545" i="13"/>
  <c r="F545" i="13" s="1"/>
  <c r="E546" i="13"/>
  <c r="F546" i="13" s="1"/>
  <c r="E547" i="13"/>
  <c r="F547" i="13" s="1"/>
  <c r="E548" i="13"/>
  <c r="F548" i="13" s="1"/>
  <c r="E549" i="13"/>
  <c r="F549" i="13" s="1"/>
  <c r="E550" i="13"/>
  <c r="F550" i="13" s="1"/>
  <c r="E551" i="13"/>
  <c r="F551" i="13" s="1"/>
  <c r="E552" i="13"/>
  <c r="F552" i="13" s="1"/>
  <c r="E553" i="13"/>
  <c r="F553" i="13" s="1"/>
  <c r="E554" i="13"/>
  <c r="F554" i="13" s="1"/>
  <c r="E555" i="13"/>
  <c r="F555" i="13" s="1"/>
  <c r="E556" i="13"/>
  <c r="F556" i="13" s="1"/>
  <c r="E557" i="13"/>
  <c r="F557" i="13" s="1"/>
  <c r="E558" i="13"/>
  <c r="F558" i="13" s="1"/>
  <c r="E559" i="13"/>
  <c r="F559" i="13" s="1"/>
  <c r="E560" i="13"/>
  <c r="F560" i="13" s="1"/>
  <c r="E561" i="13"/>
  <c r="F561" i="13" s="1"/>
  <c r="E562" i="13"/>
  <c r="F562" i="13" s="1"/>
  <c r="E563" i="13"/>
  <c r="F563" i="13" s="1"/>
  <c r="E564" i="13"/>
  <c r="F564" i="13" s="1"/>
  <c r="E565" i="13"/>
  <c r="F565" i="13" s="1"/>
  <c r="E566" i="13"/>
  <c r="F566" i="13" s="1"/>
  <c r="E567" i="13"/>
  <c r="F567" i="13" s="1"/>
  <c r="E568" i="13"/>
  <c r="F568" i="13" s="1"/>
  <c r="E569" i="13"/>
  <c r="F569" i="13" s="1"/>
  <c r="E570" i="13"/>
  <c r="F570" i="13" s="1"/>
  <c r="E571" i="13"/>
  <c r="F571" i="13" s="1"/>
  <c r="E572" i="13"/>
  <c r="F572" i="13" s="1"/>
  <c r="E573" i="13"/>
  <c r="F573" i="13" s="1"/>
  <c r="E574" i="13"/>
  <c r="F574" i="13" s="1"/>
  <c r="E575" i="13"/>
  <c r="F575" i="13" s="1"/>
  <c r="E576" i="13"/>
  <c r="F576" i="13" s="1"/>
  <c r="E577" i="13"/>
  <c r="F577" i="13" s="1"/>
  <c r="E578" i="13"/>
  <c r="F578" i="13" s="1"/>
  <c r="E579" i="13"/>
  <c r="F579" i="13" s="1"/>
  <c r="E580" i="13"/>
  <c r="F580" i="13" s="1"/>
  <c r="E581" i="13"/>
  <c r="F581" i="13" s="1"/>
  <c r="E582" i="13"/>
  <c r="F582" i="13" s="1"/>
  <c r="E583" i="13"/>
  <c r="F583" i="13" s="1"/>
  <c r="E584" i="13"/>
  <c r="F584" i="13" s="1"/>
  <c r="E585" i="13"/>
  <c r="F585" i="13" s="1"/>
  <c r="E586" i="13"/>
  <c r="F586" i="13" s="1"/>
  <c r="E587" i="13"/>
  <c r="F587" i="13" s="1"/>
  <c r="E588" i="13"/>
  <c r="F588" i="13" s="1"/>
  <c r="E589" i="13"/>
  <c r="F589" i="13" s="1"/>
  <c r="E590" i="13"/>
  <c r="F590" i="13" s="1"/>
  <c r="E591" i="13"/>
  <c r="F591" i="13" s="1"/>
  <c r="E592" i="13"/>
  <c r="F592" i="13" s="1"/>
  <c r="E593" i="13"/>
  <c r="F593" i="13" s="1"/>
  <c r="E594" i="13"/>
  <c r="F594" i="13" s="1"/>
  <c r="E595" i="13"/>
  <c r="F595" i="13" s="1"/>
  <c r="E596" i="13"/>
  <c r="F596" i="13" s="1"/>
  <c r="E597" i="13"/>
  <c r="F597" i="13" s="1"/>
  <c r="E598" i="13"/>
  <c r="F598" i="13" s="1"/>
  <c r="E599" i="13"/>
  <c r="F599" i="13" s="1"/>
  <c r="E600" i="13"/>
  <c r="F600" i="13" s="1"/>
  <c r="E601" i="13"/>
  <c r="F601" i="13" s="1"/>
  <c r="E602" i="13"/>
  <c r="F602" i="13" s="1"/>
  <c r="E603" i="13"/>
  <c r="F603" i="13" s="1"/>
  <c r="E604" i="13"/>
  <c r="F604" i="13" s="1"/>
  <c r="E605" i="13"/>
  <c r="F605" i="13" s="1"/>
  <c r="E606" i="13"/>
  <c r="F606" i="13" s="1"/>
  <c r="E607" i="13"/>
  <c r="F607" i="13" s="1"/>
  <c r="E608" i="13"/>
  <c r="F608" i="13" s="1"/>
  <c r="E609" i="13"/>
  <c r="F609" i="13" s="1"/>
  <c r="E610" i="13"/>
  <c r="F610" i="13" s="1"/>
  <c r="E611" i="13"/>
  <c r="F611" i="13" s="1"/>
  <c r="E612" i="13"/>
  <c r="F612" i="13" s="1"/>
  <c r="E613" i="13"/>
  <c r="F613" i="13" s="1"/>
  <c r="E614" i="13"/>
  <c r="F614" i="13" s="1"/>
  <c r="E615" i="13"/>
  <c r="F615" i="13" s="1"/>
  <c r="E616" i="13"/>
  <c r="F616" i="13" s="1"/>
  <c r="E617" i="13"/>
  <c r="F617" i="13" s="1"/>
  <c r="E618" i="13"/>
  <c r="F618" i="13" s="1"/>
  <c r="E619" i="13"/>
  <c r="F619" i="13" s="1"/>
  <c r="E620" i="13"/>
  <c r="F620" i="13" s="1"/>
  <c r="E621" i="13"/>
  <c r="F621" i="13" s="1"/>
  <c r="E622" i="13"/>
  <c r="F622" i="13" s="1"/>
  <c r="E623" i="13"/>
  <c r="F623" i="13" s="1"/>
  <c r="E624" i="13"/>
  <c r="F624" i="13" s="1"/>
  <c r="E625" i="13"/>
  <c r="F625" i="13" s="1"/>
  <c r="E626" i="13"/>
  <c r="F626" i="13" s="1"/>
  <c r="E627" i="13"/>
  <c r="F627" i="13" s="1"/>
  <c r="E628" i="13"/>
  <c r="F628" i="13" s="1"/>
  <c r="E629" i="13"/>
  <c r="F629" i="13" s="1"/>
  <c r="E630" i="13"/>
  <c r="F630" i="13" s="1"/>
  <c r="E631" i="13"/>
  <c r="F631" i="13" s="1"/>
  <c r="E261" i="13"/>
  <c r="F261" i="13" s="1"/>
  <c r="E262" i="13"/>
  <c r="F262" i="13" s="1"/>
  <c r="E263" i="13"/>
  <c r="F263" i="13" s="1"/>
  <c r="E264" i="13"/>
  <c r="F264" i="13" s="1"/>
  <c r="E265" i="13"/>
  <c r="F265" i="13" s="1"/>
  <c r="E266" i="13"/>
  <c r="F266" i="13" s="1"/>
  <c r="E267" i="13"/>
  <c r="F267" i="13" s="1"/>
  <c r="E268" i="13"/>
  <c r="F268" i="13" s="1"/>
  <c r="E269" i="13"/>
  <c r="F269" i="13" s="1"/>
  <c r="E270" i="13"/>
  <c r="F270" i="13" s="1"/>
  <c r="E271" i="13"/>
  <c r="F271" i="13" s="1"/>
  <c r="E272" i="13"/>
  <c r="F272" i="13" s="1"/>
  <c r="E273" i="13"/>
  <c r="F273" i="13" s="1"/>
  <c r="E274" i="13"/>
  <c r="F274" i="13" s="1"/>
  <c r="E275" i="13"/>
  <c r="F275" i="13" s="1"/>
  <c r="E276" i="13"/>
  <c r="F276" i="13" s="1"/>
  <c r="E277" i="13"/>
  <c r="F277" i="13" s="1"/>
  <c r="E278" i="13"/>
  <c r="F278" i="13" s="1"/>
  <c r="E279" i="13"/>
  <c r="F279" i="13" s="1"/>
  <c r="E280" i="13"/>
  <c r="F280" i="13" s="1"/>
  <c r="E281" i="13"/>
  <c r="F281" i="13" s="1"/>
  <c r="E282" i="13"/>
  <c r="F282" i="13" s="1"/>
  <c r="E283" i="13"/>
  <c r="F283" i="13" s="1"/>
  <c r="E284" i="13"/>
  <c r="F284" i="13" s="1"/>
  <c r="E285" i="13"/>
  <c r="F285" i="13" s="1"/>
  <c r="E286" i="13"/>
  <c r="F286" i="13" s="1"/>
  <c r="E287" i="13"/>
  <c r="F287" i="13" s="1"/>
  <c r="E288" i="13"/>
  <c r="F288" i="13" s="1"/>
  <c r="E289" i="13"/>
  <c r="F289" i="13" s="1"/>
  <c r="E290" i="13"/>
  <c r="F290" i="13" s="1"/>
  <c r="E291" i="13"/>
  <c r="F291" i="13" s="1"/>
  <c r="E292" i="13"/>
  <c r="F292" i="13" s="1"/>
  <c r="E293" i="13"/>
  <c r="F293" i="13" s="1"/>
  <c r="E294" i="13"/>
  <c r="F294" i="13" s="1"/>
  <c r="E295" i="13"/>
  <c r="F295" i="13" s="1"/>
  <c r="E296" i="13"/>
  <c r="F296" i="13" s="1"/>
  <c r="E297" i="13"/>
  <c r="F297" i="13" s="1"/>
  <c r="E298" i="13"/>
  <c r="F298" i="13" s="1"/>
  <c r="E299" i="13"/>
  <c r="F299" i="13" s="1"/>
  <c r="E300" i="13"/>
  <c r="F300" i="13" s="1"/>
  <c r="E301" i="13"/>
  <c r="F301" i="13" s="1"/>
  <c r="E302" i="13"/>
  <c r="F302" i="13" s="1"/>
  <c r="E303" i="13"/>
  <c r="F303" i="13" s="1"/>
  <c r="E304" i="13"/>
  <c r="F304" i="13" s="1"/>
  <c r="E305" i="13"/>
  <c r="F305" i="13" s="1"/>
  <c r="E306" i="13"/>
  <c r="F306" i="13" s="1"/>
  <c r="E307" i="13"/>
  <c r="F307" i="13" s="1"/>
  <c r="E308" i="13"/>
  <c r="F308" i="13" s="1"/>
  <c r="E309" i="13"/>
  <c r="F309" i="13" s="1"/>
  <c r="E310" i="13"/>
  <c r="F310" i="13" s="1"/>
  <c r="E311" i="13"/>
  <c r="F311" i="13" s="1"/>
  <c r="E312" i="13"/>
  <c r="F312" i="13" s="1"/>
  <c r="E313" i="13"/>
  <c r="F313" i="13" s="1"/>
  <c r="E314" i="13"/>
  <c r="F314" i="13" s="1"/>
  <c r="E315" i="13"/>
  <c r="F315" i="13" s="1"/>
  <c r="E316" i="13"/>
  <c r="F316" i="13" s="1"/>
  <c r="E317" i="13"/>
  <c r="F317" i="13" s="1"/>
  <c r="E318" i="13"/>
  <c r="F318" i="13" s="1"/>
  <c r="E319" i="13"/>
  <c r="F319" i="13" s="1"/>
  <c r="E320" i="13"/>
  <c r="F320" i="13" s="1"/>
  <c r="E321" i="13"/>
  <c r="F321" i="13" s="1"/>
  <c r="E322" i="13"/>
  <c r="F322" i="13" s="1"/>
  <c r="E323" i="13"/>
  <c r="F323" i="13" s="1"/>
  <c r="E324" i="13"/>
  <c r="F324" i="13" s="1"/>
  <c r="E325" i="13"/>
  <c r="F325" i="13" s="1"/>
  <c r="E326" i="13"/>
  <c r="F326" i="13" s="1"/>
  <c r="E327" i="13"/>
  <c r="F327" i="13" s="1"/>
  <c r="E328" i="13"/>
  <c r="F328" i="13" s="1"/>
  <c r="E329" i="13"/>
  <c r="F329" i="13" s="1"/>
  <c r="E330" i="13"/>
  <c r="F330" i="13" s="1"/>
  <c r="E331" i="13"/>
  <c r="F331" i="13" s="1"/>
  <c r="E332" i="13"/>
  <c r="E333" i="13"/>
  <c r="E334" i="13"/>
  <c r="F334" i="13" s="1"/>
  <c r="E335" i="13"/>
  <c r="F335" i="13" s="1"/>
  <c r="E336" i="13"/>
  <c r="E337" i="13"/>
  <c r="E338" i="13"/>
  <c r="F338" i="13" s="1"/>
  <c r="E339" i="13"/>
  <c r="F339" i="13" s="1"/>
  <c r="E340" i="13"/>
  <c r="E341" i="13"/>
  <c r="E342" i="13"/>
  <c r="F342" i="13" s="1"/>
  <c r="E343" i="13"/>
  <c r="F343" i="13" s="1"/>
  <c r="E344" i="13"/>
  <c r="E345" i="13"/>
  <c r="E346" i="13"/>
  <c r="F346" i="13" s="1"/>
  <c r="E347" i="13"/>
  <c r="F347" i="13" s="1"/>
  <c r="E348" i="13"/>
  <c r="E349" i="13"/>
  <c r="E350" i="13"/>
  <c r="F350" i="13" s="1"/>
  <c r="E351" i="13"/>
  <c r="F351" i="13" s="1"/>
  <c r="E352" i="13"/>
  <c r="E353" i="13"/>
  <c r="E354" i="13"/>
  <c r="F354" i="13" s="1"/>
  <c r="E90" i="13"/>
  <c r="F90" i="13" s="1"/>
  <c r="E91" i="13"/>
  <c r="E92" i="13"/>
  <c r="E93" i="13"/>
  <c r="F93" i="13" s="1"/>
  <c r="E94" i="13"/>
  <c r="F94" i="13" s="1"/>
  <c r="E95" i="13"/>
  <c r="E96" i="13"/>
  <c r="E97" i="13"/>
  <c r="F97" i="13" s="1"/>
  <c r="E98" i="13"/>
  <c r="F98" i="13" s="1"/>
  <c r="E99" i="13"/>
  <c r="E100" i="13"/>
  <c r="E101" i="13"/>
  <c r="F101" i="13" s="1"/>
  <c r="E102" i="13"/>
  <c r="F102" i="13" s="1"/>
  <c r="E103" i="13"/>
  <c r="E104" i="13"/>
  <c r="E105" i="13"/>
  <c r="F105" i="13" s="1"/>
  <c r="E106" i="13"/>
  <c r="F106" i="13" s="1"/>
  <c r="E107" i="13"/>
  <c r="E108" i="13"/>
  <c r="E109" i="13"/>
  <c r="F109" i="13" s="1"/>
  <c r="E110" i="13"/>
  <c r="F110" i="13" s="1"/>
  <c r="E111" i="13"/>
  <c r="E112" i="13"/>
  <c r="E113" i="13"/>
  <c r="F113" i="13" s="1"/>
  <c r="E114" i="13"/>
  <c r="F114" i="13" s="1"/>
  <c r="E115" i="13"/>
  <c r="E116" i="13"/>
  <c r="E117" i="13"/>
  <c r="F117" i="13" s="1"/>
  <c r="E118" i="13"/>
  <c r="F118" i="13" s="1"/>
  <c r="E119" i="13"/>
  <c r="E120" i="13"/>
  <c r="E121" i="13"/>
  <c r="F121" i="13" s="1"/>
  <c r="E122" i="13"/>
  <c r="F122" i="13" s="1"/>
  <c r="E123" i="13"/>
  <c r="E124" i="13"/>
  <c r="E125" i="13"/>
  <c r="F125" i="13" s="1"/>
  <c r="E126" i="13"/>
  <c r="F126" i="13" s="1"/>
  <c r="E127" i="13"/>
  <c r="E128" i="13"/>
  <c r="E129" i="13"/>
  <c r="F129" i="13" s="1"/>
  <c r="E130" i="13"/>
  <c r="F130" i="13" s="1"/>
  <c r="E131" i="13"/>
  <c r="E132" i="13"/>
  <c r="E133" i="13"/>
  <c r="F133" i="13" s="1"/>
  <c r="E134" i="13"/>
  <c r="F134" i="13" s="1"/>
  <c r="E135" i="13"/>
  <c r="E136" i="13"/>
  <c r="E137" i="13"/>
  <c r="F137" i="13" s="1"/>
  <c r="E138" i="13"/>
  <c r="F138" i="13" s="1"/>
  <c r="E139" i="13"/>
  <c r="E140" i="13"/>
  <c r="E141" i="13"/>
  <c r="F141" i="13" s="1"/>
  <c r="E142" i="13"/>
  <c r="F142" i="13" s="1"/>
  <c r="E143" i="13"/>
  <c r="E144" i="13"/>
  <c r="E145" i="13"/>
  <c r="F145" i="13" s="1"/>
  <c r="E146" i="13"/>
  <c r="F146" i="13" s="1"/>
  <c r="E147" i="13"/>
  <c r="E148" i="13"/>
  <c r="E149" i="13"/>
  <c r="F149" i="13" s="1"/>
  <c r="E150" i="13"/>
  <c r="F150" i="13" s="1"/>
  <c r="E151" i="13"/>
  <c r="E152" i="13"/>
  <c r="E153" i="13"/>
  <c r="F153" i="13" s="1"/>
  <c r="E154" i="13"/>
  <c r="F154" i="13" s="1"/>
  <c r="E155" i="13"/>
  <c r="E156" i="13"/>
  <c r="E157" i="13"/>
  <c r="F157" i="13" s="1"/>
  <c r="E158" i="13"/>
  <c r="F158" i="13" s="1"/>
  <c r="E159" i="13"/>
  <c r="E160" i="13"/>
  <c r="E161" i="13"/>
  <c r="F161" i="13" s="1"/>
  <c r="E162" i="13"/>
  <c r="F162" i="13" s="1"/>
  <c r="E163" i="13"/>
  <c r="E164" i="13"/>
  <c r="E165" i="13"/>
  <c r="F165" i="13" s="1"/>
  <c r="E166" i="13"/>
  <c r="F166" i="13" s="1"/>
  <c r="E167" i="13"/>
  <c r="E168" i="13"/>
  <c r="E169" i="13"/>
  <c r="F169" i="13" s="1"/>
  <c r="E170" i="13"/>
  <c r="F170" i="13" s="1"/>
  <c r="E171" i="13"/>
  <c r="E172" i="13"/>
  <c r="E173" i="13"/>
  <c r="F173" i="13" s="1"/>
  <c r="E174" i="13"/>
  <c r="F174" i="13" s="1"/>
  <c r="E175" i="13"/>
  <c r="E176" i="13"/>
  <c r="E177" i="13"/>
  <c r="F177" i="13" s="1"/>
  <c r="E178" i="13"/>
  <c r="F178" i="13" s="1"/>
  <c r="E179" i="13"/>
  <c r="E441" i="13"/>
  <c r="E442" i="13"/>
  <c r="F442" i="13" s="1"/>
  <c r="E443" i="13"/>
  <c r="F443" i="13" s="1"/>
  <c r="E444" i="13"/>
  <c r="E445" i="13"/>
  <c r="E446" i="13"/>
  <c r="F446" i="13" s="1"/>
  <c r="E447" i="13"/>
  <c r="F447" i="13" s="1"/>
  <c r="E448" i="13"/>
  <c r="E449" i="13"/>
  <c r="E450" i="13"/>
  <c r="F450" i="13" s="1"/>
  <c r="E451" i="13"/>
  <c r="F451" i="13" s="1"/>
  <c r="E452" i="13"/>
  <c r="E453" i="13"/>
  <c r="E454" i="13"/>
  <c r="F454" i="13" s="1"/>
  <c r="E455" i="13"/>
  <c r="F455" i="13" s="1"/>
  <c r="E456" i="13"/>
  <c r="E457" i="13"/>
  <c r="E458" i="13"/>
  <c r="F458" i="13" s="1"/>
  <c r="E459" i="13"/>
  <c r="F459" i="13" s="1"/>
  <c r="E460" i="13"/>
  <c r="E461" i="13"/>
  <c r="E462" i="13"/>
  <c r="F462" i="13" s="1"/>
  <c r="E463" i="13"/>
  <c r="F463" i="13" s="1"/>
  <c r="E464" i="13"/>
  <c r="E465" i="13"/>
  <c r="E466" i="13"/>
  <c r="F466" i="13" s="1"/>
  <c r="E467" i="13"/>
  <c r="F467" i="13" s="1"/>
  <c r="E468" i="13"/>
  <c r="E469" i="13"/>
  <c r="E470" i="13"/>
  <c r="F470" i="13" s="1"/>
  <c r="E471" i="13"/>
  <c r="F471" i="13" s="1"/>
  <c r="E472" i="13"/>
  <c r="E473" i="13"/>
  <c r="E474" i="13"/>
  <c r="F474" i="13" s="1"/>
  <c r="E475" i="13"/>
  <c r="F475" i="13" s="1"/>
  <c r="E476" i="13"/>
  <c r="E477" i="13"/>
  <c r="E478" i="13"/>
  <c r="F478" i="13" s="1"/>
  <c r="E479" i="13"/>
  <c r="F479" i="13" s="1"/>
  <c r="E480" i="13"/>
  <c r="E481" i="13"/>
  <c r="E482" i="13"/>
  <c r="F482" i="13" s="1"/>
  <c r="E483" i="13"/>
  <c r="F483" i="13" s="1"/>
  <c r="E484" i="13"/>
  <c r="E485" i="13"/>
  <c r="E486" i="13"/>
  <c r="F486" i="13" s="1"/>
  <c r="E487" i="13"/>
  <c r="F487" i="13" s="1"/>
  <c r="E488" i="13"/>
  <c r="E489" i="13"/>
  <c r="E490" i="13"/>
  <c r="F490" i="13" s="1"/>
  <c r="E491" i="13"/>
  <c r="F491" i="13" s="1"/>
  <c r="E492" i="13"/>
  <c r="E493" i="13"/>
  <c r="E494" i="13"/>
  <c r="F494" i="13" s="1"/>
  <c r="E495" i="13"/>
  <c r="F495" i="13" s="1"/>
  <c r="E496" i="13"/>
  <c r="E497" i="13"/>
  <c r="E498" i="13"/>
  <c r="F498" i="13" s="1"/>
  <c r="E499" i="13"/>
  <c r="F499" i="13" s="1"/>
  <c r="E500" i="13"/>
  <c r="E501" i="13"/>
  <c r="E502" i="13"/>
  <c r="F502" i="13" s="1"/>
  <c r="E503" i="13"/>
  <c r="F503" i="13" s="1"/>
  <c r="E504" i="13"/>
  <c r="E505" i="13"/>
  <c r="E506" i="13"/>
  <c r="F506" i="13" s="1"/>
  <c r="E507" i="13"/>
  <c r="F507" i="13" s="1"/>
  <c r="E508" i="13"/>
  <c r="E509" i="13"/>
  <c r="E510" i="13"/>
  <c r="F510" i="13" s="1"/>
  <c r="E511" i="13"/>
  <c r="F511" i="13" s="1"/>
  <c r="E512" i="13"/>
  <c r="E513" i="13"/>
  <c r="E514" i="13"/>
  <c r="F514" i="13" s="1"/>
  <c r="E515" i="13"/>
  <c r="F515" i="13" s="1"/>
  <c r="E516" i="13"/>
  <c r="E517" i="13"/>
  <c r="E518" i="13"/>
  <c r="F518" i="13" s="1"/>
  <c r="E519" i="13"/>
  <c r="F519" i="13" s="1"/>
  <c r="E520" i="13"/>
  <c r="E521" i="13"/>
  <c r="E522" i="13"/>
  <c r="F522" i="13" s="1"/>
  <c r="E523" i="13"/>
  <c r="F523" i="13" s="1"/>
  <c r="E524" i="13"/>
  <c r="E525" i="13"/>
  <c r="E526" i="13"/>
  <c r="F526" i="13" s="1"/>
  <c r="E527" i="13"/>
  <c r="F527" i="13" s="1"/>
  <c r="E528" i="13"/>
  <c r="E3" i="13"/>
  <c r="F3" i="13" s="1"/>
  <c r="E4" i="13"/>
  <c r="F4" i="13" s="1"/>
  <c r="E5" i="13"/>
  <c r="E6" i="13"/>
  <c r="E7" i="13"/>
  <c r="F7" i="13" s="1"/>
  <c r="E8" i="13"/>
  <c r="F8" i="13" s="1"/>
  <c r="E9" i="13"/>
  <c r="E10" i="13"/>
  <c r="E11" i="13"/>
  <c r="F11" i="13" s="1"/>
  <c r="E12" i="13"/>
  <c r="F12" i="13" s="1"/>
  <c r="E13" i="13"/>
  <c r="E14" i="13"/>
  <c r="E15" i="13"/>
  <c r="F15" i="13" s="1"/>
  <c r="E16" i="13"/>
  <c r="F16" i="13" s="1"/>
  <c r="E17" i="13"/>
  <c r="E18" i="13"/>
  <c r="E19" i="13"/>
  <c r="F19" i="13" s="1"/>
  <c r="E20" i="13"/>
  <c r="F20" i="13" s="1"/>
  <c r="E21" i="13"/>
  <c r="E22" i="13"/>
  <c r="E23" i="13"/>
  <c r="F23" i="13" s="1"/>
  <c r="E24" i="13"/>
  <c r="F24" i="13" s="1"/>
  <c r="E25" i="13"/>
  <c r="E26" i="13"/>
  <c r="E27" i="13"/>
  <c r="F27" i="13" s="1"/>
  <c r="E28" i="13"/>
  <c r="F28" i="13" s="1"/>
  <c r="E29" i="13"/>
  <c r="E30" i="13"/>
  <c r="E31" i="13"/>
  <c r="F31" i="13" s="1"/>
  <c r="E32" i="13"/>
  <c r="F32" i="13" s="1"/>
  <c r="E33" i="13"/>
  <c r="E34" i="13"/>
  <c r="E35" i="13"/>
  <c r="F35" i="13" s="1"/>
  <c r="E36" i="13"/>
  <c r="F36" i="13" s="1"/>
  <c r="E37" i="13"/>
  <c r="E38" i="13"/>
  <c r="E39" i="13"/>
  <c r="F39" i="13" s="1"/>
  <c r="E40" i="13"/>
  <c r="F40" i="13" s="1"/>
  <c r="E41" i="13"/>
  <c r="E42" i="13"/>
  <c r="E43" i="13"/>
  <c r="F43" i="13" s="1"/>
  <c r="E44" i="13"/>
  <c r="F44" i="13" s="1"/>
  <c r="E45" i="13"/>
  <c r="E46" i="13"/>
  <c r="E47" i="13"/>
  <c r="F47" i="13" s="1"/>
  <c r="E48" i="13"/>
  <c r="F48" i="13" s="1"/>
  <c r="E49" i="13"/>
  <c r="E50" i="13"/>
  <c r="E51" i="13"/>
  <c r="F51" i="13" s="1"/>
  <c r="E52" i="13"/>
  <c r="F52" i="13" s="1"/>
  <c r="E53" i="13"/>
  <c r="E54" i="13"/>
  <c r="E55" i="13"/>
  <c r="F55" i="13" s="1"/>
  <c r="E56" i="13"/>
  <c r="F56" i="13" s="1"/>
  <c r="E57" i="13"/>
  <c r="E58" i="13"/>
  <c r="E59" i="13"/>
  <c r="F59" i="13" s="1"/>
  <c r="E60" i="13"/>
  <c r="F60" i="13" s="1"/>
  <c r="E61" i="13"/>
  <c r="E62" i="13"/>
  <c r="E63" i="13"/>
  <c r="F63" i="13" s="1"/>
  <c r="E64" i="13"/>
  <c r="F64" i="13" s="1"/>
  <c r="E65" i="13"/>
  <c r="E66" i="13"/>
  <c r="E67" i="13"/>
  <c r="F67" i="13" s="1"/>
  <c r="E68" i="13"/>
  <c r="F68" i="13" s="1"/>
  <c r="E69" i="13"/>
  <c r="E70" i="13"/>
  <c r="E71" i="13"/>
  <c r="F71" i="13" s="1"/>
  <c r="E72" i="13"/>
  <c r="F72" i="13" s="1"/>
  <c r="E73" i="13"/>
  <c r="E74" i="13"/>
  <c r="E75" i="13"/>
  <c r="F75" i="13" s="1"/>
  <c r="E76" i="13"/>
  <c r="F76" i="13" s="1"/>
  <c r="E77" i="13"/>
  <c r="E78" i="13"/>
  <c r="E79" i="13"/>
  <c r="F79" i="13" s="1"/>
  <c r="E80" i="13"/>
  <c r="F80" i="13" s="1"/>
  <c r="E81" i="13"/>
  <c r="E82" i="13"/>
  <c r="E83" i="13"/>
  <c r="F83" i="13" s="1"/>
  <c r="E84" i="13"/>
  <c r="F84" i="13" s="1"/>
  <c r="E85" i="13"/>
  <c r="E86" i="13"/>
  <c r="E87" i="13"/>
  <c r="F87" i="13" s="1"/>
  <c r="E88" i="13"/>
  <c r="F88" i="13" s="1"/>
  <c r="E89" i="13"/>
  <c r="E355" i="13"/>
  <c r="AB2" i="3"/>
  <c r="AA2" i="3"/>
  <c r="Z2" i="3"/>
  <c r="V38"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AD3" i="3"/>
  <c r="AD4" i="3"/>
  <c r="AD5" i="3"/>
  <c r="AD6" i="3"/>
  <c r="AD7" i="3"/>
  <c r="AD8" i="3"/>
  <c r="AD9" i="3"/>
  <c r="AD10" i="3"/>
  <c r="AD11" i="3"/>
  <c r="AD12" i="3"/>
  <c r="AD13" i="3"/>
  <c r="AD14" i="3"/>
  <c r="AD15" i="3"/>
  <c r="AD16" i="3"/>
  <c r="AD17" i="3"/>
  <c r="AD18" i="3"/>
  <c r="AD19" i="3"/>
  <c r="AD20" i="3"/>
  <c r="AD21" i="3"/>
  <c r="AD22" i="3"/>
  <c r="AD23" i="3"/>
  <c r="AD24"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2"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D3" i="3"/>
  <c r="F3" i="3" s="1"/>
  <c r="G3" i="3" s="1"/>
  <c r="D4" i="3"/>
  <c r="F4" i="3" s="1"/>
  <c r="G4" i="3" s="1"/>
  <c r="D5" i="3"/>
  <c r="F5" i="3" s="1"/>
  <c r="G5" i="3" s="1"/>
  <c r="D6" i="3"/>
  <c r="F6" i="3" s="1"/>
  <c r="G6" i="3" s="1"/>
  <c r="D7" i="3"/>
  <c r="F7" i="3" s="1"/>
  <c r="G7" i="3" s="1"/>
  <c r="D8" i="3"/>
  <c r="F8" i="3" s="1"/>
  <c r="G8" i="3" s="1"/>
  <c r="D9" i="3"/>
  <c r="F9" i="3" s="1"/>
  <c r="G9" i="3" s="1"/>
  <c r="D10" i="3"/>
  <c r="F10" i="3" s="1"/>
  <c r="G10" i="3" s="1"/>
  <c r="D11" i="3"/>
  <c r="F11" i="3" s="1"/>
  <c r="G11" i="3" s="1"/>
  <c r="D12" i="3"/>
  <c r="F12" i="3" s="1"/>
  <c r="G12" i="3" s="1"/>
  <c r="D13" i="3"/>
  <c r="F13" i="3" s="1"/>
  <c r="G13" i="3" s="1"/>
  <c r="D14" i="3"/>
  <c r="F14" i="3" s="1"/>
  <c r="G14" i="3" s="1"/>
  <c r="D15" i="3"/>
  <c r="F15" i="3" s="1"/>
  <c r="G15" i="3" s="1"/>
  <c r="D16" i="3"/>
  <c r="F16" i="3" s="1"/>
  <c r="G16" i="3" s="1"/>
  <c r="D17" i="3"/>
  <c r="F17" i="3" s="1"/>
  <c r="G17" i="3" s="1"/>
  <c r="D18" i="3"/>
  <c r="F18" i="3" s="1"/>
  <c r="G18" i="3" s="1"/>
  <c r="D19" i="3"/>
  <c r="F19" i="3" s="1"/>
  <c r="G19" i="3" s="1"/>
  <c r="D20" i="3"/>
  <c r="F20" i="3" s="1"/>
  <c r="G20" i="3" s="1"/>
  <c r="D21" i="3"/>
  <c r="F21" i="3" s="1"/>
  <c r="G21" i="3" s="1"/>
  <c r="D22" i="3"/>
  <c r="F22" i="3" s="1"/>
  <c r="G22" i="3" s="1"/>
  <c r="D23" i="3"/>
  <c r="F23" i="3" s="1"/>
  <c r="G23" i="3" s="1"/>
  <c r="D24" i="3"/>
  <c r="F24" i="3" s="1"/>
  <c r="G24" i="3" s="1"/>
  <c r="D25" i="3"/>
  <c r="F25" i="3" s="1"/>
  <c r="G25" i="3" s="1"/>
  <c r="D26" i="3"/>
  <c r="F26" i="3" s="1"/>
  <c r="G26" i="3" s="1"/>
  <c r="D27" i="3"/>
  <c r="F27" i="3" s="1"/>
  <c r="G27" i="3" s="1"/>
  <c r="D28" i="3"/>
  <c r="F28" i="3" s="1"/>
  <c r="G28" i="3" s="1"/>
  <c r="D29" i="3"/>
  <c r="F29" i="3" s="1"/>
  <c r="G29" i="3" s="1"/>
  <c r="D30" i="3"/>
  <c r="F30" i="3" s="1"/>
  <c r="G30" i="3" s="1"/>
  <c r="D31" i="3"/>
  <c r="F31" i="3" s="1"/>
  <c r="G31" i="3" s="1"/>
  <c r="D32" i="3"/>
  <c r="F32" i="3" s="1"/>
  <c r="G32" i="3" s="1"/>
  <c r="D33" i="3"/>
  <c r="F33" i="3" s="1"/>
  <c r="G33" i="3" s="1"/>
  <c r="D34" i="3"/>
  <c r="F34" i="3" s="1"/>
  <c r="G34" i="3" s="1"/>
  <c r="D35" i="3"/>
  <c r="F35" i="3" s="1"/>
  <c r="G35" i="3" s="1"/>
  <c r="D36" i="3"/>
  <c r="F36" i="3" s="1"/>
  <c r="G36" i="3" s="1"/>
  <c r="D37" i="3"/>
  <c r="F37" i="3" s="1"/>
  <c r="G37" i="3" s="1"/>
  <c r="D38" i="3"/>
  <c r="F38" i="3" s="1"/>
  <c r="G38" i="3" s="1"/>
  <c r="D39" i="3"/>
  <c r="F39" i="3" s="1"/>
  <c r="G39" i="3" s="1"/>
  <c r="D40" i="3"/>
  <c r="F40" i="3" s="1"/>
  <c r="G40" i="3" s="1"/>
  <c r="D41" i="3"/>
  <c r="F41" i="3" s="1"/>
  <c r="G41" i="3" s="1"/>
  <c r="D42" i="3"/>
  <c r="F42" i="3" s="1"/>
  <c r="G42" i="3" s="1"/>
  <c r="D43" i="3"/>
  <c r="F43" i="3" s="1"/>
  <c r="G43" i="3" s="1"/>
  <c r="D44" i="3"/>
  <c r="F44" i="3" s="1"/>
  <c r="G44" i="3" s="1"/>
  <c r="D45" i="3"/>
  <c r="F45" i="3" s="1"/>
  <c r="G45" i="3" s="1"/>
  <c r="D46" i="3"/>
  <c r="F46" i="3" s="1"/>
  <c r="G46" i="3" s="1"/>
  <c r="D47" i="3"/>
  <c r="F47" i="3" s="1"/>
  <c r="G47" i="3" s="1"/>
  <c r="D48" i="3"/>
  <c r="F48" i="3" s="1"/>
  <c r="G48" i="3" s="1"/>
  <c r="D49" i="3"/>
  <c r="F49" i="3" s="1"/>
  <c r="G49" i="3" s="1"/>
  <c r="D50" i="3"/>
  <c r="F50" i="3" s="1"/>
  <c r="G50" i="3" s="1"/>
  <c r="D51" i="3"/>
  <c r="F51" i="3" s="1"/>
  <c r="G51" i="3" s="1"/>
  <c r="D52" i="3"/>
  <c r="F52" i="3" s="1"/>
  <c r="G52" i="3" s="1"/>
  <c r="D53" i="3"/>
  <c r="F53" i="3" s="1"/>
  <c r="G53" i="3" s="1"/>
  <c r="D54" i="3"/>
  <c r="F54" i="3" s="1"/>
  <c r="G54" i="3" s="1"/>
  <c r="D55" i="3"/>
  <c r="F55" i="3" s="1"/>
  <c r="G55" i="3" s="1"/>
  <c r="D56" i="3"/>
  <c r="F56" i="3" s="1"/>
  <c r="G56" i="3" s="1"/>
  <c r="D57" i="3"/>
  <c r="F57" i="3" s="1"/>
  <c r="G57" i="3" s="1"/>
  <c r="D58" i="3"/>
  <c r="F58" i="3" s="1"/>
  <c r="G58" i="3" s="1"/>
  <c r="D59" i="3"/>
  <c r="F59" i="3" s="1"/>
  <c r="G59" i="3" s="1"/>
  <c r="D60" i="3"/>
  <c r="F60" i="3" s="1"/>
  <c r="G60" i="3" s="1"/>
  <c r="D61" i="3"/>
  <c r="F61" i="3" s="1"/>
  <c r="G61" i="3" s="1"/>
  <c r="D62" i="3"/>
  <c r="F62" i="3" s="1"/>
  <c r="G62" i="3" s="1"/>
  <c r="D63" i="3"/>
  <c r="F63" i="3" s="1"/>
  <c r="G63" i="3" s="1"/>
  <c r="D64" i="3"/>
  <c r="F64" i="3" s="1"/>
  <c r="G64" i="3" s="1"/>
  <c r="D65" i="3"/>
  <c r="F65" i="3" s="1"/>
  <c r="G65" i="3" s="1"/>
  <c r="D66" i="3"/>
  <c r="F66" i="3" s="1"/>
  <c r="G66" i="3" s="1"/>
  <c r="D67" i="3"/>
  <c r="F67" i="3" s="1"/>
  <c r="G67" i="3" s="1"/>
  <c r="D68" i="3"/>
  <c r="F68" i="3" s="1"/>
  <c r="G68" i="3" s="1"/>
  <c r="D69" i="3"/>
  <c r="F69" i="3" s="1"/>
  <c r="G69" i="3" s="1"/>
  <c r="D70" i="3"/>
  <c r="F70" i="3" s="1"/>
  <c r="G70" i="3" s="1"/>
  <c r="D71" i="3"/>
  <c r="F71" i="3" s="1"/>
  <c r="G71" i="3" s="1"/>
  <c r="D72" i="3"/>
  <c r="F72" i="3" s="1"/>
  <c r="G72" i="3" s="1"/>
  <c r="D73" i="3"/>
  <c r="F73" i="3" s="1"/>
  <c r="G73" i="3" s="1"/>
  <c r="D74" i="3"/>
  <c r="F74" i="3" s="1"/>
  <c r="G74" i="3" s="1"/>
  <c r="D75" i="3"/>
  <c r="F75" i="3" s="1"/>
  <c r="G75" i="3" s="1"/>
  <c r="D76" i="3"/>
  <c r="F76" i="3" s="1"/>
  <c r="G76" i="3" s="1"/>
  <c r="D77" i="3"/>
  <c r="F77" i="3" s="1"/>
  <c r="G77" i="3" s="1"/>
  <c r="D78" i="3"/>
  <c r="F78" i="3" s="1"/>
  <c r="G78" i="3" s="1"/>
  <c r="D79" i="3"/>
  <c r="F79" i="3" s="1"/>
  <c r="G79" i="3" s="1"/>
  <c r="D80" i="3"/>
  <c r="F80" i="3" s="1"/>
  <c r="G80" i="3" s="1"/>
  <c r="D81" i="3"/>
  <c r="F81" i="3" s="1"/>
  <c r="G81" i="3" s="1"/>
  <c r="D82" i="3"/>
  <c r="F82" i="3" s="1"/>
  <c r="G82" i="3" s="1"/>
  <c r="D83" i="3"/>
  <c r="F83" i="3" s="1"/>
  <c r="G83" i="3" s="1"/>
  <c r="D84" i="3"/>
  <c r="F84" i="3" s="1"/>
  <c r="G84" i="3" s="1"/>
  <c r="D85" i="3"/>
  <c r="F85" i="3" s="1"/>
  <c r="G85" i="3" s="1"/>
  <c r="D86" i="3"/>
  <c r="F86" i="3" s="1"/>
  <c r="G86" i="3" s="1"/>
  <c r="D87" i="3"/>
  <c r="F87" i="3" s="1"/>
  <c r="G87" i="3" s="1"/>
  <c r="D88" i="3"/>
  <c r="F88" i="3" s="1"/>
  <c r="G88" i="3" s="1"/>
  <c r="D89" i="3"/>
  <c r="F89" i="3" s="1"/>
  <c r="G89" i="3" s="1"/>
  <c r="D90" i="3"/>
  <c r="F90" i="3" s="1"/>
  <c r="G90" i="3" s="1"/>
  <c r="D91" i="3"/>
  <c r="F91" i="3" s="1"/>
  <c r="G91" i="3" s="1"/>
  <c r="D92" i="3"/>
  <c r="F92" i="3" s="1"/>
  <c r="G92" i="3" s="1"/>
  <c r="D93" i="3"/>
  <c r="F93" i="3" s="1"/>
  <c r="G93" i="3" s="1"/>
  <c r="D94" i="3"/>
  <c r="F94" i="3" s="1"/>
  <c r="G94" i="3" s="1"/>
  <c r="D95" i="3"/>
  <c r="F95" i="3" s="1"/>
  <c r="G95" i="3" s="1"/>
  <c r="D96" i="3"/>
  <c r="F96" i="3" s="1"/>
  <c r="G96" i="3" s="1"/>
  <c r="D97" i="3"/>
  <c r="F97" i="3" s="1"/>
  <c r="G97" i="3" s="1"/>
  <c r="D98" i="3"/>
  <c r="F98" i="3" s="1"/>
  <c r="G98" i="3" s="1"/>
  <c r="D99" i="3"/>
  <c r="F99" i="3" s="1"/>
  <c r="G99" i="3" s="1"/>
  <c r="D100" i="3"/>
  <c r="F100" i="3" s="1"/>
  <c r="G100" i="3" s="1"/>
  <c r="D101" i="3"/>
  <c r="F101" i="3" s="1"/>
  <c r="G101" i="3" s="1"/>
  <c r="D102" i="3"/>
  <c r="F102" i="3" s="1"/>
  <c r="G102" i="3" s="1"/>
  <c r="D103" i="3"/>
  <c r="F103" i="3" s="1"/>
  <c r="G103" i="3" s="1"/>
  <c r="D104" i="3"/>
  <c r="F104" i="3" s="1"/>
  <c r="G104" i="3" s="1"/>
  <c r="D105" i="3"/>
  <c r="F105" i="3" s="1"/>
  <c r="G105" i="3" s="1"/>
  <c r="D106" i="3"/>
  <c r="F106" i="3" s="1"/>
  <c r="G106" i="3" s="1"/>
  <c r="D107" i="3"/>
  <c r="F107" i="3" s="1"/>
  <c r="G107" i="3" s="1"/>
  <c r="D108" i="3"/>
  <c r="F108" i="3" s="1"/>
  <c r="G108" i="3" s="1"/>
  <c r="D109" i="3"/>
  <c r="F109" i="3" s="1"/>
  <c r="G109" i="3" s="1"/>
  <c r="D110" i="3"/>
  <c r="F110" i="3" s="1"/>
  <c r="G110" i="3" s="1"/>
  <c r="D111" i="3"/>
  <c r="F111" i="3" s="1"/>
  <c r="G111" i="3" s="1"/>
  <c r="D112" i="3"/>
  <c r="F112" i="3" s="1"/>
  <c r="G112" i="3" s="1"/>
  <c r="D113" i="3"/>
  <c r="F113" i="3" s="1"/>
  <c r="G113" i="3" s="1"/>
  <c r="D114" i="3"/>
  <c r="F114" i="3" s="1"/>
  <c r="G114" i="3" s="1"/>
  <c r="D115" i="3"/>
  <c r="F115" i="3" s="1"/>
  <c r="G115" i="3" s="1"/>
  <c r="D116" i="3"/>
  <c r="F116" i="3" s="1"/>
  <c r="G116" i="3" s="1"/>
  <c r="D117" i="3"/>
  <c r="F117" i="3" s="1"/>
  <c r="G117" i="3" s="1"/>
  <c r="D118" i="3"/>
  <c r="F118" i="3" s="1"/>
  <c r="G118" i="3" s="1"/>
  <c r="D119" i="3"/>
  <c r="F119" i="3" s="1"/>
  <c r="G119" i="3" s="1"/>
  <c r="D120" i="3"/>
  <c r="F120" i="3" s="1"/>
  <c r="G120" i="3" s="1"/>
  <c r="D121" i="3"/>
  <c r="F121" i="3" s="1"/>
  <c r="G121" i="3" s="1"/>
  <c r="D122" i="3"/>
  <c r="F122" i="3" s="1"/>
  <c r="G122" i="3" s="1"/>
  <c r="D123" i="3"/>
  <c r="F123" i="3" s="1"/>
  <c r="G123" i="3" s="1"/>
  <c r="D124" i="3"/>
  <c r="F124" i="3" s="1"/>
  <c r="G124" i="3" s="1"/>
  <c r="D125" i="3"/>
  <c r="F125" i="3" s="1"/>
  <c r="G125" i="3" s="1"/>
  <c r="D126" i="3"/>
  <c r="F126" i="3" s="1"/>
  <c r="G126" i="3" s="1"/>
  <c r="D127" i="3"/>
  <c r="F127" i="3" s="1"/>
  <c r="G127" i="3" s="1"/>
  <c r="D128" i="3"/>
  <c r="F128" i="3" s="1"/>
  <c r="G128" i="3" s="1"/>
  <c r="D129" i="3"/>
  <c r="F129" i="3" s="1"/>
  <c r="G129" i="3" s="1"/>
  <c r="D130" i="3"/>
  <c r="F130" i="3" s="1"/>
  <c r="G130" i="3" s="1"/>
  <c r="D131" i="3"/>
  <c r="F131" i="3" s="1"/>
  <c r="G131" i="3" s="1"/>
  <c r="D132" i="3"/>
  <c r="F132" i="3" s="1"/>
  <c r="G132" i="3" s="1"/>
  <c r="D133" i="3"/>
  <c r="F133" i="3" s="1"/>
  <c r="G133" i="3" s="1"/>
  <c r="D134" i="3"/>
  <c r="F134" i="3" s="1"/>
  <c r="G134" i="3" s="1"/>
  <c r="D135" i="3"/>
  <c r="F135" i="3" s="1"/>
  <c r="G135" i="3" s="1"/>
  <c r="D136" i="3"/>
  <c r="F136" i="3" s="1"/>
  <c r="G136" i="3" s="1"/>
  <c r="D137" i="3"/>
  <c r="F137" i="3" s="1"/>
  <c r="G137" i="3" s="1"/>
  <c r="D138" i="3"/>
  <c r="F138" i="3" s="1"/>
  <c r="G138" i="3" s="1"/>
  <c r="D139" i="3"/>
  <c r="F139" i="3" s="1"/>
  <c r="G139" i="3" s="1"/>
  <c r="D140" i="3"/>
  <c r="F140" i="3" s="1"/>
  <c r="G140" i="3" s="1"/>
  <c r="D141" i="3"/>
  <c r="F141" i="3" s="1"/>
  <c r="G141" i="3" s="1"/>
  <c r="D142" i="3"/>
  <c r="F142" i="3" s="1"/>
  <c r="G142" i="3" s="1"/>
  <c r="D143" i="3"/>
  <c r="F143" i="3" s="1"/>
  <c r="G143" i="3" s="1"/>
  <c r="D144" i="3"/>
  <c r="F144" i="3" s="1"/>
  <c r="G144" i="3" s="1"/>
  <c r="D145" i="3"/>
  <c r="F145" i="3" s="1"/>
  <c r="G145" i="3" s="1"/>
  <c r="D146" i="3"/>
  <c r="F146" i="3" s="1"/>
  <c r="G146" i="3" s="1"/>
  <c r="D147" i="3"/>
  <c r="F147" i="3" s="1"/>
  <c r="G147" i="3" s="1"/>
  <c r="D148" i="3"/>
  <c r="F148" i="3" s="1"/>
  <c r="G148" i="3" s="1"/>
  <c r="D149" i="3"/>
  <c r="F149" i="3" s="1"/>
  <c r="G149" i="3" s="1"/>
  <c r="D150" i="3"/>
  <c r="F150" i="3" s="1"/>
  <c r="G150" i="3" s="1"/>
  <c r="D151" i="3"/>
  <c r="F151" i="3" s="1"/>
  <c r="G151" i="3" s="1"/>
  <c r="D152" i="3"/>
  <c r="F152" i="3" s="1"/>
  <c r="G152" i="3" s="1"/>
  <c r="D153" i="3"/>
  <c r="F153" i="3" s="1"/>
  <c r="G153" i="3" s="1"/>
  <c r="D154" i="3"/>
  <c r="F154" i="3" s="1"/>
  <c r="G154" i="3" s="1"/>
  <c r="D155" i="3"/>
  <c r="F155" i="3" s="1"/>
  <c r="G155" i="3" s="1"/>
  <c r="D156" i="3"/>
  <c r="F156" i="3" s="1"/>
  <c r="G156" i="3" s="1"/>
  <c r="D157" i="3"/>
  <c r="F157" i="3" s="1"/>
  <c r="G157" i="3" s="1"/>
  <c r="D158" i="3"/>
  <c r="F158" i="3" s="1"/>
  <c r="G158" i="3" s="1"/>
  <c r="D159" i="3"/>
  <c r="F159" i="3" s="1"/>
  <c r="G159" i="3" s="1"/>
  <c r="D160" i="3"/>
  <c r="F160" i="3" s="1"/>
  <c r="G160" i="3" s="1"/>
  <c r="D161" i="3"/>
  <c r="F161" i="3" s="1"/>
  <c r="G161" i="3" s="1"/>
  <c r="D162" i="3"/>
  <c r="F162" i="3" s="1"/>
  <c r="G162" i="3" s="1"/>
  <c r="D163" i="3"/>
  <c r="F163" i="3" s="1"/>
  <c r="G163" i="3" s="1"/>
  <c r="D164" i="3"/>
  <c r="F164" i="3" s="1"/>
  <c r="G164" i="3" s="1"/>
  <c r="D165" i="3"/>
  <c r="F165" i="3" s="1"/>
  <c r="G165" i="3" s="1"/>
  <c r="D166" i="3"/>
  <c r="F166" i="3" s="1"/>
  <c r="G166" i="3" s="1"/>
  <c r="D167" i="3"/>
  <c r="F167" i="3" s="1"/>
  <c r="G167" i="3" s="1"/>
  <c r="D168" i="3"/>
  <c r="F168" i="3" s="1"/>
  <c r="G168" i="3" s="1"/>
  <c r="D169" i="3"/>
  <c r="F169" i="3" s="1"/>
  <c r="G169" i="3" s="1"/>
  <c r="D170" i="3"/>
  <c r="F170" i="3" s="1"/>
  <c r="G170" i="3" s="1"/>
  <c r="D171" i="3"/>
  <c r="F171" i="3" s="1"/>
  <c r="G171" i="3" s="1"/>
  <c r="D172" i="3"/>
  <c r="F172" i="3" s="1"/>
  <c r="G172" i="3" s="1"/>
  <c r="D173" i="3"/>
  <c r="F173" i="3" s="1"/>
  <c r="G173" i="3" s="1"/>
  <c r="D174" i="3"/>
  <c r="F174" i="3" s="1"/>
  <c r="G174" i="3" s="1"/>
  <c r="D175" i="3"/>
  <c r="F175" i="3" s="1"/>
  <c r="G175" i="3" s="1"/>
  <c r="D176" i="3"/>
  <c r="F176" i="3" s="1"/>
  <c r="G176" i="3" s="1"/>
  <c r="D177" i="3"/>
  <c r="F177" i="3" s="1"/>
  <c r="G177" i="3" s="1"/>
  <c r="D178" i="3"/>
  <c r="F178" i="3" s="1"/>
  <c r="G178" i="3" s="1"/>
  <c r="D179" i="3"/>
  <c r="F179" i="3" s="1"/>
  <c r="G179" i="3" s="1"/>
  <c r="D180" i="3"/>
  <c r="F180" i="3" s="1"/>
  <c r="G180" i="3" s="1"/>
  <c r="D181" i="3"/>
  <c r="F181" i="3" s="1"/>
  <c r="G181" i="3" s="1"/>
  <c r="D182" i="3"/>
  <c r="F182" i="3" s="1"/>
  <c r="G182" i="3" s="1"/>
  <c r="D183" i="3"/>
  <c r="F183" i="3" s="1"/>
  <c r="G183" i="3" s="1"/>
  <c r="D184" i="3"/>
  <c r="F184" i="3" s="1"/>
  <c r="G184" i="3" s="1"/>
  <c r="D185" i="3"/>
  <c r="F185" i="3" s="1"/>
  <c r="G185" i="3" s="1"/>
  <c r="D186" i="3"/>
  <c r="F186" i="3" s="1"/>
  <c r="G186" i="3" s="1"/>
  <c r="D187" i="3"/>
  <c r="F187" i="3" s="1"/>
  <c r="G187" i="3" s="1"/>
  <c r="D188" i="3"/>
  <c r="F188" i="3" s="1"/>
  <c r="G188" i="3" s="1"/>
  <c r="D189" i="3"/>
  <c r="F189" i="3" s="1"/>
  <c r="G189" i="3" s="1"/>
  <c r="D190" i="3"/>
  <c r="F190" i="3" s="1"/>
  <c r="G190" i="3" s="1"/>
  <c r="D191" i="3"/>
  <c r="F191" i="3" s="1"/>
  <c r="G191" i="3" s="1"/>
  <c r="D192" i="3"/>
  <c r="F192" i="3" s="1"/>
  <c r="G192" i="3" s="1"/>
  <c r="D193" i="3"/>
  <c r="F193" i="3" s="1"/>
  <c r="G193" i="3" s="1"/>
  <c r="D194" i="3"/>
  <c r="F194" i="3" s="1"/>
  <c r="G194" i="3" s="1"/>
  <c r="D195" i="3"/>
  <c r="F195" i="3" s="1"/>
  <c r="G195" i="3" s="1"/>
  <c r="D196" i="3"/>
  <c r="F196" i="3" s="1"/>
  <c r="G196" i="3" s="1"/>
  <c r="D197" i="3"/>
  <c r="F197" i="3" s="1"/>
  <c r="G197" i="3" s="1"/>
  <c r="D198" i="3"/>
  <c r="F198" i="3" s="1"/>
  <c r="G198" i="3" s="1"/>
  <c r="D199" i="3"/>
  <c r="F199" i="3" s="1"/>
  <c r="G199" i="3" s="1"/>
  <c r="D200" i="3"/>
  <c r="F200" i="3" s="1"/>
  <c r="G200" i="3" s="1"/>
  <c r="D201" i="3"/>
  <c r="F201" i="3" s="1"/>
  <c r="G201" i="3" s="1"/>
  <c r="D202" i="3"/>
  <c r="F202" i="3" s="1"/>
  <c r="G202" i="3" s="1"/>
  <c r="D203" i="3"/>
  <c r="F203" i="3" s="1"/>
  <c r="G203" i="3" s="1"/>
  <c r="D204" i="3"/>
  <c r="F204" i="3" s="1"/>
  <c r="G204" i="3" s="1"/>
  <c r="D205" i="3"/>
  <c r="F205" i="3" s="1"/>
  <c r="G205" i="3" s="1"/>
  <c r="D206" i="3"/>
  <c r="F206" i="3" s="1"/>
  <c r="G206" i="3" s="1"/>
  <c r="D207" i="3"/>
  <c r="F207" i="3" s="1"/>
  <c r="G207" i="3" s="1"/>
  <c r="D208" i="3"/>
  <c r="F208" i="3" s="1"/>
  <c r="G208" i="3" s="1"/>
  <c r="D209" i="3"/>
  <c r="F209" i="3" s="1"/>
  <c r="G209" i="3" s="1"/>
  <c r="D210" i="3"/>
  <c r="F210" i="3" s="1"/>
  <c r="G210" i="3" s="1"/>
  <c r="D211" i="3"/>
  <c r="F211" i="3" s="1"/>
  <c r="G211" i="3" s="1"/>
  <c r="D212" i="3"/>
  <c r="F212" i="3" s="1"/>
  <c r="G212" i="3" s="1"/>
  <c r="D213" i="3"/>
  <c r="F213" i="3" s="1"/>
  <c r="G213" i="3" s="1"/>
  <c r="D214" i="3"/>
  <c r="F214" i="3" s="1"/>
  <c r="G214" i="3" s="1"/>
  <c r="D215" i="3"/>
  <c r="F215" i="3" s="1"/>
  <c r="G215" i="3" s="1"/>
  <c r="D216" i="3"/>
  <c r="F216" i="3" s="1"/>
  <c r="G216" i="3" s="1"/>
  <c r="D217" i="3"/>
  <c r="F217" i="3" s="1"/>
  <c r="G217" i="3" s="1"/>
  <c r="D218" i="3"/>
  <c r="F218" i="3" s="1"/>
  <c r="G218" i="3" s="1"/>
  <c r="D219" i="3"/>
  <c r="F219" i="3" s="1"/>
  <c r="G219" i="3" s="1"/>
  <c r="D220" i="3"/>
  <c r="F220" i="3" s="1"/>
  <c r="G220" i="3" s="1"/>
  <c r="D221" i="3"/>
  <c r="F221" i="3" s="1"/>
  <c r="G221" i="3" s="1"/>
  <c r="D222" i="3"/>
  <c r="F222" i="3" s="1"/>
  <c r="G222" i="3" s="1"/>
  <c r="D223" i="3"/>
  <c r="F223" i="3" s="1"/>
  <c r="G223" i="3" s="1"/>
  <c r="D224" i="3"/>
  <c r="F224" i="3" s="1"/>
  <c r="G224" i="3" s="1"/>
  <c r="D225" i="3"/>
  <c r="F225" i="3" s="1"/>
  <c r="G225" i="3" s="1"/>
  <c r="D226" i="3"/>
  <c r="F226" i="3" s="1"/>
  <c r="G226" i="3" s="1"/>
  <c r="D227" i="3"/>
  <c r="F227" i="3" s="1"/>
  <c r="G227" i="3" s="1"/>
  <c r="D228" i="3"/>
  <c r="F228" i="3" s="1"/>
  <c r="G228" i="3" s="1"/>
  <c r="D229" i="3"/>
  <c r="F229" i="3" s="1"/>
  <c r="G229" i="3" s="1"/>
  <c r="D230" i="3"/>
  <c r="F230" i="3" s="1"/>
  <c r="G230" i="3" s="1"/>
  <c r="D231" i="3"/>
  <c r="F231" i="3" s="1"/>
  <c r="G231" i="3" s="1"/>
  <c r="D232" i="3"/>
  <c r="F232" i="3" s="1"/>
  <c r="G232" i="3" s="1"/>
  <c r="D233" i="3"/>
  <c r="F233" i="3" s="1"/>
  <c r="G233" i="3" s="1"/>
  <c r="D234" i="3"/>
  <c r="F234" i="3" s="1"/>
  <c r="G234" i="3" s="1"/>
  <c r="D235" i="3"/>
  <c r="F235" i="3" s="1"/>
  <c r="G235" i="3" s="1"/>
  <c r="D236" i="3"/>
  <c r="F236" i="3" s="1"/>
  <c r="G236" i="3" s="1"/>
  <c r="D237" i="3"/>
  <c r="F237" i="3" s="1"/>
  <c r="G237" i="3" s="1"/>
  <c r="D238" i="3"/>
  <c r="F238" i="3" s="1"/>
  <c r="G238" i="3" s="1"/>
  <c r="D239" i="3"/>
  <c r="F239" i="3" s="1"/>
  <c r="G239" i="3" s="1"/>
  <c r="D240" i="3"/>
  <c r="F240" i="3" s="1"/>
  <c r="G240" i="3" s="1"/>
  <c r="D241" i="3"/>
  <c r="F241" i="3" s="1"/>
  <c r="G241" i="3" s="1"/>
  <c r="D242" i="3"/>
  <c r="F242" i="3" s="1"/>
  <c r="G242" i="3" s="1"/>
  <c r="D243" i="3"/>
  <c r="F243" i="3" s="1"/>
  <c r="G243" i="3" s="1"/>
  <c r="D244" i="3"/>
  <c r="F244" i="3" s="1"/>
  <c r="G244" i="3" s="1"/>
  <c r="D245" i="3"/>
  <c r="F245" i="3" s="1"/>
  <c r="G245" i="3" s="1"/>
  <c r="D246" i="3"/>
  <c r="F246" i="3" s="1"/>
  <c r="G246" i="3" s="1"/>
  <c r="D247" i="3"/>
  <c r="F247" i="3" s="1"/>
  <c r="G247" i="3" s="1"/>
  <c r="D248" i="3"/>
  <c r="F248" i="3" s="1"/>
  <c r="G248" i="3" s="1"/>
  <c r="D249" i="3"/>
  <c r="F249" i="3" s="1"/>
  <c r="G249" i="3" s="1"/>
  <c r="D250" i="3"/>
  <c r="F250" i="3" s="1"/>
  <c r="G250" i="3" s="1"/>
  <c r="D251" i="3"/>
  <c r="F251" i="3" s="1"/>
  <c r="G251" i="3" s="1"/>
  <c r="D252" i="3"/>
  <c r="F252" i="3" s="1"/>
  <c r="G252" i="3" s="1"/>
  <c r="D253" i="3"/>
  <c r="F253" i="3" s="1"/>
  <c r="G253" i="3" s="1"/>
  <c r="D254" i="3"/>
  <c r="F254" i="3" s="1"/>
  <c r="G254" i="3" s="1"/>
  <c r="D255" i="3"/>
  <c r="F255" i="3" s="1"/>
  <c r="G255" i="3" s="1"/>
  <c r="D256" i="3"/>
  <c r="F256" i="3" s="1"/>
  <c r="G256" i="3" s="1"/>
  <c r="D257" i="3"/>
  <c r="F257" i="3" s="1"/>
  <c r="G257" i="3" s="1"/>
  <c r="D258" i="3"/>
  <c r="F258" i="3" s="1"/>
  <c r="G258" i="3" s="1"/>
  <c r="D259" i="3"/>
  <c r="F259" i="3" s="1"/>
  <c r="G259" i="3" s="1"/>
  <c r="D260" i="3"/>
  <c r="F260" i="3" s="1"/>
  <c r="G260" i="3" s="1"/>
  <c r="D261" i="3"/>
  <c r="F261" i="3" s="1"/>
  <c r="G261" i="3" s="1"/>
  <c r="D262" i="3"/>
  <c r="F262" i="3" s="1"/>
  <c r="G262" i="3" s="1"/>
  <c r="D263" i="3"/>
  <c r="F263" i="3" s="1"/>
  <c r="G263" i="3" s="1"/>
  <c r="D264" i="3"/>
  <c r="F264" i="3" s="1"/>
  <c r="G264" i="3" s="1"/>
  <c r="D265" i="3"/>
  <c r="F265" i="3" s="1"/>
  <c r="G265" i="3" s="1"/>
  <c r="D266" i="3"/>
  <c r="F266" i="3" s="1"/>
  <c r="G266" i="3" s="1"/>
  <c r="D267" i="3"/>
  <c r="F267" i="3" s="1"/>
  <c r="G267" i="3" s="1"/>
  <c r="D268" i="3"/>
  <c r="F268" i="3" s="1"/>
  <c r="G268" i="3" s="1"/>
  <c r="D269" i="3"/>
  <c r="F269" i="3" s="1"/>
  <c r="G269" i="3" s="1"/>
  <c r="D270" i="3"/>
  <c r="F270" i="3" s="1"/>
  <c r="G270" i="3" s="1"/>
  <c r="D271" i="3"/>
  <c r="F271" i="3" s="1"/>
  <c r="G271" i="3" s="1"/>
  <c r="D272" i="3"/>
  <c r="F272" i="3" s="1"/>
  <c r="G272" i="3" s="1"/>
  <c r="D273" i="3"/>
  <c r="F273" i="3" s="1"/>
  <c r="G273" i="3" s="1"/>
  <c r="D274" i="3"/>
  <c r="F274" i="3" s="1"/>
  <c r="G274" i="3" s="1"/>
  <c r="D275" i="3"/>
  <c r="F275" i="3" s="1"/>
  <c r="G275" i="3" s="1"/>
  <c r="D276" i="3"/>
  <c r="F276" i="3" s="1"/>
  <c r="G276" i="3" s="1"/>
  <c r="D277" i="3"/>
  <c r="F277" i="3" s="1"/>
  <c r="G277" i="3" s="1"/>
  <c r="D278" i="3"/>
  <c r="F278" i="3" s="1"/>
  <c r="G278" i="3" s="1"/>
  <c r="D279" i="3"/>
  <c r="F279" i="3" s="1"/>
  <c r="G279" i="3" s="1"/>
  <c r="D280" i="3"/>
  <c r="F280" i="3" s="1"/>
  <c r="G280" i="3" s="1"/>
  <c r="D281" i="3"/>
  <c r="F281" i="3" s="1"/>
  <c r="G281" i="3" s="1"/>
  <c r="D282" i="3"/>
  <c r="F282" i="3" s="1"/>
  <c r="G282" i="3" s="1"/>
  <c r="D283" i="3"/>
  <c r="F283" i="3" s="1"/>
  <c r="G283" i="3" s="1"/>
  <c r="D284" i="3"/>
  <c r="F284" i="3" s="1"/>
  <c r="G284" i="3" s="1"/>
  <c r="D285" i="3"/>
  <c r="F285" i="3" s="1"/>
  <c r="G285" i="3" s="1"/>
  <c r="D286" i="3"/>
  <c r="F286" i="3" s="1"/>
  <c r="G286" i="3" s="1"/>
  <c r="D287" i="3"/>
  <c r="F287" i="3" s="1"/>
  <c r="G287" i="3" s="1"/>
  <c r="D288" i="3"/>
  <c r="F288" i="3" s="1"/>
  <c r="G288" i="3" s="1"/>
  <c r="D289" i="3"/>
  <c r="F289" i="3" s="1"/>
  <c r="G289" i="3" s="1"/>
  <c r="D290" i="3"/>
  <c r="F290" i="3" s="1"/>
  <c r="G290" i="3" s="1"/>
  <c r="D291" i="3"/>
  <c r="F291" i="3" s="1"/>
  <c r="G291" i="3" s="1"/>
  <c r="D292" i="3"/>
  <c r="F292" i="3" s="1"/>
  <c r="G292" i="3" s="1"/>
  <c r="D293" i="3"/>
  <c r="F293" i="3" s="1"/>
  <c r="G293" i="3" s="1"/>
  <c r="D294" i="3"/>
  <c r="F294" i="3" s="1"/>
  <c r="G294" i="3" s="1"/>
  <c r="D295" i="3"/>
  <c r="F295" i="3" s="1"/>
  <c r="G295" i="3" s="1"/>
  <c r="D296" i="3"/>
  <c r="F296" i="3" s="1"/>
  <c r="G296" i="3" s="1"/>
  <c r="D297" i="3"/>
  <c r="F297" i="3" s="1"/>
  <c r="G297" i="3" s="1"/>
  <c r="D298" i="3"/>
  <c r="F298" i="3" s="1"/>
  <c r="G298" i="3" s="1"/>
  <c r="D299" i="3"/>
  <c r="F299" i="3" s="1"/>
  <c r="G299" i="3" s="1"/>
  <c r="D300" i="3"/>
  <c r="F300" i="3" s="1"/>
  <c r="G300" i="3" s="1"/>
  <c r="D301" i="3"/>
  <c r="F301" i="3" s="1"/>
  <c r="G301" i="3" s="1"/>
  <c r="D302" i="3"/>
  <c r="F302" i="3" s="1"/>
  <c r="G302" i="3" s="1"/>
  <c r="D303" i="3"/>
  <c r="F303" i="3" s="1"/>
  <c r="G303" i="3" s="1"/>
  <c r="D304" i="3"/>
  <c r="F304" i="3" s="1"/>
  <c r="G304" i="3" s="1"/>
  <c r="D305" i="3"/>
  <c r="F305" i="3" s="1"/>
  <c r="G305" i="3" s="1"/>
  <c r="D306" i="3"/>
  <c r="F306" i="3" s="1"/>
  <c r="G306" i="3" s="1"/>
  <c r="D307" i="3"/>
  <c r="F307" i="3" s="1"/>
  <c r="G307" i="3" s="1"/>
  <c r="D308" i="3"/>
  <c r="F308" i="3" s="1"/>
  <c r="G308" i="3" s="1"/>
  <c r="D309" i="3"/>
  <c r="F309" i="3" s="1"/>
  <c r="G309" i="3" s="1"/>
  <c r="D310" i="3"/>
  <c r="F310" i="3" s="1"/>
  <c r="G310" i="3" s="1"/>
  <c r="D311" i="3"/>
  <c r="F311" i="3" s="1"/>
  <c r="G311" i="3" s="1"/>
  <c r="D312" i="3"/>
  <c r="F312" i="3" s="1"/>
  <c r="G312" i="3" s="1"/>
  <c r="D313" i="3"/>
  <c r="F313" i="3" s="1"/>
  <c r="G313" i="3" s="1"/>
  <c r="D314" i="3"/>
  <c r="F314" i="3" s="1"/>
  <c r="G314" i="3" s="1"/>
  <c r="D315" i="3"/>
  <c r="F315" i="3" s="1"/>
  <c r="G315" i="3" s="1"/>
  <c r="D316" i="3"/>
  <c r="F316" i="3" s="1"/>
  <c r="G316" i="3" s="1"/>
  <c r="D317" i="3"/>
  <c r="F317" i="3" s="1"/>
  <c r="G317" i="3" s="1"/>
  <c r="D318" i="3"/>
  <c r="F318" i="3" s="1"/>
  <c r="G318" i="3" s="1"/>
  <c r="D319" i="3"/>
  <c r="F319" i="3" s="1"/>
  <c r="G319" i="3" s="1"/>
  <c r="D320" i="3"/>
  <c r="F320" i="3" s="1"/>
  <c r="G320" i="3" s="1"/>
  <c r="D321" i="3"/>
  <c r="F321" i="3" s="1"/>
  <c r="G321" i="3" s="1"/>
  <c r="D322" i="3"/>
  <c r="F322" i="3" s="1"/>
  <c r="G322" i="3" s="1"/>
  <c r="D323" i="3"/>
  <c r="F323" i="3" s="1"/>
  <c r="G323" i="3" s="1"/>
  <c r="D324" i="3"/>
  <c r="F324" i="3" s="1"/>
  <c r="G324" i="3" s="1"/>
  <c r="D325" i="3"/>
  <c r="F325" i="3" s="1"/>
  <c r="G325" i="3" s="1"/>
  <c r="D326" i="3"/>
  <c r="F326" i="3" s="1"/>
  <c r="G326" i="3" s="1"/>
  <c r="D327" i="3"/>
  <c r="F327" i="3" s="1"/>
  <c r="G327" i="3" s="1"/>
  <c r="D328" i="3"/>
  <c r="F328" i="3" s="1"/>
  <c r="G328" i="3" s="1"/>
  <c r="D329" i="3"/>
  <c r="F329" i="3" s="1"/>
  <c r="G329" i="3" s="1"/>
  <c r="D330" i="3"/>
  <c r="F330" i="3" s="1"/>
  <c r="G330" i="3" s="1"/>
  <c r="D331" i="3"/>
  <c r="F331" i="3" s="1"/>
  <c r="G331" i="3" s="1"/>
  <c r="D332" i="3"/>
  <c r="F332" i="3" s="1"/>
  <c r="G332" i="3" s="1"/>
  <c r="D333" i="3"/>
  <c r="F333" i="3" s="1"/>
  <c r="G333" i="3" s="1"/>
  <c r="D334" i="3"/>
  <c r="F334" i="3" s="1"/>
  <c r="G334" i="3" s="1"/>
  <c r="D335" i="3"/>
  <c r="F335" i="3" s="1"/>
  <c r="G335" i="3" s="1"/>
  <c r="D336" i="3"/>
  <c r="F336" i="3" s="1"/>
  <c r="G336" i="3" s="1"/>
  <c r="D337" i="3"/>
  <c r="F337" i="3" s="1"/>
  <c r="G337" i="3" s="1"/>
  <c r="D338" i="3"/>
  <c r="F338" i="3" s="1"/>
  <c r="G338" i="3" s="1"/>
  <c r="D339" i="3"/>
  <c r="F339" i="3" s="1"/>
  <c r="G339" i="3" s="1"/>
  <c r="D340" i="3"/>
  <c r="F340" i="3" s="1"/>
  <c r="G340" i="3" s="1"/>
  <c r="D341" i="3"/>
  <c r="F341" i="3" s="1"/>
  <c r="G341" i="3" s="1"/>
  <c r="D342" i="3"/>
  <c r="F342" i="3" s="1"/>
  <c r="G342" i="3" s="1"/>
  <c r="D343" i="3"/>
  <c r="F343" i="3" s="1"/>
  <c r="G343" i="3" s="1"/>
  <c r="D344" i="3"/>
  <c r="F344" i="3" s="1"/>
  <c r="G344" i="3" s="1"/>
  <c r="D345" i="3"/>
  <c r="F345" i="3" s="1"/>
  <c r="G345" i="3" s="1"/>
  <c r="D346" i="3"/>
  <c r="F346" i="3" s="1"/>
  <c r="G346" i="3" s="1"/>
  <c r="D347" i="3"/>
  <c r="F347" i="3" s="1"/>
  <c r="G347" i="3" s="1"/>
  <c r="D348" i="3"/>
  <c r="F348" i="3" s="1"/>
  <c r="G348" i="3" s="1"/>
  <c r="D349" i="3"/>
  <c r="F349" i="3" s="1"/>
  <c r="G349" i="3" s="1"/>
  <c r="D350" i="3"/>
  <c r="F350" i="3" s="1"/>
  <c r="G350" i="3" s="1"/>
  <c r="D351" i="3"/>
  <c r="F351" i="3" s="1"/>
  <c r="G351" i="3" s="1"/>
  <c r="D352" i="3"/>
  <c r="F352" i="3" s="1"/>
  <c r="G352" i="3" s="1"/>
  <c r="D353" i="3"/>
  <c r="F353" i="3" s="1"/>
  <c r="G353" i="3" s="1"/>
  <c r="D354" i="3"/>
  <c r="F354" i="3" s="1"/>
  <c r="G354" i="3" s="1"/>
  <c r="D355" i="3"/>
  <c r="F355" i="3" s="1"/>
  <c r="G355" i="3" s="1"/>
  <c r="D356" i="3"/>
  <c r="F356" i="3" s="1"/>
  <c r="G356" i="3" s="1"/>
  <c r="D357" i="3"/>
  <c r="F357" i="3" s="1"/>
  <c r="G357" i="3" s="1"/>
  <c r="D358" i="3"/>
  <c r="F358" i="3" s="1"/>
  <c r="G358" i="3" s="1"/>
  <c r="D359" i="3"/>
  <c r="F359" i="3" s="1"/>
  <c r="G359" i="3" s="1"/>
  <c r="D360" i="3"/>
  <c r="F360" i="3" s="1"/>
  <c r="G360" i="3" s="1"/>
  <c r="D361" i="3"/>
  <c r="F361" i="3" s="1"/>
  <c r="G361" i="3" s="1"/>
  <c r="D362" i="3"/>
  <c r="F362" i="3" s="1"/>
  <c r="G362" i="3" s="1"/>
  <c r="D363" i="3"/>
  <c r="F363" i="3" s="1"/>
  <c r="G363" i="3" s="1"/>
  <c r="D364" i="3"/>
  <c r="F364" i="3" s="1"/>
  <c r="G364" i="3" s="1"/>
  <c r="D365" i="3"/>
  <c r="F365" i="3" s="1"/>
  <c r="G365" i="3" s="1"/>
  <c r="D366" i="3"/>
  <c r="F366" i="3" s="1"/>
  <c r="G366" i="3" s="1"/>
  <c r="D367" i="3"/>
  <c r="F367" i="3" s="1"/>
  <c r="G367" i="3" s="1"/>
  <c r="D368" i="3"/>
  <c r="F368" i="3" s="1"/>
  <c r="G368" i="3" s="1"/>
  <c r="D369" i="3"/>
  <c r="F369" i="3" s="1"/>
  <c r="G369" i="3" s="1"/>
  <c r="D370" i="3"/>
  <c r="F370" i="3" s="1"/>
  <c r="G370" i="3" s="1"/>
  <c r="D371" i="3"/>
  <c r="F371" i="3" s="1"/>
  <c r="G371" i="3" s="1"/>
  <c r="D372" i="3"/>
  <c r="F372" i="3" s="1"/>
  <c r="G372" i="3" s="1"/>
  <c r="D373" i="3"/>
  <c r="F373" i="3" s="1"/>
  <c r="G373" i="3" s="1"/>
  <c r="D374" i="3"/>
  <c r="F374" i="3" s="1"/>
  <c r="G374" i="3" s="1"/>
  <c r="D375" i="3"/>
  <c r="F375" i="3" s="1"/>
  <c r="G375" i="3" s="1"/>
  <c r="D376" i="3"/>
  <c r="F376" i="3" s="1"/>
  <c r="G376" i="3" s="1"/>
  <c r="D377" i="3"/>
  <c r="F377" i="3" s="1"/>
  <c r="G377" i="3" s="1"/>
  <c r="D378" i="3"/>
  <c r="F378" i="3" s="1"/>
  <c r="G378" i="3" s="1"/>
  <c r="D379" i="3"/>
  <c r="F379" i="3" s="1"/>
  <c r="G379" i="3" s="1"/>
  <c r="D380" i="3"/>
  <c r="F380" i="3" s="1"/>
  <c r="G380" i="3" s="1"/>
  <c r="D381" i="3"/>
  <c r="F381" i="3" s="1"/>
  <c r="G381" i="3" s="1"/>
  <c r="D382" i="3"/>
  <c r="F382" i="3" s="1"/>
  <c r="G382" i="3" s="1"/>
  <c r="D383" i="3"/>
  <c r="F383" i="3" s="1"/>
  <c r="G383" i="3" s="1"/>
  <c r="D384" i="3"/>
  <c r="F384" i="3" s="1"/>
  <c r="G384" i="3" s="1"/>
  <c r="D385" i="3"/>
  <c r="F385" i="3" s="1"/>
  <c r="G385" i="3" s="1"/>
  <c r="D386" i="3"/>
  <c r="F386" i="3" s="1"/>
  <c r="G386" i="3" s="1"/>
  <c r="D387" i="3"/>
  <c r="F387" i="3" s="1"/>
  <c r="G387" i="3" s="1"/>
  <c r="D388" i="3"/>
  <c r="F388" i="3" s="1"/>
  <c r="G388" i="3" s="1"/>
  <c r="D389" i="3"/>
  <c r="F389" i="3" s="1"/>
  <c r="G389" i="3" s="1"/>
  <c r="D390" i="3"/>
  <c r="F390" i="3" s="1"/>
  <c r="G390" i="3" s="1"/>
  <c r="D391" i="3"/>
  <c r="F391" i="3" s="1"/>
  <c r="G391" i="3" s="1"/>
  <c r="D392" i="3"/>
  <c r="F392" i="3" s="1"/>
  <c r="G392" i="3" s="1"/>
  <c r="D393" i="3"/>
  <c r="F393" i="3" s="1"/>
  <c r="G393" i="3" s="1"/>
  <c r="D394" i="3"/>
  <c r="F394" i="3" s="1"/>
  <c r="G394" i="3" s="1"/>
  <c r="D395" i="3"/>
  <c r="F395" i="3" s="1"/>
  <c r="G395" i="3" s="1"/>
  <c r="D396" i="3"/>
  <c r="F396" i="3" s="1"/>
  <c r="G396" i="3" s="1"/>
  <c r="D397" i="3"/>
  <c r="F397" i="3" s="1"/>
  <c r="G397" i="3" s="1"/>
  <c r="D398" i="3"/>
  <c r="F398" i="3" s="1"/>
  <c r="G398" i="3" s="1"/>
  <c r="D399" i="3"/>
  <c r="F399" i="3" s="1"/>
  <c r="G399" i="3" s="1"/>
  <c r="D400" i="3"/>
  <c r="F400" i="3" s="1"/>
  <c r="G400" i="3" s="1"/>
  <c r="D401" i="3"/>
  <c r="F401" i="3" s="1"/>
  <c r="G401" i="3" s="1"/>
  <c r="D402" i="3"/>
  <c r="F402" i="3" s="1"/>
  <c r="G402" i="3" s="1"/>
  <c r="D403" i="3"/>
  <c r="F403" i="3" s="1"/>
  <c r="G403" i="3" s="1"/>
  <c r="D404" i="3"/>
  <c r="F404" i="3" s="1"/>
  <c r="G404" i="3" s="1"/>
  <c r="D405" i="3"/>
  <c r="F405" i="3" s="1"/>
  <c r="G405" i="3" s="1"/>
  <c r="D406" i="3"/>
  <c r="F406" i="3" s="1"/>
  <c r="G406" i="3" s="1"/>
  <c r="D407" i="3"/>
  <c r="F407" i="3" s="1"/>
  <c r="G407" i="3" s="1"/>
  <c r="D408" i="3"/>
  <c r="F408" i="3" s="1"/>
  <c r="G408" i="3" s="1"/>
  <c r="D409" i="3"/>
  <c r="F409" i="3" s="1"/>
  <c r="G409" i="3" s="1"/>
  <c r="D410" i="3"/>
  <c r="F410" i="3" s="1"/>
  <c r="G410" i="3" s="1"/>
  <c r="D411" i="3"/>
  <c r="F411" i="3" s="1"/>
  <c r="G411" i="3" s="1"/>
  <c r="D412" i="3"/>
  <c r="F412" i="3" s="1"/>
  <c r="G412" i="3" s="1"/>
  <c r="D413" i="3"/>
  <c r="F413" i="3" s="1"/>
  <c r="G413" i="3" s="1"/>
  <c r="D414" i="3"/>
  <c r="F414" i="3" s="1"/>
  <c r="G414" i="3" s="1"/>
  <c r="D415" i="3"/>
  <c r="F415" i="3" s="1"/>
  <c r="G415" i="3" s="1"/>
  <c r="D416" i="3"/>
  <c r="F416" i="3" s="1"/>
  <c r="G416" i="3" s="1"/>
  <c r="D417" i="3"/>
  <c r="F417" i="3" s="1"/>
  <c r="G417" i="3" s="1"/>
  <c r="D418" i="3"/>
  <c r="F418" i="3" s="1"/>
  <c r="G418" i="3" s="1"/>
  <c r="D419" i="3"/>
  <c r="F419" i="3" s="1"/>
  <c r="G419" i="3" s="1"/>
  <c r="D420" i="3"/>
  <c r="F420" i="3" s="1"/>
  <c r="G420" i="3" s="1"/>
  <c r="D421" i="3"/>
  <c r="F421" i="3" s="1"/>
  <c r="G421" i="3" s="1"/>
  <c r="D422" i="3"/>
  <c r="F422" i="3" s="1"/>
  <c r="G422" i="3" s="1"/>
  <c r="D423" i="3"/>
  <c r="F423" i="3" s="1"/>
  <c r="G423" i="3" s="1"/>
  <c r="D424" i="3"/>
  <c r="F424" i="3" s="1"/>
  <c r="G424" i="3" s="1"/>
  <c r="D425" i="3"/>
  <c r="F425" i="3" s="1"/>
  <c r="G425" i="3" s="1"/>
  <c r="D426" i="3"/>
  <c r="F426" i="3" s="1"/>
  <c r="G426" i="3" s="1"/>
  <c r="D427" i="3"/>
  <c r="F427" i="3" s="1"/>
  <c r="G427" i="3" s="1"/>
  <c r="D428" i="3"/>
  <c r="F428" i="3" s="1"/>
  <c r="G428" i="3" s="1"/>
  <c r="D429" i="3"/>
  <c r="F429" i="3" s="1"/>
  <c r="G429" i="3" s="1"/>
  <c r="D430" i="3"/>
  <c r="F430" i="3" s="1"/>
  <c r="G430" i="3" s="1"/>
  <c r="D431" i="3"/>
  <c r="F431" i="3" s="1"/>
  <c r="G431" i="3" s="1"/>
  <c r="D432" i="3"/>
  <c r="F432" i="3" s="1"/>
  <c r="G432" i="3" s="1"/>
  <c r="D433" i="3"/>
  <c r="F433" i="3" s="1"/>
  <c r="G433" i="3" s="1"/>
  <c r="D434" i="3"/>
  <c r="F434" i="3" s="1"/>
  <c r="G434" i="3" s="1"/>
  <c r="D435" i="3"/>
  <c r="F435" i="3" s="1"/>
  <c r="G435" i="3" s="1"/>
  <c r="D436" i="3"/>
  <c r="F436" i="3" s="1"/>
  <c r="G436" i="3" s="1"/>
  <c r="D437" i="3"/>
  <c r="F437" i="3" s="1"/>
  <c r="G437" i="3" s="1"/>
  <c r="D438" i="3"/>
  <c r="F438" i="3" s="1"/>
  <c r="G438" i="3" s="1"/>
  <c r="D439" i="3"/>
  <c r="F439" i="3" s="1"/>
  <c r="G439" i="3" s="1"/>
  <c r="D440" i="3"/>
  <c r="F440" i="3" s="1"/>
  <c r="G440" i="3" s="1"/>
  <c r="D441" i="3"/>
  <c r="F441" i="3" s="1"/>
  <c r="G441" i="3" s="1"/>
  <c r="D442" i="3"/>
  <c r="F442" i="3" s="1"/>
  <c r="G442" i="3" s="1"/>
  <c r="D443" i="3"/>
  <c r="F443" i="3" s="1"/>
  <c r="G443" i="3" s="1"/>
  <c r="D444" i="3"/>
  <c r="F444" i="3" s="1"/>
  <c r="G444" i="3" s="1"/>
  <c r="D445" i="3"/>
  <c r="F445" i="3" s="1"/>
  <c r="G445" i="3" s="1"/>
  <c r="D446" i="3"/>
  <c r="F446" i="3" s="1"/>
  <c r="G446" i="3" s="1"/>
  <c r="D447" i="3"/>
  <c r="F447" i="3" s="1"/>
  <c r="G447" i="3" s="1"/>
  <c r="D448" i="3"/>
  <c r="F448" i="3" s="1"/>
  <c r="G448" i="3" s="1"/>
  <c r="D449" i="3"/>
  <c r="F449" i="3" s="1"/>
  <c r="G449" i="3" s="1"/>
  <c r="D450" i="3"/>
  <c r="F450" i="3" s="1"/>
  <c r="G450" i="3" s="1"/>
  <c r="D451" i="3"/>
  <c r="F451" i="3" s="1"/>
  <c r="G451" i="3" s="1"/>
  <c r="D452" i="3"/>
  <c r="F452" i="3" s="1"/>
  <c r="G452" i="3" s="1"/>
  <c r="D453" i="3"/>
  <c r="F453" i="3" s="1"/>
  <c r="G453" i="3" s="1"/>
  <c r="D454" i="3"/>
  <c r="F454" i="3" s="1"/>
  <c r="G454" i="3" s="1"/>
  <c r="D455" i="3"/>
  <c r="F455" i="3" s="1"/>
  <c r="G455" i="3" s="1"/>
  <c r="D456" i="3"/>
  <c r="F456" i="3" s="1"/>
  <c r="G456" i="3" s="1"/>
  <c r="D457" i="3"/>
  <c r="F457" i="3" s="1"/>
  <c r="G457" i="3" s="1"/>
  <c r="D458" i="3"/>
  <c r="F458" i="3" s="1"/>
  <c r="G458" i="3" s="1"/>
  <c r="D459" i="3"/>
  <c r="F459" i="3" s="1"/>
  <c r="G459" i="3" s="1"/>
  <c r="D460" i="3"/>
  <c r="F460" i="3" s="1"/>
  <c r="G460" i="3" s="1"/>
  <c r="D461" i="3"/>
  <c r="F461" i="3" s="1"/>
  <c r="G461" i="3" s="1"/>
  <c r="D462" i="3"/>
  <c r="F462" i="3" s="1"/>
  <c r="G462" i="3" s="1"/>
  <c r="D463" i="3"/>
  <c r="F463" i="3" s="1"/>
  <c r="G463" i="3" s="1"/>
  <c r="D464" i="3"/>
  <c r="F464" i="3" s="1"/>
  <c r="G464" i="3" s="1"/>
  <c r="D465" i="3"/>
  <c r="F465" i="3" s="1"/>
  <c r="G465" i="3" s="1"/>
  <c r="D466" i="3"/>
  <c r="F466" i="3" s="1"/>
  <c r="G466" i="3" s="1"/>
  <c r="D467" i="3"/>
  <c r="F467" i="3" s="1"/>
  <c r="G467" i="3" s="1"/>
  <c r="D468" i="3"/>
  <c r="F468" i="3" s="1"/>
  <c r="G468" i="3" s="1"/>
  <c r="D469" i="3"/>
  <c r="F469" i="3" s="1"/>
  <c r="G469" i="3" s="1"/>
  <c r="D470" i="3"/>
  <c r="F470" i="3" s="1"/>
  <c r="G470" i="3" s="1"/>
  <c r="D471" i="3"/>
  <c r="F471" i="3" s="1"/>
  <c r="G471" i="3" s="1"/>
  <c r="D472" i="3"/>
  <c r="F472" i="3" s="1"/>
  <c r="G472" i="3" s="1"/>
  <c r="D473" i="3"/>
  <c r="F473" i="3" s="1"/>
  <c r="G473" i="3" s="1"/>
  <c r="D474" i="3"/>
  <c r="F474" i="3" s="1"/>
  <c r="G474" i="3" s="1"/>
  <c r="D475" i="3"/>
  <c r="F475" i="3" s="1"/>
  <c r="G475" i="3" s="1"/>
  <c r="D476" i="3"/>
  <c r="F476" i="3" s="1"/>
  <c r="G476" i="3" s="1"/>
  <c r="D477" i="3"/>
  <c r="F477" i="3" s="1"/>
  <c r="G477" i="3" s="1"/>
  <c r="D478" i="3"/>
  <c r="F478" i="3" s="1"/>
  <c r="G478" i="3" s="1"/>
  <c r="D479" i="3"/>
  <c r="F479" i="3" s="1"/>
  <c r="G479" i="3" s="1"/>
  <c r="D480" i="3"/>
  <c r="F480" i="3" s="1"/>
  <c r="G480" i="3" s="1"/>
  <c r="D481" i="3"/>
  <c r="F481" i="3" s="1"/>
  <c r="G481" i="3" s="1"/>
  <c r="D482" i="3"/>
  <c r="F482" i="3" s="1"/>
  <c r="G482" i="3" s="1"/>
  <c r="D483" i="3"/>
  <c r="F483" i="3" s="1"/>
  <c r="G483" i="3" s="1"/>
  <c r="D484" i="3"/>
  <c r="F484" i="3" s="1"/>
  <c r="G484" i="3" s="1"/>
  <c r="D485" i="3"/>
  <c r="F485" i="3" s="1"/>
  <c r="G485" i="3" s="1"/>
  <c r="D486" i="3"/>
  <c r="F486" i="3" s="1"/>
  <c r="G486" i="3" s="1"/>
  <c r="D487" i="3"/>
  <c r="F487" i="3" s="1"/>
  <c r="G487" i="3" s="1"/>
  <c r="D488" i="3"/>
  <c r="F488" i="3" s="1"/>
  <c r="G488" i="3" s="1"/>
  <c r="D489" i="3"/>
  <c r="F489" i="3" s="1"/>
  <c r="G489" i="3" s="1"/>
  <c r="D490" i="3"/>
  <c r="F490" i="3" s="1"/>
  <c r="G490" i="3" s="1"/>
  <c r="D491" i="3"/>
  <c r="F491" i="3" s="1"/>
  <c r="G491" i="3" s="1"/>
  <c r="D492" i="3"/>
  <c r="F492" i="3" s="1"/>
  <c r="G492" i="3" s="1"/>
  <c r="D493" i="3"/>
  <c r="F493" i="3" s="1"/>
  <c r="G493" i="3" s="1"/>
  <c r="D494" i="3"/>
  <c r="F494" i="3" s="1"/>
  <c r="G494" i="3" s="1"/>
  <c r="D495" i="3"/>
  <c r="F495" i="3" s="1"/>
  <c r="G495" i="3" s="1"/>
  <c r="D496" i="3"/>
  <c r="F496" i="3" s="1"/>
  <c r="G496" i="3" s="1"/>
  <c r="D497" i="3"/>
  <c r="F497" i="3" s="1"/>
  <c r="G497" i="3" s="1"/>
  <c r="D498" i="3"/>
  <c r="F498" i="3" s="1"/>
  <c r="G498" i="3" s="1"/>
  <c r="D499" i="3"/>
  <c r="F499" i="3" s="1"/>
  <c r="G499" i="3" s="1"/>
  <c r="D500" i="3"/>
  <c r="F500" i="3" s="1"/>
  <c r="G500" i="3" s="1"/>
  <c r="D501" i="3"/>
  <c r="F501" i="3" s="1"/>
  <c r="G501" i="3" s="1"/>
  <c r="D502" i="3"/>
  <c r="F502" i="3" s="1"/>
  <c r="G502" i="3" s="1"/>
  <c r="D503" i="3"/>
  <c r="F503" i="3" s="1"/>
  <c r="G503" i="3" s="1"/>
  <c r="D504" i="3"/>
  <c r="F504" i="3" s="1"/>
  <c r="G504" i="3" s="1"/>
  <c r="D505" i="3"/>
  <c r="F505" i="3" s="1"/>
  <c r="G505" i="3" s="1"/>
  <c r="D506" i="3"/>
  <c r="F506" i="3" s="1"/>
  <c r="G506" i="3" s="1"/>
  <c r="D507" i="3"/>
  <c r="F507" i="3" s="1"/>
  <c r="G507" i="3" s="1"/>
  <c r="D508" i="3"/>
  <c r="F508" i="3" s="1"/>
  <c r="G508" i="3" s="1"/>
  <c r="D509" i="3"/>
  <c r="F509" i="3" s="1"/>
  <c r="G509" i="3" s="1"/>
  <c r="D510" i="3"/>
  <c r="F510" i="3" s="1"/>
  <c r="G510" i="3" s="1"/>
  <c r="D511" i="3"/>
  <c r="F511" i="3" s="1"/>
  <c r="G511" i="3" s="1"/>
  <c r="D512" i="3"/>
  <c r="F512" i="3" s="1"/>
  <c r="G512" i="3" s="1"/>
  <c r="D513" i="3"/>
  <c r="F513" i="3" s="1"/>
  <c r="G513" i="3" s="1"/>
  <c r="D514" i="3"/>
  <c r="F514" i="3" s="1"/>
  <c r="G514" i="3" s="1"/>
  <c r="D515" i="3"/>
  <c r="F515" i="3" s="1"/>
  <c r="G515" i="3" s="1"/>
  <c r="D516" i="3"/>
  <c r="F516" i="3" s="1"/>
  <c r="G516" i="3" s="1"/>
  <c r="D517" i="3"/>
  <c r="F517" i="3" s="1"/>
  <c r="G517" i="3" s="1"/>
  <c r="D518" i="3"/>
  <c r="F518" i="3" s="1"/>
  <c r="G518" i="3" s="1"/>
  <c r="D519" i="3"/>
  <c r="F519" i="3" s="1"/>
  <c r="G519" i="3" s="1"/>
  <c r="D520" i="3"/>
  <c r="F520" i="3" s="1"/>
  <c r="G520" i="3" s="1"/>
  <c r="D521" i="3"/>
  <c r="F521" i="3" s="1"/>
  <c r="G521" i="3" s="1"/>
  <c r="D522" i="3"/>
  <c r="F522" i="3" s="1"/>
  <c r="G522" i="3" s="1"/>
  <c r="D523" i="3"/>
  <c r="F523" i="3" s="1"/>
  <c r="G523" i="3" s="1"/>
  <c r="D524" i="3"/>
  <c r="F524" i="3" s="1"/>
  <c r="G524" i="3" s="1"/>
  <c r="D525" i="3"/>
  <c r="F525" i="3" s="1"/>
  <c r="G525" i="3" s="1"/>
  <c r="D526" i="3"/>
  <c r="F526" i="3" s="1"/>
  <c r="G526" i="3" s="1"/>
  <c r="D527" i="3"/>
  <c r="F527" i="3" s="1"/>
  <c r="G527" i="3" s="1"/>
  <c r="D528" i="3"/>
  <c r="F528" i="3" s="1"/>
  <c r="G528" i="3" s="1"/>
  <c r="D529" i="3"/>
  <c r="F529" i="3" s="1"/>
  <c r="G529" i="3" s="1"/>
  <c r="D530" i="3"/>
  <c r="F530" i="3" s="1"/>
  <c r="G530" i="3" s="1"/>
  <c r="D531" i="3"/>
  <c r="F531" i="3" s="1"/>
  <c r="G531" i="3" s="1"/>
  <c r="D532" i="3"/>
  <c r="F532" i="3" s="1"/>
  <c r="G532" i="3" s="1"/>
  <c r="D533" i="3"/>
  <c r="F533" i="3" s="1"/>
  <c r="G533" i="3" s="1"/>
  <c r="D534" i="3"/>
  <c r="F534" i="3" s="1"/>
  <c r="G534" i="3" s="1"/>
  <c r="D535" i="3"/>
  <c r="F535" i="3" s="1"/>
  <c r="G535" i="3" s="1"/>
  <c r="D536" i="3"/>
  <c r="F536" i="3" s="1"/>
  <c r="G536" i="3" s="1"/>
  <c r="D537" i="3"/>
  <c r="F537" i="3" s="1"/>
  <c r="G537" i="3" s="1"/>
  <c r="D538" i="3"/>
  <c r="F538" i="3" s="1"/>
  <c r="G538" i="3" s="1"/>
  <c r="D539" i="3"/>
  <c r="F539" i="3" s="1"/>
  <c r="G539" i="3" s="1"/>
  <c r="D540" i="3"/>
  <c r="F540" i="3" s="1"/>
  <c r="G540" i="3" s="1"/>
  <c r="D541" i="3"/>
  <c r="F541" i="3" s="1"/>
  <c r="G541" i="3" s="1"/>
  <c r="D542" i="3"/>
  <c r="F542" i="3" s="1"/>
  <c r="G542" i="3" s="1"/>
  <c r="D543" i="3"/>
  <c r="F543" i="3" s="1"/>
  <c r="G543" i="3" s="1"/>
  <c r="D544" i="3"/>
  <c r="F544" i="3" s="1"/>
  <c r="G544" i="3" s="1"/>
  <c r="D545" i="3"/>
  <c r="F545" i="3" s="1"/>
  <c r="G545" i="3" s="1"/>
  <c r="D546" i="3"/>
  <c r="F546" i="3" s="1"/>
  <c r="G546" i="3" s="1"/>
  <c r="D547" i="3"/>
  <c r="F547" i="3" s="1"/>
  <c r="G547" i="3" s="1"/>
  <c r="D548" i="3"/>
  <c r="F548" i="3" s="1"/>
  <c r="G548" i="3" s="1"/>
  <c r="D549" i="3"/>
  <c r="F549" i="3" s="1"/>
  <c r="G549" i="3" s="1"/>
  <c r="D550" i="3"/>
  <c r="F550" i="3" s="1"/>
  <c r="G550" i="3" s="1"/>
  <c r="D551" i="3"/>
  <c r="F551" i="3" s="1"/>
  <c r="G551" i="3" s="1"/>
  <c r="D552" i="3"/>
  <c r="F552" i="3" s="1"/>
  <c r="G552" i="3" s="1"/>
  <c r="D553" i="3"/>
  <c r="F553" i="3" s="1"/>
  <c r="G553" i="3" s="1"/>
  <c r="D554" i="3"/>
  <c r="F554" i="3" s="1"/>
  <c r="G554" i="3" s="1"/>
  <c r="D555" i="3"/>
  <c r="F555" i="3" s="1"/>
  <c r="G555" i="3" s="1"/>
  <c r="D556" i="3"/>
  <c r="F556" i="3" s="1"/>
  <c r="G556" i="3" s="1"/>
  <c r="D557" i="3"/>
  <c r="F557" i="3" s="1"/>
  <c r="G557" i="3" s="1"/>
  <c r="D558" i="3"/>
  <c r="F558" i="3" s="1"/>
  <c r="G558" i="3" s="1"/>
  <c r="D559" i="3"/>
  <c r="F559" i="3" s="1"/>
  <c r="G559" i="3" s="1"/>
  <c r="D560" i="3"/>
  <c r="F560" i="3" s="1"/>
  <c r="G560" i="3" s="1"/>
  <c r="D561" i="3"/>
  <c r="F561" i="3" s="1"/>
  <c r="G561" i="3" s="1"/>
  <c r="D562" i="3"/>
  <c r="F562" i="3" s="1"/>
  <c r="G562" i="3" s="1"/>
  <c r="D563" i="3"/>
  <c r="F563" i="3" s="1"/>
  <c r="G563" i="3" s="1"/>
  <c r="D564" i="3"/>
  <c r="F564" i="3" s="1"/>
  <c r="G564" i="3" s="1"/>
  <c r="D565" i="3"/>
  <c r="F565" i="3" s="1"/>
  <c r="G565" i="3" s="1"/>
  <c r="D566" i="3"/>
  <c r="F566" i="3" s="1"/>
  <c r="G566" i="3" s="1"/>
  <c r="D567" i="3"/>
  <c r="F567" i="3" s="1"/>
  <c r="G567" i="3" s="1"/>
  <c r="D568" i="3"/>
  <c r="F568" i="3" s="1"/>
  <c r="G568" i="3" s="1"/>
  <c r="D569" i="3"/>
  <c r="F569" i="3" s="1"/>
  <c r="G569" i="3" s="1"/>
  <c r="D570" i="3"/>
  <c r="F570" i="3" s="1"/>
  <c r="G570" i="3" s="1"/>
  <c r="D571" i="3"/>
  <c r="F571" i="3" s="1"/>
  <c r="G571" i="3" s="1"/>
  <c r="D572" i="3"/>
  <c r="F572" i="3" s="1"/>
  <c r="G572" i="3" s="1"/>
  <c r="D573" i="3"/>
  <c r="F573" i="3" s="1"/>
  <c r="G573" i="3" s="1"/>
  <c r="D574" i="3"/>
  <c r="F574" i="3" s="1"/>
  <c r="G574" i="3" s="1"/>
  <c r="D575" i="3"/>
  <c r="F575" i="3" s="1"/>
  <c r="G575" i="3" s="1"/>
  <c r="D576" i="3"/>
  <c r="F576" i="3" s="1"/>
  <c r="G576" i="3" s="1"/>
  <c r="D577" i="3"/>
  <c r="F577" i="3" s="1"/>
  <c r="G577" i="3" s="1"/>
  <c r="D578" i="3"/>
  <c r="F578" i="3" s="1"/>
  <c r="G578" i="3" s="1"/>
  <c r="D579" i="3"/>
  <c r="F579" i="3" s="1"/>
  <c r="G579" i="3" s="1"/>
  <c r="D580" i="3"/>
  <c r="F580" i="3" s="1"/>
  <c r="G580" i="3" s="1"/>
  <c r="D581" i="3"/>
  <c r="F581" i="3" s="1"/>
  <c r="G581" i="3" s="1"/>
  <c r="D582" i="3"/>
  <c r="F582" i="3" s="1"/>
  <c r="G582" i="3" s="1"/>
  <c r="D583" i="3"/>
  <c r="F583" i="3" s="1"/>
  <c r="G583" i="3" s="1"/>
  <c r="D584" i="3"/>
  <c r="F584" i="3" s="1"/>
  <c r="G584" i="3" s="1"/>
  <c r="D585" i="3"/>
  <c r="F585" i="3" s="1"/>
  <c r="G585" i="3" s="1"/>
  <c r="D586" i="3"/>
  <c r="F586" i="3" s="1"/>
  <c r="G586" i="3" s="1"/>
  <c r="D587" i="3"/>
  <c r="F587" i="3" s="1"/>
  <c r="G587" i="3" s="1"/>
  <c r="D588" i="3"/>
  <c r="F588" i="3" s="1"/>
  <c r="G588" i="3" s="1"/>
  <c r="D589" i="3"/>
  <c r="F589" i="3" s="1"/>
  <c r="G589" i="3" s="1"/>
  <c r="D590" i="3"/>
  <c r="F590" i="3" s="1"/>
  <c r="G590" i="3" s="1"/>
  <c r="D591" i="3"/>
  <c r="F591" i="3" s="1"/>
  <c r="G591" i="3" s="1"/>
  <c r="D592" i="3"/>
  <c r="F592" i="3" s="1"/>
  <c r="G592" i="3" s="1"/>
  <c r="D593" i="3"/>
  <c r="F593" i="3" s="1"/>
  <c r="G593" i="3" s="1"/>
  <c r="D594" i="3"/>
  <c r="F594" i="3" s="1"/>
  <c r="G594" i="3" s="1"/>
  <c r="D595" i="3"/>
  <c r="F595" i="3" s="1"/>
  <c r="G595" i="3" s="1"/>
  <c r="D596" i="3"/>
  <c r="F596" i="3" s="1"/>
  <c r="G596" i="3" s="1"/>
  <c r="D597" i="3"/>
  <c r="F597" i="3" s="1"/>
  <c r="G597" i="3" s="1"/>
  <c r="D598" i="3"/>
  <c r="F598" i="3" s="1"/>
  <c r="G598" i="3" s="1"/>
  <c r="D599" i="3"/>
  <c r="F599" i="3" s="1"/>
  <c r="G599" i="3" s="1"/>
  <c r="D600" i="3"/>
  <c r="F600" i="3" s="1"/>
  <c r="G600" i="3" s="1"/>
  <c r="D601" i="3"/>
  <c r="F601" i="3" s="1"/>
  <c r="G601" i="3" s="1"/>
  <c r="D602" i="3"/>
  <c r="F602" i="3" s="1"/>
  <c r="G602" i="3" s="1"/>
  <c r="D603" i="3"/>
  <c r="F603" i="3" s="1"/>
  <c r="G603" i="3" s="1"/>
  <c r="D604" i="3"/>
  <c r="F604" i="3" s="1"/>
  <c r="G604" i="3" s="1"/>
  <c r="D605" i="3"/>
  <c r="F605" i="3" s="1"/>
  <c r="G605" i="3" s="1"/>
  <c r="D606" i="3"/>
  <c r="F606" i="3" s="1"/>
  <c r="G606" i="3" s="1"/>
  <c r="D607" i="3"/>
  <c r="F607" i="3" s="1"/>
  <c r="G607" i="3" s="1"/>
  <c r="D608" i="3"/>
  <c r="F608" i="3" s="1"/>
  <c r="G608" i="3" s="1"/>
  <c r="D609" i="3"/>
  <c r="F609" i="3" s="1"/>
  <c r="G609" i="3" s="1"/>
  <c r="D610" i="3"/>
  <c r="F610" i="3" s="1"/>
  <c r="G610" i="3" s="1"/>
  <c r="D611" i="3"/>
  <c r="F611" i="3" s="1"/>
  <c r="G611" i="3" s="1"/>
  <c r="D612" i="3"/>
  <c r="F612" i="3" s="1"/>
  <c r="G612" i="3" s="1"/>
  <c r="D613" i="3"/>
  <c r="F613" i="3" s="1"/>
  <c r="G613" i="3" s="1"/>
  <c r="D614" i="3"/>
  <c r="F614" i="3" s="1"/>
  <c r="G614" i="3" s="1"/>
  <c r="D615" i="3"/>
  <c r="F615" i="3" s="1"/>
  <c r="G615" i="3" s="1"/>
  <c r="D616" i="3"/>
  <c r="F616" i="3" s="1"/>
  <c r="G616" i="3" s="1"/>
  <c r="D617" i="3"/>
  <c r="F617" i="3" s="1"/>
  <c r="G617" i="3" s="1"/>
  <c r="D618" i="3"/>
  <c r="F618" i="3" s="1"/>
  <c r="G618" i="3" s="1"/>
  <c r="D619" i="3"/>
  <c r="F619" i="3" s="1"/>
  <c r="G619" i="3" s="1"/>
  <c r="D620" i="3"/>
  <c r="F620" i="3" s="1"/>
  <c r="G620" i="3" s="1"/>
  <c r="D621" i="3"/>
  <c r="F621" i="3" s="1"/>
  <c r="G621" i="3" s="1"/>
  <c r="D622" i="3"/>
  <c r="F622" i="3" s="1"/>
  <c r="G622" i="3" s="1"/>
  <c r="D623" i="3"/>
  <c r="F623" i="3" s="1"/>
  <c r="G623" i="3" s="1"/>
  <c r="D624" i="3"/>
  <c r="F624" i="3" s="1"/>
  <c r="G624" i="3" s="1"/>
  <c r="D625" i="3"/>
  <c r="F625" i="3" s="1"/>
  <c r="G625" i="3" s="1"/>
  <c r="D626" i="3"/>
  <c r="F626" i="3" s="1"/>
  <c r="G626" i="3" s="1"/>
  <c r="D627" i="3"/>
  <c r="F627" i="3" s="1"/>
  <c r="G627" i="3" s="1"/>
  <c r="D628" i="3"/>
  <c r="F628" i="3" s="1"/>
  <c r="G628" i="3" s="1"/>
  <c r="D629" i="3"/>
  <c r="F629" i="3" s="1"/>
  <c r="G629" i="3" s="1"/>
  <c r="D630" i="3"/>
  <c r="F630" i="3" s="1"/>
  <c r="G630" i="3" s="1"/>
  <c r="D631" i="3"/>
  <c r="F631" i="3" s="1"/>
  <c r="G631" i="3" s="1"/>
  <c r="D632" i="3"/>
  <c r="F632" i="3" s="1"/>
  <c r="G632" i="3" s="1"/>
  <c r="D633" i="3"/>
  <c r="F633" i="3" s="1"/>
  <c r="G633" i="3" s="1"/>
  <c r="D2" i="3"/>
  <c r="F2" i="3" s="1"/>
  <c r="G2" i="3" s="1"/>
  <c r="R2" i="3"/>
  <c r="R3" i="3"/>
  <c r="R4" i="3"/>
  <c r="R5" i="3"/>
  <c r="R6" i="3"/>
  <c r="R7" i="3"/>
  <c r="U7" i="3" s="1"/>
  <c r="R8" i="3"/>
  <c r="R9" i="3"/>
  <c r="R10" i="3"/>
  <c r="R11" i="3"/>
  <c r="R12" i="3"/>
  <c r="R13" i="3"/>
  <c r="R14" i="3"/>
  <c r="U14" i="3" s="1"/>
  <c r="R15" i="3"/>
  <c r="R16" i="3"/>
  <c r="R17" i="3"/>
  <c r="R18" i="3"/>
  <c r="U18" i="3" s="1"/>
  <c r="R19" i="3"/>
  <c r="R20" i="3"/>
  <c r="R21" i="3"/>
  <c r="R22" i="3"/>
  <c r="R23" i="3"/>
  <c r="R24" i="3"/>
  <c r="R25" i="3"/>
  <c r="R26" i="3"/>
  <c r="R27" i="3"/>
  <c r="R28" i="3"/>
  <c r="R29" i="3"/>
  <c r="R30" i="3"/>
  <c r="U30" i="3" s="1"/>
  <c r="R31" i="3"/>
  <c r="R32" i="3"/>
  <c r="R33" i="3"/>
  <c r="R34" i="3"/>
  <c r="U34" i="3" s="1"/>
  <c r="R35" i="3"/>
  <c r="R36" i="3"/>
  <c r="R37" i="3"/>
  <c r="R38" i="3"/>
  <c r="R39" i="3"/>
  <c r="R40" i="3"/>
  <c r="R41" i="3"/>
  <c r="R42" i="3"/>
  <c r="R43" i="3"/>
  <c r="R44" i="3"/>
  <c r="R45" i="3"/>
  <c r="R46" i="3"/>
  <c r="U46" i="3" s="1"/>
  <c r="R47" i="3"/>
  <c r="R48" i="3"/>
  <c r="R49" i="3"/>
  <c r="R50" i="3"/>
  <c r="U50" i="3" s="1"/>
  <c r="R51" i="3"/>
  <c r="R52" i="3"/>
  <c r="R53" i="3"/>
  <c r="R54" i="3"/>
  <c r="R55" i="3"/>
  <c r="R56" i="3"/>
  <c r="R57" i="3"/>
  <c r="R58" i="3"/>
  <c r="R59" i="3"/>
  <c r="R60" i="3"/>
  <c r="R61" i="3"/>
  <c r="R62" i="3"/>
  <c r="U62" i="3" s="1"/>
  <c r="R63" i="3"/>
  <c r="R64" i="3"/>
  <c r="R65" i="3"/>
  <c r="R66" i="3"/>
  <c r="U66" i="3" s="1"/>
  <c r="R67" i="3"/>
  <c r="R68" i="3"/>
  <c r="R69" i="3"/>
  <c r="R70" i="3"/>
  <c r="R71" i="3"/>
  <c r="R72" i="3"/>
  <c r="R73" i="3"/>
  <c r="R74" i="3"/>
  <c r="R75" i="3"/>
  <c r="R76" i="3"/>
  <c r="R77" i="3"/>
  <c r="R78" i="3"/>
  <c r="U78" i="3" s="1"/>
  <c r="R79" i="3"/>
  <c r="R80" i="3"/>
  <c r="R81" i="3"/>
  <c r="R82" i="3"/>
  <c r="U82" i="3" s="1"/>
  <c r="R83" i="3"/>
  <c r="R84" i="3"/>
  <c r="R85" i="3"/>
  <c r="R86" i="3"/>
  <c r="R87" i="3"/>
  <c r="R88" i="3"/>
  <c r="R89" i="3"/>
  <c r="R90" i="3"/>
  <c r="R91" i="3"/>
  <c r="R92" i="3"/>
  <c r="R93" i="3"/>
  <c r="R94" i="3"/>
  <c r="U94" i="3" s="1"/>
  <c r="R95" i="3"/>
  <c r="R96" i="3"/>
  <c r="R97" i="3"/>
  <c r="R98" i="3"/>
  <c r="U98" i="3" s="1"/>
  <c r="R99" i="3"/>
  <c r="R100" i="3"/>
  <c r="R101" i="3"/>
  <c r="R102" i="3"/>
  <c r="R103" i="3"/>
  <c r="R104" i="3"/>
  <c r="R105" i="3"/>
  <c r="R106" i="3"/>
  <c r="R107" i="3"/>
  <c r="R108" i="3"/>
  <c r="R109" i="3"/>
  <c r="R110" i="3"/>
  <c r="U110" i="3" s="1"/>
  <c r="R111" i="3"/>
  <c r="R112" i="3"/>
  <c r="R113" i="3"/>
  <c r="R114" i="3"/>
  <c r="U114" i="3" s="1"/>
  <c r="R115" i="3"/>
  <c r="R116" i="3"/>
  <c r="R117" i="3"/>
  <c r="R118" i="3"/>
  <c r="R119" i="3"/>
  <c r="R120" i="3"/>
  <c r="R121" i="3"/>
  <c r="R122" i="3"/>
  <c r="R123" i="3"/>
  <c r="R124" i="3"/>
  <c r="R125" i="3"/>
  <c r="U125" i="3" s="1"/>
  <c r="R126" i="3"/>
  <c r="U126" i="3" s="1"/>
  <c r="R127" i="3"/>
  <c r="R128" i="3"/>
  <c r="R129" i="3"/>
  <c r="R130" i="3"/>
  <c r="U130" i="3" s="1"/>
  <c r="R131" i="3"/>
  <c r="R132" i="3"/>
  <c r="R133" i="3"/>
  <c r="R134" i="3"/>
  <c r="R135" i="3"/>
  <c r="R136" i="3"/>
  <c r="R137" i="3"/>
  <c r="R138" i="3"/>
  <c r="R139" i="3"/>
  <c r="R140" i="3"/>
  <c r="R141" i="3"/>
  <c r="R142" i="3"/>
  <c r="U142" i="3" s="1"/>
  <c r="R143" i="3"/>
  <c r="R144" i="3"/>
  <c r="R145" i="3"/>
  <c r="R146" i="3"/>
  <c r="U146" i="3" s="1"/>
  <c r="R147" i="3"/>
  <c r="R148" i="3"/>
  <c r="R149" i="3"/>
  <c r="R150" i="3"/>
  <c r="R151" i="3"/>
  <c r="R152" i="3"/>
  <c r="R153" i="3"/>
  <c r="R154" i="3"/>
  <c r="R155" i="3"/>
  <c r="R156" i="3"/>
  <c r="R157" i="3"/>
  <c r="R158" i="3"/>
  <c r="U158" i="3" s="1"/>
  <c r="R159" i="3"/>
  <c r="R160" i="3"/>
  <c r="R161" i="3"/>
  <c r="R162" i="3"/>
  <c r="U162" i="3" s="1"/>
  <c r="R163" i="3"/>
  <c r="R164" i="3"/>
  <c r="R165" i="3"/>
  <c r="R166" i="3"/>
  <c r="R167" i="3"/>
  <c r="R168" i="3"/>
  <c r="R169" i="3"/>
  <c r="R170" i="3"/>
  <c r="R171" i="3"/>
  <c r="R172" i="3"/>
  <c r="U172" i="3" s="1"/>
  <c r="R173" i="3"/>
  <c r="R174" i="3"/>
  <c r="U174" i="3" s="1"/>
  <c r="R175" i="3"/>
  <c r="R176" i="3"/>
  <c r="R177" i="3"/>
  <c r="R178" i="3"/>
  <c r="R179" i="3"/>
  <c r="R180" i="3"/>
  <c r="U180" i="3" s="1"/>
  <c r="R181" i="3"/>
  <c r="R182" i="3"/>
  <c r="U182" i="3" s="1"/>
  <c r="R183" i="3"/>
  <c r="R184" i="3"/>
  <c r="R185" i="3"/>
  <c r="R186" i="3"/>
  <c r="R187" i="3"/>
  <c r="R188" i="3"/>
  <c r="U188" i="3" s="1"/>
  <c r="R189" i="3"/>
  <c r="R190" i="3"/>
  <c r="U190" i="3" s="1"/>
  <c r="R191" i="3"/>
  <c r="R192" i="3"/>
  <c r="R193" i="3"/>
  <c r="R194" i="3"/>
  <c r="R195" i="3"/>
  <c r="R196" i="3"/>
  <c r="U196" i="3" s="1"/>
  <c r="R197" i="3"/>
  <c r="R198" i="3"/>
  <c r="U198" i="3" s="1"/>
  <c r="R199" i="3"/>
  <c r="R200" i="3"/>
  <c r="R201" i="3"/>
  <c r="R202" i="3"/>
  <c r="R203" i="3"/>
  <c r="R204" i="3"/>
  <c r="U204" i="3" s="1"/>
  <c r="R205" i="3"/>
  <c r="R206" i="3"/>
  <c r="U206" i="3" s="1"/>
  <c r="R207" i="3"/>
  <c r="R208" i="3"/>
  <c r="R209" i="3"/>
  <c r="R210" i="3"/>
  <c r="R211" i="3"/>
  <c r="R212" i="3"/>
  <c r="U212" i="3" s="1"/>
  <c r="R213" i="3"/>
  <c r="R214" i="3"/>
  <c r="U214" i="3" s="1"/>
  <c r="R215" i="3"/>
  <c r="R216" i="3"/>
  <c r="R217" i="3"/>
  <c r="R218" i="3"/>
  <c r="R219" i="3"/>
  <c r="R220" i="3"/>
  <c r="U220" i="3" s="1"/>
  <c r="R221" i="3"/>
  <c r="R222" i="3"/>
  <c r="U222" i="3" s="1"/>
  <c r="R223" i="3"/>
  <c r="R224" i="3"/>
  <c r="R225" i="3"/>
  <c r="R226" i="3"/>
  <c r="R227" i="3"/>
  <c r="R228" i="3"/>
  <c r="U228" i="3" s="1"/>
  <c r="R229" i="3"/>
  <c r="R230" i="3"/>
  <c r="U230" i="3" s="1"/>
  <c r="R231" i="3"/>
  <c r="R232" i="3"/>
  <c r="R233" i="3"/>
  <c r="R234" i="3"/>
  <c r="R235" i="3"/>
  <c r="R236" i="3"/>
  <c r="U236" i="3" s="1"/>
  <c r="R237" i="3"/>
  <c r="R238" i="3"/>
  <c r="U238" i="3" s="1"/>
  <c r="R239" i="3"/>
  <c r="R240" i="3"/>
  <c r="R241" i="3"/>
  <c r="R242" i="3"/>
  <c r="R243" i="3"/>
  <c r="R244" i="3"/>
  <c r="U244" i="3" s="1"/>
  <c r="R245" i="3"/>
  <c r="R246" i="3"/>
  <c r="U246" i="3" s="1"/>
  <c r="R247" i="3"/>
  <c r="R248" i="3"/>
  <c r="R249" i="3"/>
  <c r="R250" i="3"/>
  <c r="R251" i="3"/>
  <c r="R252" i="3"/>
  <c r="U252" i="3" s="1"/>
  <c r="R253" i="3"/>
  <c r="R254" i="3"/>
  <c r="U254" i="3" s="1"/>
  <c r="R255" i="3"/>
  <c r="R256" i="3"/>
  <c r="R257" i="3"/>
  <c r="R258" i="3"/>
  <c r="R259" i="3"/>
  <c r="R260" i="3"/>
  <c r="U260" i="3" s="1"/>
  <c r="R261" i="3"/>
  <c r="R262" i="3"/>
  <c r="U262" i="3" s="1"/>
  <c r="R263" i="3"/>
  <c r="R264" i="3"/>
  <c r="R265" i="3"/>
  <c r="R266" i="3"/>
  <c r="R267" i="3"/>
  <c r="R268" i="3"/>
  <c r="U268" i="3" s="1"/>
  <c r="R269" i="3"/>
  <c r="R270" i="3"/>
  <c r="U270" i="3" s="1"/>
  <c r="R271" i="3"/>
  <c r="R272" i="3"/>
  <c r="R273" i="3"/>
  <c r="R274" i="3"/>
  <c r="R275" i="3"/>
  <c r="R276" i="3"/>
  <c r="U276" i="3" s="1"/>
  <c r="R277" i="3"/>
  <c r="R278" i="3"/>
  <c r="U278" i="3" s="1"/>
  <c r="R279" i="3"/>
  <c r="R280" i="3"/>
  <c r="R281" i="3"/>
  <c r="R282" i="3"/>
  <c r="R283" i="3"/>
  <c r="R284" i="3"/>
  <c r="U284" i="3" s="1"/>
  <c r="R285" i="3"/>
  <c r="R286" i="3"/>
  <c r="U286" i="3" s="1"/>
  <c r="R287" i="3"/>
  <c r="R288" i="3"/>
  <c r="R289" i="3"/>
  <c r="R290" i="3"/>
  <c r="R291" i="3"/>
  <c r="R292" i="3"/>
  <c r="U292" i="3" s="1"/>
  <c r="R293" i="3"/>
  <c r="R294" i="3"/>
  <c r="U294" i="3" s="1"/>
  <c r="R295" i="3"/>
  <c r="R296" i="3"/>
  <c r="R297" i="3"/>
  <c r="R298" i="3"/>
  <c r="R299" i="3"/>
  <c r="R300" i="3"/>
  <c r="U300" i="3" s="1"/>
  <c r="R301" i="3"/>
  <c r="R302" i="3"/>
  <c r="U302" i="3" s="1"/>
  <c r="R303" i="3"/>
  <c r="R304" i="3"/>
  <c r="R305" i="3"/>
  <c r="R306" i="3"/>
  <c r="U306" i="3" s="1"/>
  <c r="R307" i="3"/>
  <c r="R308" i="3"/>
  <c r="U308" i="3" s="1"/>
  <c r="R309" i="3"/>
  <c r="R310" i="3"/>
  <c r="U310" i="3" s="1"/>
  <c r="R311" i="3"/>
  <c r="R312" i="3"/>
  <c r="R313" i="3"/>
  <c r="R314" i="3"/>
  <c r="R315" i="3"/>
  <c r="R316" i="3"/>
  <c r="U316" i="3" s="1"/>
  <c r="R317" i="3"/>
  <c r="R318" i="3"/>
  <c r="U318" i="3" s="1"/>
  <c r="R319" i="3"/>
  <c r="R320" i="3"/>
  <c r="R321" i="3"/>
  <c r="R322" i="3"/>
  <c r="R323" i="3"/>
  <c r="R324" i="3"/>
  <c r="U324" i="3" s="1"/>
  <c r="R325" i="3"/>
  <c r="R326" i="3"/>
  <c r="U326" i="3" s="1"/>
  <c r="R327" i="3"/>
  <c r="R328" i="3"/>
  <c r="R329" i="3"/>
  <c r="R330" i="3"/>
  <c r="R331" i="3"/>
  <c r="R332" i="3"/>
  <c r="U332" i="3" s="1"/>
  <c r="R333" i="3"/>
  <c r="R334" i="3"/>
  <c r="U334" i="3" s="1"/>
  <c r="R335" i="3"/>
  <c r="R336" i="3"/>
  <c r="R337" i="3"/>
  <c r="R338" i="3"/>
  <c r="R339" i="3"/>
  <c r="R340" i="3"/>
  <c r="U340" i="3" s="1"/>
  <c r="R341" i="3"/>
  <c r="R342" i="3"/>
  <c r="U342" i="3" s="1"/>
  <c r="R343" i="3"/>
  <c r="R344" i="3"/>
  <c r="R345" i="3"/>
  <c r="U345" i="3" s="1"/>
  <c r="R346" i="3"/>
  <c r="U346" i="3" s="1"/>
  <c r="R347" i="3"/>
  <c r="R348" i="3"/>
  <c r="R349" i="3"/>
  <c r="U349" i="3" s="1"/>
  <c r="R350" i="3"/>
  <c r="U350" i="3" s="1"/>
  <c r="R351" i="3"/>
  <c r="R352" i="3"/>
  <c r="R353" i="3"/>
  <c r="U353" i="3" s="1"/>
  <c r="R354" i="3"/>
  <c r="U354" i="3" s="1"/>
  <c r="R355" i="3"/>
  <c r="R356" i="3"/>
  <c r="R357" i="3"/>
  <c r="U357" i="3" s="1"/>
  <c r="R358" i="3"/>
  <c r="U358" i="3" s="1"/>
  <c r="R359" i="3"/>
  <c r="R360" i="3"/>
  <c r="R361" i="3"/>
  <c r="U361" i="3" s="1"/>
  <c r="R362" i="3"/>
  <c r="U362" i="3" s="1"/>
  <c r="R363" i="3"/>
  <c r="R364" i="3"/>
  <c r="R365" i="3"/>
  <c r="U365" i="3" s="1"/>
  <c r="R366" i="3"/>
  <c r="U366" i="3" s="1"/>
  <c r="R367" i="3"/>
  <c r="R368" i="3"/>
  <c r="R369" i="3"/>
  <c r="U369" i="3" s="1"/>
  <c r="R370" i="3"/>
  <c r="U370" i="3" s="1"/>
  <c r="R371" i="3"/>
  <c r="R372" i="3"/>
  <c r="R373" i="3"/>
  <c r="U373" i="3" s="1"/>
  <c r="R374" i="3"/>
  <c r="U374" i="3" s="1"/>
  <c r="R375" i="3"/>
  <c r="R376" i="3"/>
  <c r="R377" i="3"/>
  <c r="U377" i="3" s="1"/>
  <c r="R378" i="3"/>
  <c r="U378" i="3" s="1"/>
  <c r="R379" i="3"/>
  <c r="R380" i="3"/>
  <c r="R381" i="3"/>
  <c r="U381" i="3" s="1"/>
  <c r="R382" i="3"/>
  <c r="U382" i="3" s="1"/>
  <c r="R383" i="3"/>
  <c r="R384" i="3"/>
  <c r="R385" i="3"/>
  <c r="U385" i="3" s="1"/>
  <c r="R386" i="3"/>
  <c r="U386" i="3" s="1"/>
  <c r="R387" i="3"/>
  <c r="R388" i="3"/>
  <c r="R389" i="3"/>
  <c r="U389" i="3" s="1"/>
  <c r="R390" i="3"/>
  <c r="U390" i="3" s="1"/>
  <c r="R391" i="3"/>
  <c r="R392" i="3"/>
  <c r="R393" i="3"/>
  <c r="U393" i="3" s="1"/>
  <c r="R394" i="3"/>
  <c r="U394" i="3" s="1"/>
  <c r="R395" i="3"/>
  <c r="R396" i="3"/>
  <c r="R397" i="3"/>
  <c r="U397" i="3" s="1"/>
  <c r="R398" i="3"/>
  <c r="U398" i="3" s="1"/>
  <c r="R399" i="3"/>
  <c r="R400" i="3"/>
  <c r="R401" i="3"/>
  <c r="U401" i="3" s="1"/>
  <c r="R402" i="3"/>
  <c r="U402" i="3" s="1"/>
  <c r="R403" i="3"/>
  <c r="R404" i="3"/>
  <c r="R405" i="3"/>
  <c r="U405" i="3" s="1"/>
  <c r="R406" i="3"/>
  <c r="U406" i="3" s="1"/>
  <c r="R407" i="3"/>
  <c r="R408" i="3"/>
  <c r="R409" i="3"/>
  <c r="U409" i="3" s="1"/>
  <c r="R410" i="3"/>
  <c r="U410" i="3" s="1"/>
  <c r="R411" i="3"/>
  <c r="R412" i="3"/>
  <c r="R413" i="3"/>
  <c r="U413" i="3" s="1"/>
  <c r="R414" i="3"/>
  <c r="U414" i="3" s="1"/>
  <c r="R415" i="3"/>
  <c r="R416" i="3"/>
  <c r="R417" i="3"/>
  <c r="U417" i="3" s="1"/>
  <c r="R418" i="3"/>
  <c r="U418" i="3" s="1"/>
  <c r="R419" i="3"/>
  <c r="R420" i="3"/>
  <c r="R421" i="3"/>
  <c r="U421" i="3" s="1"/>
  <c r="R422" i="3"/>
  <c r="U422" i="3" s="1"/>
  <c r="R423" i="3"/>
  <c r="R424" i="3"/>
  <c r="R425" i="3"/>
  <c r="U425" i="3" s="1"/>
  <c r="R426" i="3"/>
  <c r="U426" i="3" s="1"/>
  <c r="R427" i="3"/>
  <c r="R428" i="3"/>
  <c r="R429" i="3"/>
  <c r="U429" i="3" s="1"/>
  <c r="R430" i="3"/>
  <c r="U430" i="3" s="1"/>
  <c r="R431" i="3"/>
  <c r="U431" i="3" s="1"/>
  <c r="R432" i="3"/>
  <c r="R433" i="3"/>
  <c r="U433" i="3" s="1"/>
  <c r="R434" i="3"/>
  <c r="U434" i="3" s="1"/>
  <c r="R435" i="3"/>
  <c r="R436" i="3"/>
  <c r="R437" i="3"/>
  <c r="U437" i="3" s="1"/>
  <c r="R438" i="3"/>
  <c r="U438" i="3" s="1"/>
  <c r="R439" i="3"/>
  <c r="R440" i="3"/>
  <c r="R441" i="3"/>
  <c r="U441" i="3" s="1"/>
  <c r="R442" i="3"/>
  <c r="U442" i="3" s="1"/>
  <c r="R443" i="3"/>
  <c r="R444" i="3"/>
  <c r="R445" i="3"/>
  <c r="U445" i="3" s="1"/>
  <c r="R446" i="3"/>
  <c r="U446" i="3" s="1"/>
  <c r="R447" i="3"/>
  <c r="R448" i="3"/>
  <c r="R449" i="3"/>
  <c r="U449" i="3" s="1"/>
  <c r="R450" i="3"/>
  <c r="U450" i="3" s="1"/>
  <c r="R451" i="3"/>
  <c r="R452" i="3"/>
  <c r="R453" i="3"/>
  <c r="U453" i="3" s="1"/>
  <c r="R454" i="3"/>
  <c r="U454" i="3" s="1"/>
  <c r="R455" i="3"/>
  <c r="R456" i="3"/>
  <c r="R457" i="3"/>
  <c r="U457" i="3" s="1"/>
  <c r="R458" i="3"/>
  <c r="U458" i="3" s="1"/>
  <c r="R459" i="3"/>
  <c r="R460" i="3"/>
  <c r="R461" i="3"/>
  <c r="U461" i="3" s="1"/>
  <c r="R462" i="3"/>
  <c r="U462" i="3" s="1"/>
  <c r="R463" i="3"/>
  <c r="R464" i="3"/>
  <c r="R465" i="3"/>
  <c r="U465" i="3" s="1"/>
  <c r="R466" i="3"/>
  <c r="U466" i="3" s="1"/>
  <c r="R467" i="3"/>
  <c r="R468" i="3"/>
  <c r="R469" i="3"/>
  <c r="U469" i="3" s="1"/>
  <c r="R470" i="3"/>
  <c r="U470" i="3" s="1"/>
  <c r="R471" i="3"/>
  <c r="R472" i="3"/>
  <c r="R473" i="3"/>
  <c r="U473" i="3" s="1"/>
  <c r="R474" i="3"/>
  <c r="U474" i="3" s="1"/>
  <c r="R475" i="3"/>
  <c r="R476" i="3"/>
  <c r="R477" i="3"/>
  <c r="U477" i="3" s="1"/>
  <c r="R478" i="3"/>
  <c r="U478" i="3" s="1"/>
  <c r="R479" i="3"/>
  <c r="R480" i="3"/>
  <c r="R481" i="3"/>
  <c r="U481" i="3" s="1"/>
  <c r="R482" i="3"/>
  <c r="U482" i="3" s="1"/>
  <c r="R483" i="3"/>
  <c r="R484" i="3"/>
  <c r="R485" i="3"/>
  <c r="U485" i="3" s="1"/>
  <c r="R486" i="3"/>
  <c r="U486" i="3" s="1"/>
  <c r="R487" i="3"/>
  <c r="R488" i="3"/>
  <c r="R489" i="3"/>
  <c r="U489" i="3" s="1"/>
  <c r="R490" i="3"/>
  <c r="U490" i="3" s="1"/>
  <c r="R491" i="3"/>
  <c r="R492" i="3"/>
  <c r="R493" i="3"/>
  <c r="U493" i="3" s="1"/>
  <c r="R494" i="3"/>
  <c r="U494" i="3" s="1"/>
  <c r="R495" i="3"/>
  <c r="R496" i="3"/>
  <c r="R497" i="3"/>
  <c r="U497" i="3" s="1"/>
  <c r="R498" i="3"/>
  <c r="U498" i="3" s="1"/>
  <c r="R499" i="3"/>
  <c r="R500" i="3"/>
  <c r="R501" i="3"/>
  <c r="U501" i="3" s="1"/>
  <c r="R502" i="3"/>
  <c r="U502" i="3" s="1"/>
  <c r="R503" i="3"/>
  <c r="R504" i="3"/>
  <c r="R505" i="3"/>
  <c r="U505" i="3" s="1"/>
  <c r="R506" i="3"/>
  <c r="U506" i="3" s="1"/>
  <c r="R507" i="3"/>
  <c r="R508" i="3"/>
  <c r="R509" i="3"/>
  <c r="U509" i="3" s="1"/>
  <c r="R510" i="3"/>
  <c r="U510" i="3" s="1"/>
  <c r="R511" i="3"/>
  <c r="R512" i="3"/>
  <c r="R513" i="3"/>
  <c r="U513" i="3" s="1"/>
  <c r="R514" i="3"/>
  <c r="U514" i="3" s="1"/>
  <c r="R515" i="3"/>
  <c r="R516" i="3"/>
  <c r="R517" i="3"/>
  <c r="U517" i="3" s="1"/>
  <c r="R518" i="3"/>
  <c r="U518" i="3" s="1"/>
  <c r="R519" i="3"/>
  <c r="R520" i="3"/>
  <c r="R521" i="3"/>
  <c r="U521" i="3" s="1"/>
  <c r="R522" i="3"/>
  <c r="U522" i="3" s="1"/>
  <c r="R523" i="3"/>
  <c r="R524" i="3"/>
  <c r="R525" i="3"/>
  <c r="U525" i="3" s="1"/>
  <c r="R526" i="3"/>
  <c r="U526" i="3" s="1"/>
  <c r="R527" i="3"/>
  <c r="R528" i="3"/>
  <c r="R529" i="3"/>
  <c r="U529" i="3" s="1"/>
  <c r="R530" i="3"/>
  <c r="U530" i="3" s="1"/>
  <c r="R531" i="3"/>
  <c r="R532" i="3"/>
  <c r="R533" i="3"/>
  <c r="U533" i="3" s="1"/>
  <c r="R534" i="3"/>
  <c r="U534" i="3" s="1"/>
  <c r="R535" i="3"/>
  <c r="R536" i="3"/>
  <c r="R537" i="3"/>
  <c r="U537" i="3" s="1"/>
  <c r="R538" i="3"/>
  <c r="U538" i="3" s="1"/>
  <c r="R539" i="3"/>
  <c r="R540" i="3"/>
  <c r="R541" i="3"/>
  <c r="U541" i="3" s="1"/>
  <c r="R542" i="3"/>
  <c r="U542" i="3" s="1"/>
  <c r="R543" i="3"/>
  <c r="R544" i="3"/>
  <c r="R545" i="3"/>
  <c r="U545" i="3" s="1"/>
  <c r="R546" i="3"/>
  <c r="U546" i="3" s="1"/>
  <c r="R547" i="3"/>
  <c r="R548" i="3"/>
  <c r="R549" i="3"/>
  <c r="U549" i="3" s="1"/>
  <c r="R550" i="3"/>
  <c r="U550" i="3" s="1"/>
  <c r="R551" i="3"/>
  <c r="R552" i="3"/>
  <c r="R553" i="3"/>
  <c r="U553" i="3" s="1"/>
  <c r="R554" i="3"/>
  <c r="U554" i="3" s="1"/>
  <c r="R555" i="3"/>
  <c r="R556" i="3"/>
  <c r="U556" i="3" s="1"/>
  <c r="R557" i="3"/>
  <c r="U557" i="3" s="1"/>
  <c r="R558" i="3"/>
  <c r="U558" i="3" s="1"/>
  <c r="R559" i="3"/>
  <c r="U559" i="3" s="1"/>
  <c r="R560" i="3"/>
  <c r="U560" i="3" s="1"/>
  <c r="R561" i="3"/>
  <c r="U561" i="3" s="1"/>
  <c r="R562" i="3"/>
  <c r="U562" i="3" s="1"/>
  <c r="R563" i="3"/>
  <c r="U563" i="3" s="1"/>
  <c r="R564" i="3"/>
  <c r="U564" i="3" s="1"/>
  <c r="R565" i="3"/>
  <c r="U565" i="3" s="1"/>
  <c r="R566" i="3"/>
  <c r="U566" i="3" s="1"/>
  <c r="R567" i="3"/>
  <c r="U567" i="3" s="1"/>
  <c r="R568" i="3"/>
  <c r="U568" i="3" s="1"/>
  <c r="R569" i="3"/>
  <c r="U569" i="3" s="1"/>
  <c r="R570" i="3"/>
  <c r="U570" i="3" s="1"/>
  <c r="R571" i="3"/>
  <c r="U571" i="3" s="1"/>
  <c r="R572" i="3"/>
  <c r="U572" i="3" s="1"/>
  <c r="R573" i="3"/>
  <c r="U573" i="3" s="1"/>
  <c r="R574" i="3"/>
  <c r="U574" i="3" s="1"/>
  <c r="R575" i="3"/>
  <c r="U575" i="3" s="1"/>
  <c r="R576" i="3"/>
  <c r="U576" i="3" s="1"/>
  <c r="R577" i="3"/>
  <c r="U577" i="3" s="1"/>
  <c r="R578" i="3"/>
  <c r="U578" i="3" s="1"/>
  <c r="R579" i="3"/>
  <c r="U579" i="3" s="1"/>
  <c r="R580" i="3"/>
  <c r="U580" i="3" s="1"/>
  <c r="R581" i="3"/>
  <c r="U581" i="3" s="1"/>
  <c r="R582" i="3"/>
  <c r="U582" i="3" s="1"/>
  <c r="R583" i="3"/>
  <c r="U583" i="3" s="1"/>
  <c r="R584" i="3"/>
  <c r="U584" i="3" s="1"/>
  <c r="R585" i="3"/>
  <c r="U585" i="3" s="1"/>
  <c r="R586" i="3"/>
  <c r="U586" i="3" s="1"/>
  <c r="R587" i="3"/>
  <c r="U587" i="3" s="1"/>
  <c r="R588" i="3"/>
  <c r="U588" i="3" s="1"/>
  <c r="R589" i="3"/>
  <c r="U589" i="3" s="1"/>
  <c r="R590" i="3"/>
  <c r="U590" i="3" s="1"/>
  <c r="R591" i="3"/>
  <c r="U591" i="3" s="1"/>
  <c r="R592" i="3"/>
  <c r="U592" i="3" s="1"/>
  <c r="R593" i="3"/>
  <c r="U593" i="3" s="1"/>
  <c r="R594" i="3"/>
  <c r="U594" i="3" s="1"/>
  <c r="R595" i="3"/>
  <c r="U595" i="3" s="1"/>
  <c r="R596" i="3"/>
  <c r="U596" i="3" s="1"/>
  <c r="R597" i="3"/>
  <c r="U597" i="3" s="1"/>
  <c r="R598" i="3"/>
  <c r="U598" i="3" s="1"/>
  <c r="R599" i="3"/>
  <c r="U599" i="3" s="1"/>
  <c r="R600" i="3"/>
  <c r="U600" i="3" s="1"/>
  <c r="R601" i="3"/>
  <c r="U601" i="3" s="1"/>
  <c r="R602" i="3"/>
  <c r="U602" i="3" s="1"/>
  <c r="R603" i="3"/>
  <c r="U603" i="3" s="1"/>
  <c r="R604" i="3"/>
  <c r="U604" i="3" s="1"/>
  <c r="R605" i="3"/>
  <c r="U605" i="3" s="1"/>
  <c r="R606" i="3"/>
  <c r="R607" i="3"/>
  <c r="U607" i="3" s="1"/>
  <c r="R608" i="3"/>
  <c r="U608" i="3" s="1"/>
  <c r="R609" i="3"/>
  <c r="U609" i="3" s="1"/>
  <c r="R610" i="3"/>
  <c r="U610" i="3" s="1"/>
  <c r="R611" i="3"/>
  <c r="U611" i="3" s="1"/>
  <c r="R612" i="3"/>
  <c r="U612" i="3" s="1"/>
  <c r="R613" i="3"/>
  <c r="U613" i="3" s="1"/>
  <c r="R614" i="3"/>
  <c r="U614" i="3" s="1"/>
  <c r="R615" i="3"/>
  <c r="U615" i="3" s="1"/>
  <c r="R616" i="3"/>
  <c r="U616" i="3" s="1"/>
  <c r="R617" i="3"/>
  <c r="U617" i="3" s="1"/>
  <c r="R618" i="3"/>
  <c r="U618" i="3" s="1"/>
  <c r="R619" i="3"/>
  <c r="U619" i="3" s="1"/>
  <c r="R620" i="3"/>
  <c r="U620" i="3" s="1"/>
  <c r="R621" i="3"/>
  <c r="U621" i="3" s="1"/>
  <c r="R622" i="3"/>
  <c r="U622" i="3" s="1"/>
  <c r="R623" i="3"/>
  <c r="U623" i="3" s="1"/>
  <c r="R624" i="3"/>
  <c r="U624" i="3" s="1"/>
  <c r="R625" i="3"/>
  <c r="U625" i="3" s="1"/>
  <c r="R626" i="3"/>
  <c r="U626" i="3" s="1"/>
  <c r="R627" i="3"/>
  <c r="U627" i="3" s="1"/>
  <c r="R628" i="3"/>
  <c r="U628" i="3" s="1"/>
  <c r="R629" i="3"/>
  <c r="U629" i="3" s="1"/>
  <c r="R630" i="3"/>
  <c r="U630" i="3" s="1"/>
  <c r="R631" i="3"/>
  <c r="U631" i="3" s="1"/>
  <c r="R632" i="3"/>
  <c r="U632" i="3" s="1"/>
  <c r="R633" i="3"/>
  <c r="U633" i="3" s="1"/>
  <c r="AP19" i="3" l="1"/>
  <c r="C9" i="25" s="1"/>
  <c r="D9" i="25" s="1"/>
  <c r="AR19" i="3"/>
  <c r="AA67" i="3"/>
  <c r="AB67" i="3" s="1"/>
  <c r="AA597" i="3"/>
  <c r="AB597" i="3" s="1"/>
  <c r="AA138" i="3"/>
  <c r="AB138" i="3" s="1"/>
  <c r="AA167" i="3"/>
  <c r="AB167" i="3" s="1"/>
  <c r="AA82" i="3"/>
  <c r="AB82" i="3" s="1"/>
  <c r="AA522" i="3"/>
  <c r="AB522" i="3" s="1"/>
  <c r="AA381" i="3"/>
  <c r="AB381" i="3" s="1"/>
  <c r="AA110" i="3"/>
  <c r="AB110" i="3" s="1"/>
  <c r="AA153" i="3"/>
  <c r="AB153" i="3" s="1"/>
  <c r="AA365" i="3"/>
  <c r="AB365" i="3" s="1"/>
  <c r="AA317" i="3"/>
  <c r="AB317" i="3" s="1"/>
  <c r="AA117" i="3"/>
  <c r="AB117" i="3" s="1"/>
  <c r="AA542" i="3"/>
  <c r="AB542" i="3" s="1"/>
  <c r="AA61" i="3"/>
  <c r="AB61" i="3" s="1"/>
  <c r="AA287" i="3"/>
  <c r="AB287" i="3" s="1"/>
  <c r="AA369" i="3"/>
  <c r="AB369" i="3" s="1"/>
  <c r="AA469" i="3"/>
  <c r="AB469" i="3" s="1"/>
  <c r="AA517" i="3"/>
  <c r="AB517" i="3" s="1"/>
  <c r="AA258" i="3"/>
  <c r="AB258" i="3" s="1"/>
  <c r="AA573" i="3"/>
  <c r="AB573" i="3" s="1"/>
  <c r="AA37" i="3"/>
  <c r="AB37" i="3" s="1"/>
  <c r="AA348" i="3"/>
  <c r="AB348" i="3" s="1"/>
  <c r="AA213" i="3"/>
  <c r="AB213" i="3" s="1"/>
  <c r="AA298" i="3"/>
  <c r="AB298" i="3" s="1"/>
  <c r="AA576" i="3"/>
  <c r="AB576" i="3" s="1"/>
  <c r="AA151" i="3"/>
  <c r="AB151" i="3" s="1"/>
  <c r="AA314" i="3"/>
  <c r="AB314" i="3" s="1"/>
  <c r="AA417" i="3"/>
  <c r="AB417" i="3" s="1"/>
  <c r="AA457" i="3"/>
  <c r="AB457" i="3" s="1"/>
  <c r="AA489" i="3"/>
  <c r="AB489" i="3" s="1"/>
  <c r="AA549" i="3"/>
  <c r="AB549" i="3" s="1"/>
  <c r="AA565" i="3"/>
  <c r="AB565" i="3" s="1"/>
  <c r="AA136" i="3"/>
  <c r="AB136" i="3" s="1"/>
  <c r="AA144" i="3"/>
  <c r="AB144" i="3" s="1"/>
  <c r="AA196" i="3"/>
  <c r="AB196" i="3" s="1"/>
  <c r="AA204" i="3"/>
  <c r="AB204" i="3" s="1"/>
  <c r="AA252" i="3"/>
  <c r="AB252" i="3" s="1"/>
  <c r="AA300" i="3"/>
  <c r="AB300" i="3" s="1"/>
  <c r="AA320" i="3"/>
  <c r="AB320" i="3" s="1"/>
  <c r="AA332" i="3"/>
  <c r="AB332" i="3" s="1"/>
  <c r="AA203" i="3"/>
  <c r="AB203" i="3" s="1"/>
  <c r="AA230" i="3"/>
  <c r="AB230" i="3" s="1"/>
  <c r="AA241" i="3"/>
  <c r="AB241" i="3" s="1"/>
  <c r="AA278" i="3"/>
  <c r="AB278" i="3" s="1"/>
  <c r="AA299" i="3"/>
  <c r="AB299" i="3" s="1"/>
  <c r="AA370" i="3"/>
  <c r="AB370" i="3" s="1"/>
  <c r="AA41" i="3"/>
  <c r="AB41" i="3" s="1"/>
  <c r="AA282" i="3"/>
  <c r="AB282" i="3" s="1"/>
  <c r="AA539" i="3"/>
  <c r="AB539" i="3" s="1"/>
  <c r="AA547" i="3"/>
  <c r="AB547" i="3" s="1"/>
  <c r="AA563" i="3"/>
  <c r="AB563" i="3" s="1"/>
  <c r="AA571" i="3"/>
  <c r="AB571" i="3" s="1"/>
  <c r="AA130" i="3"/>
  <c r="AB130" i="3" s="1"/>
  <c r="AA194" i="3"/>
  <c r="AB194" i="3" s="1"/>
  <c r="AA423" i="3"/>
  <c r="AB423" i="3" s="1"/>
  <c r="AA85" i="3"/>
  <c r="AB85" i="3" s="1"/>
  <c r="AA255" i="3"/>
  <c r="AB255" i="3" s="1"/>
  <c r="AA373" i="3"/>
  <c r="AB373" i="3" s="1"/>
  <c r="AA395" i="3"/>
  <c r="AB395" i="3" s="1"/>
  <c r="AA456" i="3"/>
  <c r="AB456" i="3" s="1"/>
  <c r="AA508" i="3"/>
  <c r="AB508" i="3" s="1"/>
  <c r="AA560" i="3"/>
  <c r="AB560" i="3" s="1"/>
  <c r="AA588" i="3"/>
  <c r="AB588" i="3" s="1"/>
  <c r="AA612" i="3"/>
  <c r="AB612" i="3" s="1"/>
  <c r="AA115" i="3"/>
  <c r="AB115" i="3" s="1"/>
  <c r="AA229" i="3"/>
  <c r="AB229" i="3" s="1"/>
  <c r="AA343" i="3"/>
  <c r="AB343" i="3" s="1"/>
  <c r="AA385" i="3"/>
  <c r="AB385" i="3" s="1"/>
  <c r="AA497" i="3"/>
  <c r="AB497" i="3" s="1"/>
  <c r="AA513" i="3"/>
  <c r="AB513" i="3" s="1"/>
  <c r="AA25" i="3"/>
  <c r="AB25" i="3" s="1"/>
  <c r="AA68" i="3"/>
  <c r="AB68" i="3" s="1"/>
  <c r="AA80" i="3"/>
  <c r="AB80" i="3" s="1"/>
  <c r="AA208" i="3"/>
  <c r="AB208" i="3" s="1"/>
  <c r="AA268" i="3"/>
  <c r="AB268" i="3" s="1"/>
  <c r="AA312" i="3"/>
  <c r="AB312" i="3" s="1"/>
  <c r="AA21" i="3"/>
  <c r="AB21" i="3" s="1"/>
  <c r="AA49" i="3"/>
  <c r="AB49" i="3" s="1"/>
  <c r="AA86" i="3"/>
  <c r="AB86" i="3" s="1"/>
  <c r="AA97" i="3"/>
  <c r="AB97" i="3" s="1"/>
  <c r="AA113" i="3"/>
  <c r="AB113" i="3" s="1"/>
  <c r="AA129" i="3"/>
  <c r="AB129" i="3" s="1"/>
  <c r="AA134" i="3"/>
  <c r="AB134" i="3" s="1"/>
  <c r="AA171" i="3"/>
  <c r="AB171" i="3" s="1"/>
  <c r="AA177" i="3"/>
  <c r="AB177" i="3" s="1"/>
  <c r="AA193" i="3"/>
  <c r="AB193" i="3" s="1"/>
  <c r="AA294" i="3"/>
  <c r="AB294" i="3" s="1"/>
  <c r="AA305" i="3"/>
  <c r="AB305" i="3" s="1"/>
  <c r="AA315" i="3"/>
  <c r="AB315" i="3" s="1"/>
  <c r="AA362" i="3"/>
  <c r="AB362" i="3" s="1"/>
  <c r="AA366" i="3"/>
  <c r="AB366" i="3" s="1"/>
  <c r="AA382" i="3"/>
  <c r="AB382" i="3" s="1"/>
  <c r="AA226" i="3"/>
  <c r="AB226" i="3" s="1"/>
  <c r="AA333" i="3"/>
  <c r="AB333" i="3" s="1"/>
  <c r="AA499" i="3"/>
  <c r="AB499" i="3" s="1"/>
  <c r="AA503" i="3"/>
  <c r="AB503" i="3" s="1"/>
  <c r="AA567" i="3"/>
  <c r="AB567" i="3" s="1"/>
  <c r="AA619" i="3"/>
  <c r="AB619" i="3" s="1"/>
  <c r="AA109" i="3"/>
  <c r="AB109" i="3" s="1"/>
  <c r="AA122" i="3"/>
  <c r="AB122" i="3" s="1"/>
  <c r="AA335" i="3"/>
  <c r="AB335" i="3" s="1"/>
  <c r="AA453" i="3"/>
  <c r="AB453" i="3" s="1"/>
  <c r="AA35" i="3"/>
  <c r="AB35" i="3" s="1"/>
  <c r="AA178" i="3"/>
  <c r="AB178" i="3" s="1"/>
  <c r="AA206" i="3"/>
  <c r="AB206" i="3" s="1"/>
  <c r="AA352" i="3"/>
  <c r="AB352" i="3" s="1"/>
  <c r="AA357" i="3"/>
  <c r="AB357" i="3" s="1"/>
  <c r="AA363" i="3"/>
  <c r="AB363" i="3" s="1"/>
  <c r="AA384" i="3"/>
  <c r="AB384" i="3" s="1"/>
  <c r="AA480" i="3"/>
  <c r="AB480" i="3" s="1"/>
  <c r="AA552" i="3"/>
  <c r="AB552" i="3" s="1"/>
  <c r="AA580" i="3"/>
  <c r="AB580" i="3" s="1"/>
  <c r="AA620" i="3"/>
  <c r="AB620" i="3" s="1"/>
  <c r="AA375" i="3"/>
  <c r="AB375" i="3" s="1"/>
  <c r="AA396" i="3"/>
  <c r="AB396" i="3" s="1"/>
  <c r="AA186" i="3"/>
  <c r="AB186" i="3" s="1"/>
  <c r="AA428" i="3"/>
  <c r="AB428" i="3" s="1"/>
  <c r="AA545" i="3"/>
  <c r="AB545" i="3" s="1"/>
  <c r="AA569" i="3"/>
  <c r="AB569" i="3" s="1"/>
  <c r="AA234" i="3"/>
  <c r="AB234" i="3" s="1"/>
  <c r="AA389" i="3"/>
  <c r="AB389" i="3" s="1"/>
  <c r="AA468" i="3"/>
  <c r="AB468" i="3" s="1"/>
  <c r="AA492" i="3"/>
  <c r="AB492" i="3" s="1"/>
  <c r="AA528" i="3"/>
  <c r="AB528" i="3" s="1"/>
  <c r="AA364" i="3"/>
  <c r="AB364" i="3" s="1"/>
  <c r="AA521" i="3"/>
  <c r="AB521" i="3" s="1"/>
  <c r="AA10" i="3"/>
  <c r="AB10" i="3" s="1"/>
  <c r="AA633" i="3"/>
  <c r="AB633" i="3" s="1"/>
  <c r="AA625" i="3"/>
  <c r="AB625" i="3" s="1"/>
  <c r="AA617" i="3"/>
  <c r="AB617" i="3" s="1"/>
  <c r="AA609" i="3"/>
  <c r="AB609" i="3" s="1"/>
  <c r="AA601" i="3"/>
  <c r="AB601" i="3" s="1"/>
  <c r="AA593" i="3"/>
  <c r="AB593" i="3" s="1"/>
  <c r="AA585" i="3"/>
  <c r="AB585" i="3" s="1"/>
  <c r="AA577" i="3"/>
  <c r="AB577" i="3" s="1"/>
  <c r="AA562" i="3"/>
  <c r="AB562" i="3" s="1"/>
  <c r="AA546" i="3"/>
  <c r="AB546" i="3" s="1"/>
  <c r="AA530" i="3"/>
  <c r="AB530" i="3" s="1"/>
  <c r="AA514" i="3"/>
  <c r="AB514" i="3" s="1"/>
  <c r="AA498" i="3"/>
  <c r="AB498" i="3" s="1"/>
  <c r="AA482" i="3"/>
  <c r="AB482" i="3" s="1"/>
  <c r="AA466" i="3"/>
  <c r="AB466" i="3" s="1"/>
  <c r="AA450" i="3"/>
  <c r="AB450" i="3" s="1"/>
  <c r="AA434" i="3"/>
  <c r="AB434" i="3" s="1"/>
  <c r="AA413" i="3"/>
  <c r="AB413" i="3" s="1"/>
  <c r="AA392" i="3"/>
  <c r="AB392" i="3" s="1"/>
  <c r="AA371" i="3"/>
  <c r="AB371" i="3" s="1"/>
  <c r="AA349" i="3"/>
  <c r="AB349" i="3" s="1"/>
  <c r="AA323" i="3"/>
  <c r="AB323" i="3" s="1"/>
  <c r="AA295" i="3"/>
  <c r="AB295" i="3" s="1"/>
  <c r="AA266" i="3"/>
  <c r="AB266" i="3" s="1"/>
  <c r="AA238" i="3"/>
  <c r="AB238" i="3" s="1"/>
  <c r="AA210" i="3"/>
  <c r="AB210" i="3" s="1"/>
  <c r="AA181" i="3"/>
  <c r="AB181" i="3" s="1"/>
  <c r="AA125" i="3"/>
  <c r="AB125" i="3" s="1"/>
  <c r="AA95" i="3"/>
  <c r="AB95" i="3" s="1"/>
  <c r="AA411" i="3"/>
  <c r="AB411" i="3" s="1"/>
  <c r="AA630" i="3"/>
  <c r="AB630" i="3" s="1"/>
  <c r="AA622" i="3"/>
  <c r="AB622" i="3" s="1"/>
  <c r="AA614" i="3"/>
  <c r="AB614" i="3" s="1"/>
  <c r="AA606" i="3"/>
  <c r="AB606" i="3" s="1"/>
  <c r="AA598" i="3"/>
  <c r="AB598" i="3" s="1"/>
  <c r="AA590" i="3"/>
  <c r="AB590" i="3" s="1"/>
  <c r="AA582" i="3"/>
  <c r="AB582" i="3" s="1"/>
  <c r="AA574" i="3"/>
  <c r="AB574" i="3" s="1"/>
  <c r="AA558" i="3"/>
  <c r="AB558" i="3" s="1"/>
  <c r="AA526" i="3"/>
  <c r="AB526" i="3" s="1"/>
  <c r="AA510" i="3"/>
  <c r="AB510" i="3" s="1"/>
  <c r="AA494" i="3"/>
  <c r="AB494" i="3" s="1"/>
  <c r="AA478" i="3"/>
  <c r="AB478" i="3" s="1"/>
  <c r="AA462" i="3"/>
  <c r="AB462" i="3" s="1"/>
  <c r="AA446" i="3"/>
  <c r="AB446" i="3" s="1"/>
  <c r="AA429" i="3"/>
  <c r="AB429" i="3" s="1"/>
  <c r="AA408" i="3"/>
  <c r="AB408" i="3" s="1"/>
  <c r="AA387" i="3"/>
  <c r="AB387" i="3" s="1"/>
  <c r="AA344" i="3"/>
  <c r="AB344" i="3" s="1"/>
  <c r="AA259" i="3"/>
  <c r="AB259" i="3" s="1"/>
  <c r="AA231" i="3"/>
  <c r="AB231" i="3" s="1"/>
  <c r="AA202" i="3"/>
  <c r="AB202" i="3" s="1"/>
  <c r="AA174" i="3"/>
  <c r="AB174" i="3" s="1"/>
  <c r="AA146" i="3"/>
  <c r="AB146" i="3" s="1"/>
  <c r="AA89" i="3"/>
  <c r="AB89" i="3" s="1"/>
  <c r="AA71" i="3"/>
  <c r="AB71" i="3" s="1"/>
  <c r="AA18" i="3"/>
  <c r="AB18" i="3" s="1"/>
  <c r="AA57" i="3"/>
  <c r="AB57" i="3" s="1"/>
  <c r="AA121" i="3"/>
  <c r="AB121" i="3" s="1"/>
  <c r="AA9" i="3"/>
  <c r="AB9" i="3" s="1"/>
  <c r="AA629" i="3"/>
  <c r="AB629" i="3" s="1"/>
  <c r="AA621" i="3"/>
  <c r="AB621" i="3" s="1"/>
  <c r="AA613" i="3"/>
  <c r="AB613" i="3" s="1"/>
  <c r="AA605" i="3"/>
  <c r="AB605" i="3" s="1"/>
  <c r="AA589" i="3"/>
  <c r="AB589" i="3" s="1"/>
  <c r="AA581" i="3"/>
  <c r="AB581" i="3" s="1"/>
  <c r="AA570" i="3"/>
  <c r="AB570" i="3" s="1"/>
  <c r="AA554" i="3"/>
  <c r="AB554" i="3" s="1"/>
  <c r="AA538" i="3"/>
  <c r="AB538" i="3" s="1"/>
  <c r="AA506" i="3"/>
  <c r="AB506" i="3" s="1"/>
  <c r="AA490" i="3"/>
  <c r="AB490" i="3" s="1"/>
  <c r="AA474" i="3"/>
  <c r="AB474" i="3" s="1"/>
  <c r="AA458" i="3"/>
  <c r="AB458" i="3" s="1"/>
  <c r="AA442" i="3"/>
  <c r="AB442" i="3" s="1"/>
  <c r="AA424" i="3"/>
  <c r="AB424" i="3" s="1"/>
  <c r="AA403" i="3"/>
  <c r="AB403" i="3" s="1"/>
  <c r="AA360" i="3"/>
  <c r="AB360" i="3" s="1"/>
  <c r="AA338" i="3"/>
  <c r="AB338" i="3" s="1"/>
  <c r="AA309" i="3"/>
  <c r="AB309" i="3" s="1"/>
  <c r="AA281" i="3"/>
  <c r="AB281" i="3" s="1"/>
  <c r="AA253" i="3"/>
  <c r="AB253" i="3" s="1"/>
  <c r="AA223" i="3"/>
  <c r="AB223" i="3" s="1"/>
  <c r="AA195" i="3"/>
  <c r="AB195" i="3" s="1"/>
  <c r="AA53" i="3"/>
  <c r="AB53" i="3" s="1"/>
  <c r="AA4" i="3"/>
  <c r="AB4" i="3" s="1"/>
  <c r="AA44" i="3"/>
  <c r="AB44" i="3" s="1"/>
  <c r="AA96" i="3"/>
  <c r="AB96" i="3" s="1"/>
  <c r="AA104" i="3"/>
  <c r="AB104" i="3" s="1"/>
  <c r="AA108" i="3"/>
  <c r="AB108" i="3" s="1"/>
  <c r="AA124" i="3"/>
  <c r="AB124" i="3" s="1"/>
  <c r="AA148" i="3"/>
  <c r="AB148" i="3" s="1"/>
  <c r="AA156" i="3"/>
  <c r="AB156" i="3" s="1"/>
  <c r="AA284" i="3"/>
  <c r="AB284" i="3" s="1"/>
  <c r="AA54" i="3"/>
  <c r="AB54" i="3" s="1"/>
  <c r="AA139" i="3"/>
  <c r="AB139" i="3" s="1"/>
  <c r="AA155" i="3"/>
  <c r="AB155" i="3" s="1"/>
  <c r="AA209" i="3"/>
  <c r="AB209" i="3" s="1"/>
  <c r="AA321" i="3"/>
  <c r="AB321" i="3" s="1"/>
  <c r="AA342" i="3"/>
  <c r="AB342" i="3" s="1"/>
  <c r="AA402" i="3"/>
  <c r="AB402" i="3" s="1"/>
  <c r="AA17" i="3"/>
  <c r="AB17" i="3" s="1"/>
  <c r="AA111" i="3"/>
  <c r="AB111" i="3" s="1"/>
  <c r="AA205" i="3"/>
  <c r="AB205" i="3" s="1"/>
  <c r="AA467" i="3"/>
  <c r="AB467" i="3" s="1"/>
  <c r="AA475" i="3"/>
  <c r="AB475" i="3" s="1"/>
  <c r="AA527" i="3"/>
  <c r="AB527" i="3" s="1"/>
  <c r="AA543" i="3"/>
  <c r="AB543" i="3" s="1"/>
  <c r="AA615" i="3"/>
  <c r="AB615" i="3" s="1"/>
  <c r="AA222" i="3"/>
  <c r="AB222" i="3" s="1"/>
  <c r="AA250" i="3"/>
  <c r="AB250" i="3" s="1"/>
  <c r="AA437" i="3"/>
  <c r="AB437" i="3" s="1"/>
  <c r="AA525" i="3"/>
  <c r="AB525" i="3" s="1"/>
  <c r="AA561" i="3"/>
  <c r="AB561" i="3" s="1"/>
  <c r="AA29" i="3"/>
  <c r="AB29" i="3" s="1"/>
  <c r="AA199" i="3"/>
  <c r="AB199" i="3" s="1"/>
  <c r="AA306" i="3"/>
  <c r="AB306" i="3" s="1"/>
  <c r="AA368" i="3"/>
  <c r="AB368" i="3" s="1"/>
  <c r="AA472" i="3"/>
  <c r="AB472" i="3" s="1"/>
  <c r="AA556" i="3"/>
  <c r="AB556" i="3" s="1"/>
  <c r="AA564" i="3"/>
  <c r="AB564" i="3" s="1"/>
  <c r="AA568" i="3"/>
  <c r="AB568" i="3" s="1"/>
  <c r="AA215" i="3"/>
  <c r="AB215" i="3" s="1"/>
  <c r="AA329" i="3"/>
  <c r="AB329" i="3" s="1"/>
  <c r="AA441" i="3"/>
  <c r="AB441" i="3" s="1"/>
  <c r="AA22" i="3"/>
  <c r="AB22" i="3" s="1"/>
  <c r="AA30" i="3"/>
  <c r="AB30" i="3" s="1"/>
  <c r="AA407" i="3"/>
  <c r="AB407" i="3" s="1"/>
  <c r="AA509" i="3"/>
  <c r="AB509" i="3" s="1"/>
  <c r="AA243" i="3"/>
  <c r="AB243" i="3" s="1"/>
  <c r="AA433" i="3"/>
  <c r="AB433" i="3" s="1"/>
  <c r="AA505" i="3"/>
  <c r="AB505" i="3" s="1"/>
  <c r="AA529" i="3"/>
  <c r="AB529" i="3" s="1"/>
  <c r="AA39" i="3"/>
  <c r="AB39" i="3" s="1"/>
  <c r="AA45" i="3"/>
  <c r="AB45" i="3" s="1"/>
  <c r="AA101" i="3"/>
  <c r="AB101" i="3" s="1"/>
  <c r="AA143" i="3"/>
  <c r="AB143" i="3" s="1"/>
  <c r="AA207" i="3"/>
  <c r="AB207" i="3" s="1"/>
  <c r="AA279" i="3"/>
  <c r="AB279" i="3" s="1"/>
  <c r="AA322" i="3"/>
  <c r="AB322" i="3" s="1"/>
  <c r="AA445" i="3"/>
  <c r="AB445" i="3" s="1"/>
  <c r="AA485" i="3"/>
  <c r="AB485" i="3" s="1"/>
  <c r="AA533" i="3"/>
  <c r="AB533" i="3" s="1"/>
  <c r="AA179" i="3"/>
  <c r="AB179" i="3" s="1"/>
  <c r="AA201" i="3"/>
  <c r="AB201" i="3" s="1"/>
  <c r="AA286" i="3"/>
  <c r="AB286" i="3" s="1"/>
  <c r="AA353" i="3"/>
  <c r="AB353" i="3" s="1"/>
  <c r="AA481" i="3"/>
  <c r="AB481" i="3" s="1"/>
  <c r="AA36" i="3"/>
  <c r="AB36" i="3" s="1"/>
  <c r="AA76" i="3"/>
  <c r="AB76" i="3" s="1"/>
  <c r="AA176" i="3"/>
  <c r="AB176" i="3" s="1"/>
  <c r="AA212" i="3"/>
  <c r="AB212" i="3" s="1"/>
  <c r="AA224" i="3"/>
  <c r="AB224" i="3" s="1"/>
  <c r="AA236" i="3"/>
  <c r="AB236" i="3" s="1"/>
  <c r="AA280" i="3"/>
  <c r="AB280" i="3" s="1"/>
  <c r="AA316" i="3"/>
  <c r="AB316" i="3" s="1"/>
  <c r="AA43" i="3"/>
  <c r="AB43" i="3" s="1"/>
  <c r="AA70" i="3"/>
  <c r="AB70" i="3" s="1"/>
  <c r="AA107" i="3"/>
  <c r="AB107" i="3" s="1"/>
  <c r="AA225" i="3"/>
  <c r="AB225" i="3" s="1"/>
  <c r="AA34" i="3"/>
  <c r="AB34" i="3" s="1"/>
  <c r="AA147" i="3"/>
  <c r="AB147" i="3" s="1"/>
  <c r="AA175" i="3"/>
  <c r="AB175" i="3" s="1"/>
  <c r="AA290" i="3"/>
  <c r="AB290" i="3" s="1"/>
  <c r="AA361" i="3"/>
  <c r="AB361" i="3" s="1"/>
  <c r="AA463" i="3"/>
  <c r="AB463" i="3" s="1"/>
  <c r="AA531" i="3"/>
  <c r="AB531" i="3" s="1"/>
  <c r="AA535" i="3"/>
  <c r="AB535" i="3" s="1"/>
  <c r="AA599" i="3"/>
  <c r="AB599" i="3" s="1"/>
  <c r="AA611" i="3"/>
  <c r="AB611" i="3" s="1"/>
  <c r="AA66" i="3"/>
  <c r="AB66" i="3" s="1"/>
  <c r="AA87" i="3"/>
  <c r="AB87" i="3" s="1"/>
  <c r="AA265" i="3"/>
  <c r="AB265" i="3" s="1"/>
  <c r="AA380" i="3"/>
  <c r="AB380" i="3" s="1"/>
  <c r="AA391" i="3"/>
  <c r="AB391" i="3" s="1"/>
  <c r="AA401" i="3"/>
  <c r="AB401" i="3" s="1"/>
  <c r="AA541" i="3"/>
  <c r="AB541" i="3" s="1"/>
  <c r="AA114" i="3"/>
  <c r="AB114" i="3" s="1"/>
  <c r="AA291" i="3"/>
  <c r="AB291" i="3" s="1"/>
  <c r="AA327" i="3"/>
  <c r="AB327" i="3" s="1"/>
  <c r="AA341" i="3"/>
  <c r="AB341" i="3" s="1"/>
  <c r="AA379" i="3"/>
  <c r="AB379" i="3" s="1"/>
  <c r="AA400" i="3"/>
  <c r="AB400" i="3" s="1"/>
  <c r="AA536" i="3"/>
  <c r="AB536" i="3" s="1"/>
  <c r="AA540" i="3"/>
  <c r="AB540" i="3" s="1"/>
  <c r="AA548" i="3"/>
  <c r="AB548" i="3" s="1"/>
  <c r="AA449" i="3"/>
  <c r="AB449" i="3" s="1"/>
  <c r="AA465" i="3"/>
  <c r="AB465" i="3" s="1"/>
  <c r="AA158" i="3"/>
  <c r="AB158" i="3" s="1"/>
  <c r="AA307" i="3"/>
  <c r="AB307" i="3" s="1"/>
  <c r="AA461" i="3"/>
  <c r="AB461" i="3" s="1"/>
  <c r="AA493" i="3"/>
  <c r="AB493" i="3" s="1"/>
  <c r="AA405" i="3"/>
  <c r="AB405" i="3" s="1"/>
  <c r="AA440" i="3"/>
  <c r="AB440" i="3" s="1"/>
  <c r="AA476" i="3"/>
  <c r="AB476" i="3" s="1"/>
  <c r="AA484" i="3"/>
  <c r="AB484" i="3" s="1"/>
  <c r="AA488" i="3"/>
  <c r="AB488" i="3" s="1"/>
  <c r="AA592" i="3"/>
  <c r="AB592" i="3" s="1"/>
  <c r="AA596" i="3"/>
  <c r="AB596" i="3" s="1"/>
  <c r="AA604" i="3"/>
  <c r="AB604" i="3" s="1"/>
  <c r="AA616" i="3"/>
  <c r="AB616" i="3" s="1"/>
  <c r="AA51" i="3"/>
  <c r="AB51" i="3" s="1"/>
  <c r="AA137" i="3"/>
  <c r="AB137" i="3" s="1"/>
  <c r="AA271" i="3"/>
  <c r="AB271" i="3" s="1"/>
  <c r="AA301" i="3"/>
  <c r="AB301" i="3" s="1"/>
  <c r="AA473" i="3"/>
  <c r="AB473" i="3" s="1"/>
  <c r="AA31" i="3"/>
  <c r="AB31" i="3" s="1"/>
  <c r="AA58" i="3"/>
  <c r="AB58" i="3" s="1"/>
  <c r="AA73" i="3"/>
  <c r="AB73" i="3" s="1"/>
  <c r="AA79" i="3"/>
  <c r="AB79" i="3" s="1"/>
  <c r="AA94" i="3"/>
  <c r="AB94" i="3" s="1"/>
  <c r="AA293" i="3"/>
  <c r="AB293" i="3" s="1"/>
  <c r="AA359" i="3"/>
  <c r="AB359" i="3" s="1"/>
  <c r="AA477" i="3"/>
  <c r="AB477" i="3" s="1"/>
  <c r="AA501" i="3"/>
  <c r="AB501" i="3" s="1"/>
  <c r="AA553" i="3"/>
  <c r="AB553" i="3" s="1"/>
  <c r="AA221" i="3"/>
  <c r="AB221" i="3" s="1"/>
  <c r="AA227" i="3"/>
  <c r="AB227" i="3" s="1"/>
  <c r="AA270" i="3"/>
  <c r="AB270" i="3" s="1"/>
  <c r="AA277" i="3"/>
  <c r="AB277" i="3" s="1"/>
  <c r="AA313" i="3"/>
  <c r="AB313" i="3" s="1"/>
  <c r="AA319" i="3"/>
  <c r="AB319" i="3" s="1"/>
  <c r="AA500" i="3"/>
  <c r="AB500" i="3" s="1"/>
  <c r="AA584" i="3"/>
  <c r="AB584" i="3" s="1"/>
  <c r="AA537" i="3"/>
  <c r="AB537" i="3" s="1"/>
  <c r="AA14" i="3"/>
  <c r="AB14" i="3" s="1"/>
  <c r="AA19" i="3"/>
  <c r="AB19" i="3" s="1"/>
  <c r="AA92" i="3"/>
  <c r="AB92" i="3" s="1"/>
  <c r="AA116" i="3"/>
  <c r="AB116" i="3" s="1"/>
  <c r="AA172" i="3"/>
  <c r="AB172" i="3" s="1"/>
  <c r="AA184" i="3"/>
  <c r="AB184" i="3" s="1"/>
  <c r="AA228" i="3"/>
  <c r="AB228" i="3" s="1"/>
  <c r="AA244" i="3"/>
  <c r="AB244" i="3" s="1"/>
  <c r="AA256" i="3"/>
  <c r="AB256" i="3" s="1"/>
  <c r="AA296" i="3"/>
  <c r="AB296" i="3" s="1"/>
  <c r="AA13" i="3"/>
  <c r="AB13" i="3" s="1"/>
  <c r="AA91" i="3"/>
  <c r="AB91" i="3" s="1"/>
  <c r="AA198" i="3"/>
  <c r="AB198" i="3" s="1"/>
  <c r="AA235" i="3"/>
  <c r="AB235" i="3" s="1"/>
  <c r="AA251" i="3"/>
  <c r="AB251" i="3" s="1"/>
  <c r="AA283" i="3"/>
  <c r="AB283" i="3" s="1"/>
  <c r="AA310" i="3"/>
  <c r="AB310" i="3" s="1"/>
  <c r="AA346" i="3"/>
  <c r="AB346" i="3" s="1"/>
  <c r="AA422" i="3"/>
  <c r="AB422" i="3" s="1"/>
  <c r="AA6" i="3"/>
  <c r="AB6" i="3" s="1"/>
  <c r="AA69" i="3"/>
  <c r="AB69" i="3" s="1"/>
  <c r="AA154" i="3"/>
  <c r="AB154" i="3" s="1"/>
  <c r="AA318" i="3"/>
  <c r="AB318" i="3" s="1"/>
  <c r="AA367" i="3"/>
  <c r="AB367" i="3" s="1"/>
  <c r="AA399" i="3"/>
  <c r="AB399" i="3" s="1"/>
  <c r="AA439" i="3"/>
  <c r="AB439" i="3" s="1"/>
  <c r="AA455" i="3"/>
  <c r="AB455" i="3" s="1"/>
  <c r="AA483" i="3"/>
  <c r="AB483" i="3" s="1"/>
  <c r="AA491" i="3"/>
  <c r="AB491" i="3" s="1"/>
  <c r="AA595" i="3"/>
  <c r="AB595" i="3" s="1"/>
  <c r="AA173" i="3"/>
  <c r="AB173" i="3" s="1"/>
  <c r="AA237" i="3"/>
  <c r="AB237" i="3" s="1"/>
  <c r="AA63" i="3"/>
  <c r="AB63" i="3" s="1"/>
  <c r="AA157" i="3"/>
  <c r="AB157" i="3" s="1"/>
  <c r="AA347" i="3"/>
  <c r="AB347" i="3" s="1"/>
  <c r="AA448" i="3"/>
  <c r="AB448" i="3" s="1"/>
  <c r="AA532" i="3"/>
  <c r="AB532" i="3" s="1"/>
  <c r="AA572" i="3"/>
  <c r="AB572" i="3" s="1"/>
  <c r="AA600" i="3"/>
  <c r="AB600" i="3" s="1"/>
  <c r="AA608" i="3"/>
  <c r="AB608" i="3" s="1"/>
  <c r="AA632" i="3"/>
  <c r="AB632" i="3" s="1"/>
  <c r="AA165" i="3"/>
  <c r="AB165" i="3" s="1"/>
  <c r="AA412" i="3"/>
  <c r="AB412" i="3" s="1"/>
  <c r="AA557" i="3"/>
  <c r="AB557" i="3" s="1"/>
  <c r="AA626" i="3"/>
  <c r="AB626" i="3" s="1"/>
  <c r="AA618" i="3"/>
  <c r="AB618" i="3" s="1"/>
  <c r="AA610" i="3"/>
  <c r="AB610" i="3" s="1"/>
  <c r="AA602" i="3"/>
  <c r="AB602" i="3" s="1"/>
  <c r="AA594" i="3"/>
  <c r="AB594" i="3" s="1"/>
  <c r="AA586" i="3"/>
  <c r="AB586" i="3" s="1"/>
  <c r="AA578" i="3"/>
  <c r="AB578" i="3" s="1"/>
  <c r="AA566" i="3"/>
  <c r="AB566" i="3" s="1"/>
  <c r="AA550" i="3"/>
  <c r="AB550" i="3" s="1"/>
  <c r="AA534" i="3"/>
  <c r="AB534" i="3" s="1"/>
  <c r="AA518" i="3"/>
  <c r="AB518" i="3" s="1"/>
  <c r="AA502" i="3"/>
  <c r="AB502" i="3" s="1"/>
  <c r="AA486" i="3"/>
  <c r="AB486" i="3" s="1"/>
  <c r="AA470" i="3"/>
  <c r="AB470" i="3" s="1"/>
  <c r="AA454" i="3"/>
  <c r="AB454" i="3" s="1"/>
  <c r="AA438" i="3"/>
  <c r="AB438" i="3" s="1"/>
  <c r="AA419" i="3"/>
  <c r="AB419" i="3" s="1"/>
  <c r="AA397" i="3"/>
  <c r="AB397" i="3" s="1"/>
  <c r="AA376" i="3"/>
  <c r="AB376" i="3" s="1"/>
  <c r="AA355" i="3"/>
  <c r="AB355" i="3" s="1"/>
  <c r="AA330" i="3"/>
  <c r="AB330" i="3" s="1"/>
  <c r="AA302" i="3"/>
  <c r="AB302" i="3" s="1"/>
  <c r="AA274" i="3"/>
  <c r="AB274" i="3" s="1"/>
  <c r="AA245" i="3"/>
  <c r="AB245" i="3" s="1"/>
  <c r="AA217" i="3"/>
  <c r="AB217" i="3" s="1"/>
  <c r="AA189" i="3"/>
  <c r="AB189" i="3" s="1"/>
  <c r="AA159" i="3"/>
  <c r="AB159" i="3" s="1"/>
  <c r="AA131" i="3"/>
  <c r="AB131" i="3" s="1"/>
  <c r="AA103" i="3"/>
  <c r="AB103" i="3" s="1"/>
  <c r="AA74" i="3"/>
  <c r="AB74" i="3" s="1"/>
  <c r="AA46" i="3"/>
  <c r="AB46" i="3" s="1"/>
  <c r="AA12" i="3"/>
  <c r="AB12" i="3" s="1"/>
  <c r="AA56" i="3"/>
  <c r="AB56" i="3" s="1"/>
  <c r="AA72" i="3"/>
  <c r="AB72" i="3" s="1"/>
  <c r="AA128" i="3"/>
  <c r="AB128" i="3" s="1"/>
  <c r="AA160" i="3"/>
  <c r="AB160" i="3" s="1"/>
  <c r="AA200" i="3"/>
  <c r="AB200" i="3" s="1"/>
  <c r="AA260" i="3"/>
  <c r="AB260" i="3" s="1"/>
  <c r="AA288" i="3"/>
  <c r="AB288" i="3" s="1"/>
  <c r="AA38" i="3"/>
  <c r="AB38" i="3" s="1"/>
  <c r="AA59" i="3"/>
  <c r="AB59" i="3" s="1"/>
  <c r="AA219" i="3"/>
  <c r="AB219" i="3" s="1"/>
  <c r="AA257" i="3"/>
  <c r="AB257" i="3" s="1"/>
  <c r="AA398" i="3"/>
  <c r="AB398" i="3" s="1"/>
  <c r="AA414" i="3"/>
  <c r="AB414" i="3" s="1"/>
  <c r="AA8" i="3"/>
  <c r="AB8" i="3" s="1"/>
  <c r="AA32" i="3"/>
  <c r="AB32" i="3" s="1"/>
  <c r="AA240" i="3"/>
  <c r="AB240" i="3" s="1"/>
  <c r="AA328" i="3"/>
  <c r="AB328" i="3" s="1"/>
  <c r="AA336" i="3"/>
  <c r="AB336" i="3" s="1"/>
  <c r="AA65" i="3"/>
  <c r="AB65" i="3" s="1"/>
  <c r="AA273" i="3"/>
  <c r="AB273" i="3" s="1"/>
  <c r="AA289" i="3"/>
  <c r="AB289" i="3" s="1"/>
  <c r="AA410" i="3"/>
  <c r="AB410" i="3" s="1"/>
  <c r="AA418" i="3"/>
  <c r="AB418" i="3" s="1"/>
  <c r="AA628" i="3"/>
  <c r="AB628" i="3" s="1"/>
  <c r="AA624" i="3"/>
  <c r="AB624" i="3" s="1"/>
  <c r="AA544" i="3"/>
  <c r="AB544" i="3" s="1"/>
  <c r="AA524" i="3"/>
  <c r="AB524" i="3" s="1"/>
  <c r="AA520" i="3"/>
  <c r="AB520" i="3" s="1"/>
  <c r="AA516" i="3"/>
  <c r="AB516" i="3" s="1"/>
  <c r="AA512" i="3"/>
  <c r="AB512" i="3" s="1"/>
  <c r="AA504" i="3"/>
  <c r="AB504" i="3" s="1"/>
  <c r="AA496" i="3"/>
  <c r="AB496" i="3" s="1"/>
  <c r="AA464" i="3"/>
  <c r="AB464" i="3" s="1"/>
  <c r="AA460" i="3"/>
  <c r="AB460" i="3" s="1"/>
  <c r="AA452" i="3"/>
  <c r="AB452" i="3" s="1"/>
  <c r="AA444" i="3"/>
  <c r="AB444" i="3" s="1"/>
  <c r="AA436" i="3"/>
  <c r="AB436" i="3" s="1"/>
  <c r="AA432" i="3"/>
  <c r="AB432" i="3" s="1"/>
  <c r="AA427" i="3"/>
  <c r="AB427" i="3" s="1"/>
  <c r="AA421" i="3"/>
  <c r="AB421" i="3" s="1"/>
  <c r="AA416" i="3"/>
  <c r="AB416" i="3" s="1"/>
  <c r="AA334" i="3"/>
  <c r="AB334" i="3" s="1"/>
  <c r="AA285" i="3"/>
  <c r="AB285" i="3" s="1"/>
  <c r="AA263" i="3"/>
  <c r="AB263" i="3" s="1"/>
  <c r="AA249" i="3"/>
  <c r="AB249" i="3" s="1"/>
  <c r="AA242" i="3"/>
  <c r="AB242" i="3" s="1"/>
  <c r="AA191" i="3"/>
  <c r="AB191" i="3" s="1"/>
  <c r="AA185" i="3"/>
  <c r="AB185" i="3" s="1"/>
  <c r="AA170" i="3"/>
  <c r="AB170" i="3" s="1"/>
  <c r="AA163" i="3"/>
  <c r="AB163" i="3" s="1"/>
  <c r="AA149" i="3"/>
  <c r="AB149" i="3" s="1"/>
  <c r="AA142" i="3"/>
  <c r="AB142" i="3" s="1"/>
  <c r="AA135" i="3"/>
  <c r="AB135" i="3" s="1"/>
  <c r="AA127" i="3"/>
  <c r="AB127" i="3" s="1"/>
  <c r="AA106" i="3"/>
  <c r="AB106" i="3" s="1"/>
  <c r="AA99" i="3"/>
  <c r="AB99" i="3" s="1"/>
  <c r="AA93" i="3"/>
  <c r="AB93" i="3" s="1"/>
  <c r="AA78" i="3"/>
  <c r="AB78" i="3" s="1"/>
  <c r="AA50" i="3"/>
  <c r="AB50" i="3" s="1"/>
  <c r="AA42" i="3"/>
  <c r="AB42" i="3" s="1"/>
  <c r="W125" i="3"/>
  <c r="AA23" i="3"/>
  <c r="AB23" i="3" s="1"/>
  <c r="AA88" i="3"/>
  <c r="AB88" i="3" s="1"/>
  <c r="AA100" i="3"/>
  <c r="AB100" i="3" s="1"/>
  <c r="AA112" i="3"/>
  <c r="AB112" i="3" s="1"/>
  <c r="AA120" i="3"/>
  <c r="AB120" i="3" s="1"/>
  <c r="AA168" i="3"/>
  <c r="AB168" i="3" s="1"/>
  <c r="AA192" i="3"/>
  <c r="AB192" i="3" s="1"/>
  <c r="AA220" i="3"/>
  <c r="AB220" i="3" s="1"/>
  <c r="AA232" i="3"/>
  <c r="AB232" i="3" s="1"/>
  <c r="AA75" i="3"/>
  <c r="AB75" i="3" s="1"/>
  <c r="AA102" i="3"/>
  <c r="AB102" i="3" s="1"/>
  <c r="AA161" i="3"/>
  <c r="AB161" i="3" s="1"/>
  <c r="AA166" i="3"/>
  <c r="AB166" i="3" s="1"/>
  <c r="AA214" i="3"/>
  <c r="AB214" i="3" s="1"/>
  <c r="AA378" i="3"/>
  <c r="AB378" i="3" s="1"/>
  <c r="AA390" i="3"/>
  <c r="AB390" i="3" s="1"/>
  <c r="AA394" i="3"/>
  <c r="AB394" i="3" s="1"/>
  <c r="AA426" i="3"/>
  <c r="AB426" i="3" s="1"/>
  <c r="AA15" i="3"/>
  <c r="AB15" i="3" s="1"/>
  <c r="AA28" i="3"/>
  <c r="AB28" i="3" s="1"/>
  <c r="AA60" i="3"/>
  <c r="AB60" i="3" s="1"/>
  <c r="AA64" i="3"/>
  <c r="AB64" i="3" s="1"/>
  <c r="AA84" i="3"/>
  <c r="AB84" i="3" s="1"/>
  <c r="AA140" i="3"/>
  <c r="AB140" i="3" s="1"/>
  <c r="AA188" i="3"/>
  <c r="AB188" i="3" s="1"/>
  <c r="AA276" i="3"/>
  <c r="AB276" i="3" s="1"/>
  <c r="AA324" i="3"/>
  <c r="AB324" i="3" s="1"/>
  <c r="AA81" i="3"/>
  <c r="AB81" i="3" s="1"/>
  <c r="AA123" i="3"/>
  <c r="AB123" i="3" s="1"/>
  <c r="AA150" i="3"/>
  <c r="AB150" i="3" s="1"/>
  <c r="AA187" i="3"/>
  <c r="AB187" i="3" s="1"/>
  <c r="AA337" i="3"/>
  <c r="AB337" i="3" s="1"/>
  <c r="AA386" i="3"/>
  <c r="AB386" i="3" s="1"/>
  <c r="AA430" i="3"/>
  <c r="AB430" i="3" s="1"/>
  <c r="AA11" i="3"/>
  <c r="AB11" i="3" s="1"/>
  <c r="AA16" i="3"/>
  <c r="AB16" i="3" s="1"/>
  <c r="AA20" i="3"/>
  <c r="AB20" i="3" s="1"/>
  <c r="AA132" i="3"/>
  <c r="AB132" i="3" s="1"/>
  <c r="AA164" i="3"/>
  <c r="AB164" i="3" s="1"/>
  <c r="AA216" i="3"/>
  <c r="AB216" i="3" s="1"/>
  <c r="AA264" i="3"/>
  <c r="AB264" i="3" s="1"/>
  <c r="AA272" i="3"/>
  <c r="AB272" i="3" s="1"/>
  <c r="AA304" i="3"/>
  <c r="AB304" i="3" s="1"/>
  <c r="AA27" i="3"/>
  <c r="AB27" i="3" s="1"/>
  <c r="AA182" i="3"/>
  <c r="AB182" i="3" s="1"/>
  <c r="AA246" i="3"/>
  <c r="AB246" i="3" s="1"/>
  <c r="AA326" i="3"/>
  <c r="AB326" i="3" s="1"/>
  <c r="AA358" i="3"/>
  <c r="AB358" i="3" s="1"/>
  <c r="AA406" i="3"/>
  <c r="AB406" i="3" s="1"/>
  <c r="AA7" i="3"/>
  <c r="AB7" i="3" s="1"/>
  <c r="AA52" i="3"/>
  <c r="AB52" i="3" s="1"/>
  <c r="AA152" i="3"/>
  <c r="AB152" i="3" s="1"/>
  <c r="AA180" i="3"/>
  <c r="AB180" i="3" s="1"/>
  <c r="AA248" i="3"/>
  <c r="AB248" i="3" s="1"/>
  <c r="AA33" i="3"/>
  <c r="AB33" i="3" s="1"/>
  <c r="AA118" i="3"/>
  <c r="AB118" i="3" s="1"/>
  <c r="AA145" i="3"/>
  <c r="AB145" i="3" s="1"/>
  <c r="AA267" i="3"/>
  <c r="AB267" i="3" s="1"/>
  <c r="AA331" i="3"/>
  <c r="AB331" i="3" s="1"/>
  <c r="AA3" i="3"/>
  <c r="AB3" i="3" s="1"/>
  <c r="AA24" i="3"/>
  <c r="AB24" i="3" s="1"/>
  <c r="AA40" i="3"/>
  <c r="AB40" i="3" s="1"/>
  <c r="AA48" i="3"/>
  <c r="AB48" i="3" s="1"/>
  <c r="AA292" i="3"/>
  <c r="AB292" i="3" s="1"/>
  <c r="AA308" i="3"/>
  <c r="AB308" i="3" s="1"/>
  <c r="AA340" i="3"/>
  <c r="AB340" i="3" s="1"/>
  <c r="AA5" i="3"/>
  <c r="AB5" i="3" s="1"/>
  <c r="AA262" i="3"/>
  <c r="AB262" i="3" s="1"/>
  <c r="AA350" i="3"/>
  <c r="AB350" i="3" s="1"/>
  <c r="AA354" i="3"/>
  <c r="AB354" i="3" s="1"/>
  <c r="AA374" i="3"/>
  <c r="AB374" i="3" s="1"/>
  <c r="AA631" i="3"/>
  <c r="AB631" i="3" s="1"/>
  <c r="AA627" i="3"/>
  <c r="AB627" i="3" s="1"/>
  <c r="AA623" i="3"/>
  <c r="AB623" i="3" s="1"/>
  <c r="AA607" i="3"/>
  <c r="AB607" i="3" s="1"/>
  <c r="AA603" i="3"/>
  <c r="AB603" i="3" s="1"/>
  <c r="AA591" i="3"/>
  <c r="AB591" i="3" s="1"/>
  <c r="AA587" i="3"/>
  <c r="AB587" i="3" s="1"/>
  <c r="AA583" i="3"/>
  <c r="AB583" i="3" s="1"/>
  <c r="AA579" i="3"/>
  <c r="AB579" i="3" s="1"/>
  <c r="AA575" i="3"/>
  <c r="AB575" i="3" s="1"/>
  <c r="AA559" i="3"/>
  <c r="AB559" i="3" s="1"/>
  <c r="AA555" i="3"/>
  <c r="AB555" i="3" s="1"/>
  <c r="AA551" i="3"/>
  <c r="AB551" i="3" s="1"/>
  <c r="AA523" i="3"/>
  <c r="AB523" i="3" s="1"/>
  <c r="AA519" i="3"/>
  <c r="AB519" i="3" s="1"/>
  <c r="AA515" i="3"/>
  <c r="AB515" i="3" s="1"/>
  <c r="AA511" i="3"/>
  <c r="AB511" i="3" s="1"/>
  <c r="AA507" i="3"/>
  <c r="AB507" i="3" s="1"/>
  <c r="AA495" i="3"/>
  <c r="AB495" i="3" s="1"/>
  <c r="AA487" i="3"/>
  <c r="AB487" i="3" s="1"/>
  <c r="AA479" i="3"/>
  <c r="AB479" i="3" s="1"/>
  <c r="AA471" i="3"/>
  <c r="AB471" i="3" s="1"/>
  <c r="AA459" i="3"/>
  <c r="AB459" i="3" s="1"/>
  <c r="AA451" i="3"/>
  <c r="AB451" i="3" s="1"/>
  <c r="AA447" i="3"/>
  <c r="AB447" i="3" s="1"/>
  <c r="AA443" i="3"/>
  <c r="AB443" i="3" s="1"/>
  <c r="AA435" i="3"/>
  <c r="AB435" i="3" s="1"/>
  <c r="AA431" i="3"/>
  <c r="AB431" i="3" s="1"/>
  <c r="AA425" i="3"/>
  <c r="AB425" i="3" s="1"/>
  <c r="AA420" i="3"/>
  <c r="AB420" i="3" s="1"/>
  <c r="AA415" i="3"/>
  <c r="AB415" i="3" s="1"/>
  <c r="AA409" i="3"/>
  <c r="AB409" i="3" s="1"/>
  <c r="AA404" i="3"/>
  <c r="AB404" i="3" s="1"/>
  <c r="AA393" i="3"/>
  <c r="AB393" i="3" s="1"/>
  <c r="AA388" i="3"/>
  <c r="AB388" i="3" s="1"/>
  <c r="AA383" i="3"/>
  <c r="AB383" i="3" s="1"/>
  <c r="AA377" i="3"/>
  <c r="AB377" i="3" s="1"/>
  <c r="AA372" i="3"/>
  <c r="AB372" i="3" s="1"/>
  <c r="AA356" i="3"/>
  <c r="AB356" i="3" s="1"/>
  <c r="AA351" i="3"/>
  <c r="AB351" i="3" s="1"/>
  <c r="AA345" i="3"/>
  <c r="AB345" i="3" s="1"/>
  <c r="AA339" i="3"/>
  <c r="AB339" i="3" s="1"/>
  <c r="AA325" i="3"/>
  <c r="AB325" i="3" s="1"/>
  <c r="AA311" i="3"/>
  <c r="AB311" i="3" s="1"/>
  <c r="AA303" i="3"/>
  <c r="AB303" i="3" s="1"/>
  <c r="AA297" i="3"/>
  <c r="AB297" i="3" s="1"/>
  <c r="AA275" i="3"/>
  <c r="AB275" i="3" s="1"/>
  <c r="AA269" i="3"/>
  <c r="AB269" i="3" s="1"/>
  <c r="AA261" i="3"/>
  <c r="AB261" i="3" s="1"/>
  <c r="AA254" i="3"/>
  <c r="AB254" i="3" s="1"/>
  <c r="AA247" i="3"/>
  <c r="AB247" i="3" s="1"/>
  <c r="AA239" i="3"/>
  <c r="AB239" i="3" s="1"/>
  <c r="AA233" i="3"/>
  <c r="AB233" i="3" s="1"/>
  <c r="AA218" i="3"/>
  <c r="AB218" i="3" s="1"/>
  <c r="AA211" i="3"/>
  <c r="AB211" i="3" s="1"/>
  <c r="AA197" i="3"/>
  <c r="AB197" i="3" s="1"/>
  <c r="AA190" i="3"/>
  <c r="AB190" i="3" s="1"/>
  <c r="AA183" i="3"/>
  <c r="AB183" i="3" s="1"/>
  <c r="AA169" i="3"/>
  <c r="AB169" i="3" s="1"/>
  <c r="AA162" i="3"/>
  <c r="AB162" i="3" s="1"/>
  <c r="AA141" i="3"/>
  <c r="AB141" i="3" s="1"/>
  <c r="AA133" i="3"/>
  <c r="AB133" i="3" s="1"/>
  <c r="AA126" i="3"/>
  <c r="AB126" i="3" s="1"/>
  <c r="AA119" i="3"/>
  <c r="AB119" i="3" s="1"/>
  <c r="AA105" i="3"/>
  <c r="AB105" i="3" s="1"/>
  <c r="AA98" i="3"/>
  <c r="AB98" i="3" s="1"/>
  <c r="AA90" i="3"/>
  <c r="AB90" i="3" s="1"/>
  <c r="AA83" i="3"/>
  <c r="AB83" i="3" s="1"/>
  <c r="AA77" i="3"/>
  <c r="AB77" i="3" s="1"/>
  <c r="AA62" i="3"/>
  <c r="AB62" i="3" s="1"/>
  <c r="AA55" i="3"/>
  <c r="AB55" i="3" s="1"/>
  <c r="AA47" i="3"/>
  <c r="AB47" i="3" s="1"/>
  <c r="AA26" i="3"/>
  <c r="AB26" i="3" s="1"/>
  <c r="U337" i="3"/>
  <c r="W337" i="3" s="1"/>
  <c r="X337" i="3" s="1"/>
  <c r="U325" i="3"/>
  <c r="W325" i="3" s="1"/>
  <c r="X325" i="3" s="1"/>
  <c r="U313" i="3"/>
  <c r="W313" i="3" s="1"/>
  <c r="X313" i="3" s="1"/>
  <c r="U297" i="3"/>
  <c r="W297" i="3" s="1"/>
  <c r="X297" i="3" s="1"/>
  <c r="U285" i="3"/>
  <c r="W285" i="3" s="1"/>
  <c r="X285" i="3" s="1"/>
  <c r="U277" i="3"/>
  <c r="W277" i="3" s="1"/>
  <c r="X277" i="3" s="1"/>
  <c r="U261" i="3"/>
  <c r="W261" i="3" s="1"/>
  <c r="X261" i="3" s="1"/>
  <c r="U253" i="3"/>
  <c r="W253" i="3" s="1"/>
  <c r="X253" i="3" s="1"/>
  <c r="U241" i="3"/>
  <c r="W241" i="3" s="1"/>
  <c r="X241" i="3" s="1"/>
  <c r="U229" i="3"/>
  <c r="W229" i="3" s="1"/>
  <c r="X229" i="3" s="1"/>
  <c r="U217" i="3"/>
  <c r="W217" i="3" s="1"/>
  <c r="X217" i="3" s="1"/>
  <c r="U201" i="3"/>
  <c r="W201" i="3" s="1"/>
  <c r="U173" i="3"/>
  <c r="W173" i="3" s="1"/>
  <c r="X173" i="3" s="1"/>
  <c r="U165" i="3"/>
  <c r="U149" i="3"/>
  <c r="W149" i="3" s="1"/>
  <c r="X149" i="3" s="1"/>
  <c r="U141" i="3"/>
  <c r="W141" i="3" s="1"/>
  <c r="X141" i="3" s="1"/>
  <c r="U133" i="3"/>
  <c r="W133" i="3" s="1"/>
  <c r="X133" i="3" s="1"/>
  <c r="U109" i="3"/>
  <c r="W109" i="3" s="1"/>
  <c r="X109" i="3" s="1"/>
  <c r="U53" i="3"/>
  <c r="W53" i="3" s="1"/>
  <c r="X53" i="3" s="1"/>
  <c r="U37" i="3"/>
  <c r="W37" i="3" s="1"/>
  <c r="X37" i="3" s="1"/>
  <c r="U17" i="3"/>
  <c r="W17" i="3" s="1"/>
  <c r="X17" i="3" s="1"/>
  <c r="U548" i="3"/>
  <c r="W548" i="3" s="1"/>
  <c r="X548" i="3" s="1"/>
  <c r="U536" i="3"/>
  <c r="W536" i="3" s="1"/>
  <c r="X536" i="3" s="1"/>
  <c r="U516" i="3"/>
  <c r="W516" i="3" s="1"/>
  <c r="X516" i="3" s="1"/>
  <c r="U500" i="3"/>
  <c r="W500" i="3" s="1"/>
  <c r="X500" i="3" s="1"/>
  <c r="U488" i="3"/>
  <c r="W488" i="3" s="1"/>
  <c r="X488" i="3" s="1"/>
  <c r="U476" i="3"/>
  <c r="W476" i="3" s="1"/>
  <c r="X476" i="3" s="1"/>
  <c r="U464" i="3"/>
  <c r="W464" i="3" s="1"/>
  <c r="X464" i="3" s="1"/>
  <c r="U448" i="3"/>
  <c r="U436" i="3"/>
  <c r="W436" i="3" s="1"/>
  <c r="X436" i="3" s="1"/>
  <c r="U424" i="3"/>
  <c r="W424" i="3" s="1"/>
  <c r="X424" i="3" s="1"/>
  <c r="U408" i="3"/>
  <c r="W408" i="3" s="1"/>
  <c r="X408" i="3" s="1"/>
  <c r="U392" i="3"/>
  <c r="W392" i="3" s="1"/>
  <c r="X392" i="3" s="1"/>
  <c r="U376" i="3"/>
  <c r="W376" i="3" s="1"/>
  <c r="X376" i="3" s="1"/>
  <c r="U360" i="3"/>
  <c r="W360" i="3" s="1"/>
  <c r="X360" i="3" s="1"/>
  <c r="U348" i="3"/>
  <c r="W348" i="3" s="1"/>
  <c r="X348" i="3" s="1"/>
  <c r="U304" i="3"/>
  <c r="W304" i="3" s="1"/>
  <c r="X304" i="3" s="1"/>
  <c r="U184" i="3"/>
  <c r="W184" i="3" s="1"/>
  <c r="X184" i="3" s="1"/>
  <c r="U176" i="3"/>
  <c r="U164" i="3"/>
  <c r="W164" i="3" s="1"/>
  <c r="X164" i="3" s="1"/>
  <c r="U152" i="3"/>
  <c r="W152" i="3" s="1"/>
  <c r="X152" i="3" s="1"/>
  <c r="U136" i="3"/>
  <c r="W136" i="3" s="1"/>
  <c r="X136" i="3" s="1"/>
  <c r="U124" i="3"/>
  <c r="W124" i="3" s="1"/>
  <c r="X124" i="3" s="1"/>
  <c r="U112" i="3"/>
  <c r="W112" i="3" s="1"/>
  <c r="X112" i="3" s="1"/>
  <c r="U96" i="3"/>
  <c r="W96" i="3" s="1"/>
  <c r="X96" i="3" s="1"/>
  <c r="U76" i="3"/>
  <c r="W76" i="3" s="1"/>
  <c r="X76" i="3" s="1"/>
  <c r="U52" i="3"/>
  <c r="W52" i="3" s="1"/>
  <c r="X52" i="3" s="1"/>
  <c r="U40" i="3"/>
  <c r="U28" i="3"/>
  <c r="W28" i="3" s="1"/>
  <c r="X28" i="3" s="1"/>
  <c r="U12" i="3"/>
  <c r="W12" i="3" s="1"/>
  <c r="X12" i="3" s="1"/>
  <c r="AE2" i="3"/>
  <c r="AG462" i="3" s="1"/>
  <c r="U333" i="3"/>
  <c r="U321" i="3"/>
  <c r="W321" i="3" s="1"/>
  <c r="X321" i="3" s="1"/>
  <c r="U309" i="3"/>
  <c r="W309" i="3" s="1"/>
  <c r="X309" i="3" s="1"/>
  <c r="U305" i="3"/>
  <c r="W305" i="3" s="1"/>
  <c r="X305" i="3" s="1"/>
  <c r="U289" i="3"/>
  <c r="W289" i="3" s="1"/>
  <c r="X289" i="3" s="1"/>
  <c r="U269" i="3"/>
  <c r="W269" i="3" s="1"/>
  <c r="X269" i="3" s="1"/>
  <c r="U233" i="3"/>
  <c r="W233" i="3" s="1"/>
  <c r="X233" i="3" s="1"/>
  <c r="U221" i="3"/>
  <c r="W221" i="3" s="1"/>
  <c r="X221" i="3" s="1"/>
  <c r="U209" i="3"/>
  <c r="W209" i="3" s="1"/>
  <c r="X209" i="3" s="1"/>
  <c r="U197" i="3"/>
  <c r="W197" i="3" s="1"/>
  <c r="X197" i="3" s="1"/>
  <c r="U189" i="3"/>
  <c r="W189" i="3" s="1"/>
  <c r="X189" i="3" s="1"/>
  <c r="U181" i="3"/>
  <c r="W181" i="3" s="1"/>
  <c r="X181" i="3" s="1"/>
  <c r="U169" i="3"/>
  <c r="U161" i="3"/>
  <c r="W161" i="3" s="1"/>
  <c r="X161" i="3" s="1"/>
  <c r="U153" i="3"/>
  <c r="W153" i="3" s="1"/>
  <c r="X153" i="3" s="1"/>
  <c r="U145" i="3"/>
  <c r="W145" i="3" s="1"/>
  <c r="X145" i="3" s="1"/>
  <c r="U137" i="3"/>
  <c r="U129" i="3"/>
  <c r="W129" i="3" s="1"/>
  <c r="X129" i="3" s="1"/>
  <c r="U117" i="3"/>
  <c r="W117" i="3" s="1"/>
  <c r="X117" i="3" s="1"/>
  <c r="U105" i="3"/>
  <c r="W105" i="3" s="1"/>
  <c r="X105" i="3" s="1"/>
  <c r="U97" i="3"/>
  <c r="W97" i="3" s="1"/>
  <c r="X97" i="3" s="1"/>
  <c r="U89" i="3"/>
  <c r="U81" i="3"/>
  <c r="W81" i="3" s="1"/>
  <c r="X81" i="3" s="1"/>
  <c r="U73" i="3"/>
  <c r="W73" i="3" s="1"/>
  <c r="X73" i="3" s="1"/>
  <c r="U61" i="3"/>
  <c r="W61" i="3" s="1"/>
  <c r="X61" i="3" s="1"/>
  <c r="U49" i="3"/>
  <c r="U41" i="3"/>
  <c r="W41" i="3" s="1"/>
  <c r="U29" i="3"/>
  <c r="W29" i="3" s="1"/>
  <c r="X29" i="3" s="1"/>
  <c r="U21" i="3"/>
  <c r="U13" i="3"/>
  <c r="W13" i="3" s="1"/>
  <c r="X13" i="3" s="1"/>
  <c r="U5" i="3"/>
  <c r="W5" i="3" s="1"/>
  <c r="X5" i="3" s="1"/>
  <c r="U552" i="3"/>
  <c r="W552" i="3" s="1"/>
  <c r="X552" i="3" s="1"/>
  <c r="U540" i="3"/>
  <c r="W540" i="3" s="1"/>
  <c r="X540" i="3" s="1"/>
  <c r="U528" i="3"/>
  <c r="U520" i="3"/>
  <c r="W520" i="3" s="1"/>
  <c r="X520" i="3" s="1"/>
  <c r="U508" i="3"/>
  <c r="W508" i="3" s="1"/>
  <c r="X508" i="3" s="1"/>
  <c r="U496" i="3"/>
  <c r="U480" i="3"/>
  <c r="W480" i="3" s="1"/>
  <c r="X480" i="3" s="1"/>
  <c r="U468" i="3"/>
  <c r="W468" i="3" s="1"/>
  <c r="X468" i="3" s="1"/>
  <c r="U456" i="3"/>
  <c r="W456" i="3" s="1"/>
  <c r="X456" i="3" s="1"/>
  <c r="U444" i="3"/>
  <c r="W444" i="3" s="1"/>
  <c r="X444" i="3" s="1"/>
  <c r="U432" i="3"/>
  <c r="W432" i="3" s="1"/>
  <c r="X432" i="3" s="1"/>
  <c r="U416" i="3"/>
  <c r="W416" i="3" s="1"/>
  <c r="X416" i="3" s="1"/>
  <c r="U404" i="3"/>
  <c r="W404" i="3" s="1"/>
  <c r="X404" i="3" s="1"/>
  <c r="U396" i="3"/>
  <c r="W396" i="3" s="1"/>
  <c r="U384" i="3"/>
  <c r="W384" i="3" s="1"/>
  <c r="X384" i="3" s="1"/>
  <c r="U372" i="3"/>
  <c r="W372" i="3" s="1"/>
  <c r="X372" i="3" s="1"/>
  <c r="U364" i="3"/>
  <c r="W364" i="3" s="1"/>
  <c r="X364" i="3" s="1"/>
  <c r="U352" i="3"/>
  <c r="W352" i="3" s="1"/>
  <c r="X352" i="3" s="1"/>
  <c r="U344" i="3"/>
  <c r="W344" i="3" s="1"/>
  <c r="X344" i="3" s="1"/>
  <c r="U336" i="3"/>
  <c r="W336" i="3" s="1"/>
  <c r="X336" i="3" s="1"/>
  <c r="U328" i="3"/>
  <c r="W328" i="3" s="1"/>
  <c r="X328" i="3" s="1"/>
  <c r="U320" i="3"/>
  <c r="W320" i="3" s="1"/>
  <c r="X320" i="3" s="1"/>
  <c r="U272" i="3"/>
  <c r="W272" i="3" s="1"/>
  <c r="X272" i="3" s="1"/>
  <c r="U264" i="3"/>
  <c r="W264" i="3" s="1"/>
  <c r="X264" i="3" s="1"/>
  <c r="U256" i="3"/>
  <c r="U248" i="3"/>
  <c r="W248" i="3" s="1"/>
  <c r="X248" i="3" s="1"/>
  <c r="U240" i="3"/>
  <c r="W240" i="3" s="1"/>
  <c r="U224" i="3"/>
  <c r="U216" i="3"/>
  <c r="W216" i="3" s="1"/>
  <c r="X216" i="3" s="1"/>
  <c r="U208" i="3"/>
  <c r="W208" i="3" s="1"/>
  <c r="U200" i="3"/>
  <c r="U192" i="3"/>
  <c r="W192" i="3" s="1"/>
  <c r="X192" i="3" s="1"/>
  <c r="U168" i="3"/>
  <c r="W168" i="3" s="1"/>
  <c r="X168" i="3" s="1"/>
  <c r="U156" i="3"/>
  <c r="U144" i="3"/>
  <c r="W144" i="3" s="1"/>
  <c r="X144" i="3" s="1"/>
  <c r="U132" i="3"/>
  <c r="W132" i="3" s="1"/>
  <c r="X132" i="3" s="1"/>
  <c r="U116" i="3"/>
  <c r="W116" i="3" s="1"/>
  <c r="X116" i="3" s="1"/>
  <c r="U104" i="3"/>
  <c r="W104" i="3" s="1"/>
  <c r="X104" i="3" s="1"/>
  <c r="U92" i="3"/>
  <c r="W92" i="3" s="1"/>
  <c r="X92" i="3" s="1"/>
  <c r="U80" i="3"/>
  <c r="W80" i="3" s="1"/>
  <c r="X80" i="3" s="1"/>
  <c r="U60" i="3"/>
  <c r="W60" i="3" s="1"/>
  <c r="X60" i="3" s="1"/>
  <c r="U48" i="3"/>
  <c r="W48" i="3" s="1"/>
  <c r="X48" i="3" s="1"/>
  <c r="U36" i="3"/>
  <c r="W36" i="3" s="1"/>
  <c r="X36" i="3" s="1"/>
  <c r="U24" i="3"/>
  <c r="W24" i="3" s="1"/>
  <c r="X24" i="3" s="1"/>
  <c r="U16" i="3"/>
  <c r="W16" i="3" s="1"/>
  <c r="X16" i="3" s="1"/>
  <c r="U4" i="3"/>
  <c r="W4" i="3" s="1"/>
  <c r="X4" i="3" s="1"/>
  <c r="U555" i="3"/>
  <c r="W555" i="3" s="1"/>
  <c r="X555" i="3" s="1"/>
  <c r="U543" i="3"/>
  <c r="W543" i="3" s="1"/>
  <c r="X543" i="3" s="1"/>
  <c r="U519" i="3"/>
  <c r="W519" i="3" s="1"/>
  <c r="X519" i="3" s="1"/>
  <c r="U463" i="3"/>
  <c r="W463" i="3" s="1"/>
  <c r="X463" i="3" s="1"/>
  <c r="U451" i="3"/>
  <c r="W451" i="3" s="1"/>
  <c r="X451" i="3" s="1"/>
  <c r="U443" i="3"/>
  <c r="U423" i="3"/>
  <c r="W423" i="3" s="1"/>
  <c r="X423" i="3" s="1"/>
  <c r="U415" i="3"/>
  <c r="W415" i="3" s="1"/>
  <c r="X415" i="3" s="1"/>
  <c r="U407" i="3"/>
  <c r="W407" i="3" s="1"/>
  <c r="X407" i="3" s="1"/>
  <c r="U399" i="3"/>
  <c r="U391" i="3"/>
  <c r="W391" i="3" s="1"/>
  <c r="X391" i="3" s="1"/>
  <c r="U383" i="3"/>
  <c r="U375" i="3"/>
  <c r="W375" i="3" s="1"/>
  <c r="X375" i="3" s="1"/>
  <c r="U367" i="3"/>
  <c r="W367" i="3" s="1"/>
  <c r="X367" i="3" s="1"/>
  <c r="U359" i="3"/>
  <c r="W359" i="3" s="1"/>
  <c r="X359" i="3" s="1"/>
  <c r="U351" i="3"/>
  <c r="U343" i="3"/>
  <c r="W343" i="3" s="1"/>
  <c r="X343" i="3" s="1"/>
  <c r="U335" i="3"/>
  <c r="W335" i="3" s="1"/>
  <c r="X335" i="3" s="1"/>
  <c r="U327" i="3"/>
  <c r="W327" i="3" s="1"/>
  <c r="X327" i="3" s="1"/>
  <c r="U319" i="3"/>
  <c r="W319" i="3" s="1"/>
  <c r="X319" i="3" s="1"/>
  <c r="U311" i="3"/>
  <c r="W311" i="3" s="1"/>
  <c r="X311" i="3" s="1"/>
  <c r="U307" i="3"/>
  <c r="U299" i="3"/>
  <c r="W299" i="3" s="1"/>
  <c r="X299" i="3" s="1"/>
  <c r="U291" i="3"/>
  <c r="W291" i="3" s="1"/>
  <c r="X291" i="3" s="1"/>
  <c r="U283" i="3"/>
  <c r="W283" i="3" s="1"/>
  <c r="U275" i="3"/>
  <c r="W275" i="3" s="1"/>
  <c r="X275" i="3" s="1"/>
  <c r="U267" i="3"/>
  <c r="W267" i="3" s="1"/>
  <c r="X267" i="3" s="1"/>
  <c r="U259" i="3"/>
  <c r="W259" i="3" s="1"/>
  <c r="X259" i="3" s="1"/>
  <c r="U251" i="3"/>
  <c r="W251" i="3" s="1"/>
  <c r="X251" i="3" s="1"/>
  <c r="U243" i="3"/>
  <c r="W243" i="3" s="1"/>
  <c r="X243" i="3" s="1"/>
  <c r="U235" i="3"/>
  <c r="W235" i="3" s="1"/>
  <c r="X235" i="3" s="1"/>
  <c r="U227" i="3"/>
  <c r="W227" i="3" s="1"/>
  <c r="X227" i="3" s="1"/>
  <c r="U219" i="3"/>
  <c r="W219" i="3" s="1"/>
  <c r="X219" i="3" s="1"/>
  <c r="U211" i="3"/>
  <c r="U203" i="3"/>
  <c r="W203" i="3" s="1"/>
  <c r="X203" i="3" s="1"/>
  <c r="U195" i="3"/>
  <c r="W195" i="3" s="1"/>
  <c r="X195" i="3" s="1"/>
  <c r="U183" i="3"/>
  <c r="U175" i="3"/>
  <c r="W175" i="3" s="1"/>
  <c r="X175" i="3" s="1"/>
  <c r="U163" i="3"/>
  <c r="W163" i="3" s="1"/>
  <c r="X163" i="3" s="1"/>
  <c r="U155" i="3"/>
  <c r="W155" i="3" s="1"/>
  <c r="X155" i="3" s="1"/>
  <c r="U147" i="3"/>
  <c r="W147" i="3" s="1"/>
  <c r="X147" i="3" s="1"/>
  <c r="U139" i="3"/>
  <c r="W139" i="3" s="1"/>
  <c r="X139" i="3" s="1"/>
  <c r="U131" i="3"/>
  <c r="W131" i="3" s="1"/>
  <c r="X131" i="3" s="1"/>
  <c r="U123" i="3"/>
  <c r="U115" i="3"/>
  <c r="W115" i="3" s="1"/>
  <c r="X115" i="3" s="1"/>
  <c r="U107" i="3"/>
  <c r="W107" i="3" s="1"/>
  <c r="X107" i="3" s="1"/>
  <c r="U99" i="3"/>
  <c r="W99" i="3" s="1"/>
  <c r="X99" i="3" s="1"/>
  <c r="U91" i="3"/>
  <c r="W91" i="3" s="1"/>
  <c r="X91" i="3" s="1"/>
  <c r="U83" i="3"/>
  <c r="W83" i="3" s="1"/>
  <c r="X83" i="3" s="1"/>
  <c r="U75" i="3"/>
  <c r="W75" i="3" s="1"/>
  <c r="X75" i="3" s="1"/>
  <c r="U71" i="3"/>
  <c r="W71" i="3" s="1"/>
  <c r="X71" i="3" s="1"/>
  <c r="U63" i="3"/>
  <c r="U55" i="3"/>
  <c r="W55" i="3" s="1"/>
  <c r="X55" i="3" s="1"/>
  <c r="U43" i="3"/>
  <c r="W43" i="3" s="1"/>
  <c r="X43" i="3" s="1"/>
  <c r="U27" i="3"/>
  <c r="W27" i="3" s="1"/>
  <c r="X27" i="3" s="1"/>
  <c r="U606" i="3"/>
  <c r="AF2" i="3"/>
  <c r="U341" i="3"/>
  <c r="W341" i="3" s="1"/>
  <c r="X341" i="3" s="1"/>
  <c r="U329" i="3"/>
  <c r="W329" i="3" s="1"/>
  <c r="X329" i="3" s="1"/>
  <c r="U317" i="3"/>
  <c r="W317" i="3" s="1"/>
  <c r="X317" i="3" s="1"/>
  <c r="U301" i="3"/>
  <c r="W301" i="3" s="1"/>
  <c r="X301" i="3" s="1"/>
  <c r="U293" i="3"/>
  <c r="W293" i="3" s="1"/>
  <c r="X293" i="3" s="1"/>
  <c r="U281" i="3"/>
  <c r="W281" i="3" s="1"/>
  <c r="X281" i="3" s="1"/>
  <c r="U273" i="3"/>
  <c r="W273" i="3" s="1"/>
  <c r="X273" i="3" s="1"/>
  <c r="U265" i="3"/>
  <c r="W265" i="3" s="1"/>
  <c r="X265" i="3" s="1"/>
  <c r="U257" i="3"/>
  <c r="W257" i="3" s="1"/>
  <c r="X257" i="3" s="1"/>
  <c r="U249" i="3"/>
  <c r="W249" i="3" s="1"/>
  <c r="X249" i="3" s="1"/>
  <c r="U237" i="3"/>
  <c r="W237" i="3" s="1"/>
  <c r="X237" i="3" s="1"/>
  <c r="U225" i="3"/>
  <c r="W225" i="3" s="1"/>
  <c r="X225" i="3" s="1"/>
  <c r="U213" i="3"/>
  <c r="W213" i="3" s="1"/>
  <c r="X213" i="3" s="1"/>
  <c r="U205" i="3"/>
  <c r="W205" i="3" s="1"/>
  <c r="X205" i="3" s="1"/>
  <c r="U193" i="3"/>
  <c r="W193" i="3" s="1"/>
  <c r="X193" i="3" s="1"/>
  <c r="U177" i="3"/>
  <c r="W177" i="3" s="1"/>
  <c r="U157" i="3"/>
  <c r="W157" i="3" s="1"/>
  <c r="X157" i="3" s="1"/>
  <c r="U121" i="3"/>
  <c r="W121" i="3" s="1"/>
  <c r="X121" i="3" s="1"/>
  <c r="U113" i="3"/>
  <c r="W113" i="3" s="1"/>
  <c r="X113" i="3" s="1"/>
  <c r="U101" i="3"/>
  <c r="W101" i="3" s="1"/>
  <c r="U93" i="3"/>
  <c r="W93" i="3" s="1"/>
  <c r="X93" i="3" s="1"/>
  <c r="U85" i="3"/>
  <c r="W85" i="3" s="1"/>
  <c r="X85" i="3" s="1"/>
  <c r="U77" i="3"/>
  <c r="W77" i="3" s="1"/>
  <c r="U65" i="3"/>
  <c r="W65" i="3" s="1"/>
  <c r="U57" i="3"/>
  <c r="W57" i="3" s="1"/>
  <c r="X57" i="3" s="1"/>
  <c r="U45" i="3"/>
  <c r="W45" i="3" s="1"/>
  <c r="X45" i="3" s="1"/>
  <c r="U33" i="3"/>
  <c r="W33" i="3" s="1"/>
  <c r="X33" i="3" s="1"/>
  <c r="U25" i="3"/>
  <c r="W25" i="3" s="1"/>
  <c r="X25" i="3" s="1"/>
  <c r="U9" i="3"/>
  <c r="U185" i="3"/>
  <c r="W185" i="3" s="1"/>
  <c r="X185" i="3" s="1"/>
  <c r="U544" i="3"/>
  <c r="U532" i="3"/>
  <c r="W532" i="3" s="1"/>
  <c r="X532" i="3" s="1"/>
  <c r="U524" i="3"/>
  <c r="W524" i="3" s="1"/>
  <c r="X524" i="3" s="1"/>
  <c r="U512" i="3"/>
  <c r="W512" i="3" s="1"/>
  <c r="X512" i="3" s="1"/>
  <c r="U504" i="3"/>
  <c r="U492" i="3"/>
  <c r="W492" i="3" s="1"/>
  <c r="X492" i="3" s="1"/>
  <c r="U484" i="3"/>
  <c r="W484" i="3" s="1"/>
  <c r="U472" i="3"/>
  <c r="W472" i="3" s="1"/>
  <c r="X472" i="3" s="1"/>
  <c r="U460" i="3"/>
  <c r="U452" i="3"/>
  <c r="W452" i="3" s="1"/>
  <c r="X452" i="3" s="1"/>
  <c r="U440" i="3"/>
  <c r="W440" i="3" s="1"/>
  <c r="X440" i="3" s="1"/>
  <c r="U428" i="3"/>
  <c r="W428" i="3" s="1"/>
  <c r="U420" i="3"/>
  <c r="W420" i="3" s="1"/>
  <c r="X420" i="3" s="1"/>
  <c r="U412" i="3"/>
  <c r="W412" i="3" s="1"/>
  <c r="X412" i="3" s="1"/>
  <c r="U400" i="3"/>
  <c r="W400" i="3" s="1"/>
  <c r="X400" i="3" s="1"/>
  <c r="U388" i="3"/>
  <c r="W388" i="3" s="1"/>
  <c r="X388" i="3" s="1"/>
  <c r="U380" i="3"/>
  <c r="U368" i="3"/>
  <c r="W368" i="3" s="1"/>
  <c r="X368" i="3" s="1"/>
  <c r="U356" i="3"/>
  <c r="W356" i="3" s="1"/>
  <c r="X356" i="3" s="1"/>
  <c r="U312" i="3"/>
  <c r="W312" i="3" s="1"/>
  <c r="X312" i="3" s="1"/>
  <c r="U296" i="3"/>
  <c r="W296" i="3" s="1"/>
  <c r="X296" i="3" s="1"/>
  <c r="U288" i="3"/>
  <c r="W288" i="3" s="1"/>
  <c r="X288" i="3" s="1"/>
  <c r="U280" i="3"/>
  <c r="W280" i="3" s="1"/>
  <c r="X280" i="3" s="1"/>
  <c r="U232" i="3"/>
  <c r="W232" i="3" s="1"/>
  <c r="X232" i="3" s="1"/>
  <c r="U160" i="3"/>
  <c r="W160" i="3" s="1"/>
  <c r="X160" i="3" s="1"/>
  <c r="U148" i="3"/>
  <c r="W148" i="3" s="1"/>
  <c r="X148" i="3" s="1"/>
  <c r="U140" i="3"/>
  <c r="W140" i="3" s="1"/>
  <c r="U128" i="3"/>
  <c r="W128" i="3" s="1"/>
  <c r="X128" i="3" s="1"/>
  <c r="U120" i="3"/>
  <c r="W120" i="3" s="1"/>
  <c r="X120" i="3" s="1"/>
  <c r="U108" i="3"/>
  <c r="W108" i="3" s="1"/>
  <c r="X108" i="3" s="1"/>
  <c r="U100" i="3"/>
  <c r="W100" i="3" s="1"/>
  <c r="X100" i="3" s="1"/>
  <c r="U88" i="3"/>
  <c r="W88" i="3" s="1"/>
  <c r="X88" i="3" s="1"/>
  <c r="U84" i="3"/>
  <c r="W84" i="3" s="1"/>
  <c r="X84" i="3" s="1"/>
  <c r="U72" i="3"/>
  <c r="W72" i="3" s="1"/>
  <c r="X72" i="3" s="1"/>
  <c r="U68" i="3"/>
  <c r="W68" i="3" s="1"/>
  <c r="X68" i="3" s="1"/>
  <c r="U64" i="3"/>
  <c r="W64" i="3" s="1"/>
  <c r="X64" i="3" s="1"/>
  <c r="U56" i="3"/>
  <c r="W56" i="3" s="1"/>
  <c r="X56" i="3" s="1"/>
  <c r="U44" i="3"/>
  <c r="W44" i="3" s="1"/>
  <c r="X44" i="3" s="1"/>
  <c r="U32" i="3"/>
  <c r="W32" i="3" s="1"/>
  <c r="X32" i="3" s="1"/>
  <c r="U20" i="3"/>
  <c r="W20" i="3" s="1"/>
  <c r="U8" i="3"/>
  <c r="W8" i="3" s="1"/>
  <c r="X8" i="3" s="1"/>
  <c r="U551" i="3"/>
  <c r="W551" i="3" s="1"/>
  <c r="X551" i="3" s="1"/>
  <c r="U547" i="3"/>
  <c r="W547" i="3" s="1"/>
  <c r="X547" i="3" s="1"/>
  <c r="U539" i="3"/>
  <c r="W539" i="3" s="1"/>
  <c r="X539" i="3" s="1"/>
  <c r="U535" i="3"/>
  <c r="W535" i="3" s="1"/>
  <c r="X535" i="3" s="1"/>
  <c r="U531" i="3"/>
  <c r="W531" i="3" s="1"/>
  <c r="X531" i="3" s="1"/>
  <c r="U527" i="3"/>
  <c r="W527" i="3" s="1"/>
  <c r="X527" i="3" s="1"/>
  <c r="U523" i="3"/>
  <c r="W523" i="3" s="1"/>
  <c r="X523" i="3" s="1"/>
  <c r="U515" i="3"/>
  <c r="W515" i="3" s="1"/>
  <c r="X515" i="3" s="1"/>
  <c r="U511" i="3"/>
  <c r="W511" i="3" s="1"/>
  <c r="U507" i="3"/>
  <c r="W507" i="3" s="1"/>
  <c r="X507" i="3" s="1"/>
  <c r="U503" i="3"/>
  <c r="W503" i="3" s="1"/>
  <c r="X503" i="3" s="1"/>
  <c r="U499" i="3"/>
  <c r="W499" i="3" s="1"/>
  <c r="X499" i="3" s="1"/>
  <c r="U495" i="3"/>
  <c r="W495" i="3" s="1"/>
  <c r="U491" i="3"/>
  <c r="W491" i="3" s="1"/>
  <c r="X491" i="3" s="1"/>
  <c r="U487" i="3"/>
  <c r="W487" i="3" s="1"/>
  <c r="X487" i="3" s="1"/>
  <c r="U483" i="3"/>
  <c r="U479" i="3"/>
  <c r="W479" i="3" s="1"/>
  <c r="X479" i="3" s="1"/>
  <c r="U475" i="3"/>
  <c r="W475" i="3" s="1"/>
  <c r="X475" i="3" s="1"/>
  <c r="U471" i="3"/>
  <c r="W471" i="3" s="1"/>
  <c r="X471" i="3" s="1"/>
  <c r="U467" i="3"/>
  <c r="W467" i="3" s="1"/>
  <c r="X467" i="3" s="1"/>
  <c r="U459" i="3"/>
  <c r="W459" i="3" s="1"/>
  <c r="X459" i="3" s="1"/>
  <c r="U455" i="3"/>
  <c r="W455" i="3" s="1"/>
  <c r="X455" i="3" s="1"/>
  <c r="U447" i="3"/>
  <c r="W447" i="3" s="1"/>
  <c r="X447" i="3" s="1"/>
  <c r="U439" i="3"/>
  <c r="W439" i="3" s="1"/>
  <c r="X439" i="3" s="1"/>
  <c r="U435" i="3"/>
  <c r="W435" i="3" s="1"/>
  <c r="X435" i="3" s="1"/>
  <c r="U427" i="3"/>
  <c r="W427" i="3" s="1"/>
  <c r="X427" i="3" s="1"/>
  <c r="U419" i="3"/>
  <c r="W419" i="3" s="1"/>
  <c r="X419" i="3" s="1"/>
  <c r="U411" i="3"/>
  <c r="W411" i="3" s="1"/>
  <c r="X411" i="3" s="1"/>
  <c r="U403" i="3"/>
  <c r="W403" i="3" s="1"/>
  <c r="X403" i="3" s="1"/>
  <c r="U395" i="3"/>
  <c r="W395" i="3" s="1"/>
  <c r="X395" i="3" s="1"/>
  <c r="U387" i="3"/>
  <c r="W387" i="3" s="1"/>
  <c r="X387" i="3" s="1"/>
  <c r="U379" i="3"/>
  <c r="W379" i="3" s="1"/>
  <c r="X379" i="3" s="1"/>
  <c r="U371" i="3"/>
  <c r="W371" i="3" s="1"/>
  <c r="X371" i="3" s="1"/>
  <c r="U363" i="3"/>
  <c r="W363" i="3" s="1"/>
  <c r="X363" i="3" s="1"/>
  <c r="U355" i="3"/>
  <c r="W355" i="3" s="1"/>
  <c r="X355" i="3" s="1"/>
  <c r="U347" i="3"/>
  <c r="W347" i="3" s="1"/>
  <c r="X347" i="3" s="1"/>
  <c r="U339" i="3"/>
  <c r="W339" i="3" s="1"/>
  <c r="X339" i="3" s="1"/>
  <c r="U331" i="3"/>
  <c r="W331" i="3" s="1"/>
  <c r="X331" i="3" s="1"/>
  <c r="U323" i="3"/>
  <c r="W323" i="3" s="1"/>
  <c r="X323" i="3" s="1"/>
  <c r="U315" i="3"/>
  <c r="W315" i="3" s="1"/>
  <c r="X315" i="3" s="1"/>
  <c r="U303" i="3"/>
  <c r="W303" i="3" s="1"/>
  <c r="X303" i="3" s="1"/>
  <c r="U295" i="3"/>
  <c r="W295" i="3" s="1"/>
  <c r="X295" i="3" s="1"/>
  <c r="U287" i="3"/>
  <c r="W287" i="3" s="1"/>
  <c r="X287" i="3" s="1"/>
  <c r="U279" i="3"/>
  <c r="W279" i="3" s="1"/>
  <c r="X279" i="3" s="1"/>
  <c r="U271" i="3"/>
  <c r="W271" i="3" s="1"/>
  <c r="X271" i="3" s="1"/>
  <c r="U263" i="3"/>
  <c r="W263" i="3" s="1"/>
  <c r="X263" i="3" s="1"/>
  <c r="U255" i="3"/>
  <c r="W255" i="3" s="1"/>
  <c r="X255" i="3" s="1"/>
  <c r="U247" i="3"/>
  <c r="W247" i="3" s="1"/>
  <c r="X247" i="3" s="1"/>
  <c r="U239" i="3"/>
  <c r="W239" i="3" s="1"/>
  <c r="X239" i="3" s="1"/>
  <c r="U231" i="3"/>
  <c r="W231" i="3" s="1"/>
  <c r="X231" i="3" s="1"/>
  <c r="U223" i="3"/>
  <c r="W223" i="3" s="1"/>
  <c r="X223" i="3" s="1"/>
  <c r="U215" i="3"/>
  <c r="W215" i="3" s="1"/>
  <c r="X215" i="3" s="1"/>
  <c r="U207" i="3"/>
  <c r="W207" i="3" s="1"/>
  <c r="X207" i="3" s="1"/>
  <c r="U199" i="3"/>
  <c r="W199" i="3" s="1"/>
  <c r="X199" i="3" s="1"/>
  <c r="U191" i="3"/>
  <c r="W191" i="3" s="1"/>
  <c r="X191" i="3" s="1"/>
  <c r="U187" i="3"/>
  <c r="W187" i="3" s="1"/>
  <c r="X187" i="3" s="1"/>
  <c r="U179" i="3"/>
  <c r="U171" i="3"/>
  <c r="W171" i="3" s="1"/>
  <c r="U167" i="3"/>
  <c r="W167" i="3" s="1"/>
  <c r="X167" i="3" s="1"/>
  <c r="U159" i="3"/>
  <c r="W159" i="3" s="1"/>
  <c r="X159" i="3" s="1"/>
  <c r="U151" i="3"/>
  <c r="W151" i="3" s="1"/>
  <c r="X151" i="3" s="1"/>
  <c r="U143" i="3"/>
  <c r="W143" i="3" s="1"/>
  <c r="X143" i="3" s="1"/>
  <c r="U135" i="3"/>
  <c r="W135" i="3" s="1"/>
  <c r="U127" i="3"/>
  <c r="W127" i="3" s="1"/>
  <c r="X127" i="3" s="1"/>
  <c r="U119" i="3"/>
  <c r="W119" i="3" s="1"/>
  <c r="X119" i="3" s="1"/>
  <c r="U111" i="3"/>
  <c r="W111" i="3" s="1"/>
  <c r="X111" i="3" s="1"/>
  <c r="U103" i="3"/>
  <c r="W103" i="3" s="1"/>
  <c r="X103" i="3" s="1"/>
  <c r="U95" i="3"/>
  <c r="W95" i="3" s="1"/>
  <c r="X95" i="3" s="1"/>
  <c r="U87" i="3"/>
  <c r="W87" i="3" s="1"/>
  <c r="X87" i="3" s="1"/>
  <c r="U79" i="3"/>
  <c r="W79" i="3" s="1"/>
  <c r="U67" i="3"/>
  <c r="W67" i="3" s="1"/>
  <c r="X67" i="3" s="1"/>
  <c r="U59" i="3"/>
  <c r="W59" i="3" s="1"/>
  <c r="X59" i="3" s="1"/>
  <c r="U51" i="3"/>
  <c r="W51" i="3" s="1"/>
  <c r="X51" i="3" s="1"/>
  <c r="U47" i="3"/>
  <c r="W47" i="3" s="1"/>
  <c r="X47" i="3" s="1"/>
  <c r="U39" i="3"/>
  <c r="W39" i="3" s="1"/>
  <c r="X39" i="3" s="1"/>
  <c r="U35" i="3"/>
  <c r="W35" i="3" s="1"/>
  <c r="X35" i="3" s="1"/>
  <c r="U31" i="3"/>
  <c r="W31" i="3" s="1"/>
  <c r="X31" i="3" s="1"/>
  <c r="U23" i="3"/>
  <c r="W23" i="3" s="1"/>
  <c r="U19" i="3"/>
  <c r="W19" i="3" s="1"/>
  <c r="X19" i="3" s="1"/>
  <c r="U15" i="3"/>
  <c r="W15" i="3" s="1"/>
  <c r="X15" i="3" s="1"/>
  <c r="U11" i="3"/>
  <c r="W11" i="3" s="1"/>
  <c r="X11" i="3" s="1"/>
  <c r="U3" i="3"/>
  <c r="W3" i="3" s="1"/>
  <c r="X3" i="3" s="1"/>
  <c r="W618" i="3"/>
  <c r="X618" i="3" s="1"/>
  <c r="W570" i="3"/>
  <c r="X570" i="3" s="1"/>
  <c r="W538" i="3"/>
  <c r="X538" i="3" s="1"/>
  <c r="W526" i="3"/>
  <c r="X526" i="3" s="1"/>
  <c r="W490" i="3"/>
  <c r="X490" i="3" s="1"/>
  <c r="W442" i="3"/>
  <c r="X442" i="3" s="1"/>
  <c r="W426" i="3"/>
  <c r="X426" i="3" s="1"/>
  <c r="W414" i="3"/>
  <c r="X414" i="3" s="1"/>
  <c r="W398" i="3"/>
  <c r="X398" i="3" s="1"/>
  <c r="W390" i="3"/>
  <c r="X390" i="3" s="1"/>
  <c r="W362" i="3"/>
  <c r="X362" i="3" s="1"/>
  <c r="W342" i="3"/>
  <c r="X342" i="3" s="1"/>
  <c r="U338" i="3"/>
  <c r="W338" i="3" s="1"/>
  <c r="U330" i="3"/>
  <c r="W326" i="3"/>
  <c r="X326" i="3" s="1"/>
  <c r="U322" i="3"/>
  <c r="W322" i="3" s="1"/>
  <c r="X322" i="3" s="1"/>
  <c r="U314" i="3"/>
  <c r="W314" i="3" s="1"/>
  <c r="X314" i="3" s="1"/>
  <c r="W310" i="3"/>
  <c r="X310" i="3" s="1"/>
  <c r="U298" i="3"/>
  <c r="W298" i="3" s="1"/>
  <c r="X298" i="3" s="1"/>
  <c r="U290" i="3"/>
  <c r="W290" i="3" s="1"/>
  <c r="X290" i="3" s="1"/>
  <c r="U282" i="3"/>
  <c r="W282" i="3" s="1"/>
  <c r="U274" i="3"/>
  <c r="W274" i="3" s="1"/>
  <c r="X274" i="3" s="1"/>
  <c r="U266" i="3"/>
  <c r="W266" i="3" s="1"/>
  <c r="X266" i="3" s="1"/>
  <c r="W262" i="3"/>
  <c r="X262" i="3" s="1"/>
  <c r="U258" i="3"/>
  <c r="W258" i="3" s="1"/>
  <c r="X258" i="3" s="1"/>
  <c r="U250" i="3"/>
  <c r="W250" i="3" s="1"/>
  <c r="X250" i="3" s="1"/>
  <c r="U242" i="3"/>
  <c r="W242" i="3" s="1"/>
  <c r="X242" i="3" s="1"/>
  <c r="U234" i="3"/>
  <c r="W234" i="3" s="1"/>
  <c r="X234" i="3" s="1"/>
  <c r="U226" i="3"/>
  <c r="W226" i="3" s="1"/>
  <c r="X226" i="3" s="1"/>
  <c r="U218" i="3"/>
  <c r="W218" i="3" s="1"/>
  <c r="X218" i="3" s="1"/>
  <c r="U210" i="3"/>
  <c r="W210" i="3" s="1"/>
  <c r="U202" i="3"/>
  <c r="W202" i="3" s="1"/>
  <c r="X202" i="3" s="1"/>
  <c r="W198" i="3"/>
  <c r="X198" i="3" s="1"/>
  <c r="U194" i="3"/>
  <c r="W194" i="3" s="1"/>
  <c r="X194" i="3" s="1"/>
  <c r="U186" i="3"/>
  <c r="W186" i="3" s="1"/>
  <c r="X186" i="3" s="1"/>
  <c r="W182" i="3"/>
  <c r="X182" i="3" s="1"/>
  <c r="U178" i="3"/>
  <c r="W178" i="3" s="1"/>
  <c r="X178" i="3" s="1"/>
  <c r="U170" i="3"/>
  <c r="W170" i="3" s="1"/>
  <c r="X170" i="3" s="1"/>
  <c r="U166" i="3"/>
  <c r="W166" i="3" s="1"/>
  <c r="X166" i="3" s="1"/>
  <c r="U154" i="3"/>
  <c r="W154" i="3" s="1"/>
  <c r="X154" i="3" s="1"/>
  <c r="U150" i="3"/>
  <c r="W150" i="3" s="1"/>
  <c r="X150" i="3" s="1"/>
  <c r="U138" i="3"/>
  <c r="U134" i="3"/>
  <c r="W134" i="3" s="1"/>
  <c r="X134" i="3" s="1"/>
  <c r="U122" i="3"/>
  <c r="W122" i="3" s="1"/>
  <c r="X122" i="3" s="1"/>
  <c r="U118" i="3"/>
  <c r="W118" i="3" s="1"/>
  <c r="X118" i="3" s="1"/>
  <c r="U106" i="3"/>
  <c r="W106" i="3" s="1"/>
  <c r="X106" i="3" s="1"/>
  <c r="U102" i="3"/>
  <c r="W102" i="3" s="1"/>
  <c r="X102" i="3" s="1"/>
  <c r="U90" i="3"/>
  <c r="W90" i="3" s="1"/>
  <c r="X90" i="3" s="1"/>
  <c r="U86" i="3"/>
  <c r="W86" i="3" s="1"/>
  <c r="X86" i="3" s="1"/>
  <c r="U74" i="3"/>
  <c r="W74" i="3" s="1"/>
  <c r="X74" i="3" s="1"/>
  <c r="U70" i="3"/>
  <c r="W70" i="3" s="1"/>
  <c r="X70" i="3" s="1"/>
  <c r="U58" i="3"/>
  <c r="W58" i="3" s="1"/>
  <c r="X58" i="3" s="1"/>
  <c r="U54" i="3"/>
  <c r="W54" i="3" s="1"/>
  <c r="X54" i="3" s="1"/>
  <c r="U42" i="3"/>
  <c r="W42" i="3" s="1"/>
  <c r="X42" i="3" s="1"/>
  <c r="U38" i="3"/>
  <c r="W38" i="3" s="1"/>
  <c r="X38" i="3" s="1"/>
  <c r="U26" i="3"/>
  <c r="W26" i="3" s="1"/>
  <c r="X26" i="3" s="1"/>
  <c r="U22" i="3"/>
  <c r="W22" i="3" s="1"/>
  <c r="X22" i="3" s="1"/>
  <c r="U10" i="3"/>
  <c r="W10" i="3" s="1"/>
  <c r="X10" i="3" s="1"/>
  <c r="U6" i="3"/>
  <c r="W6" i="3" s="1"/>
  <c r="X6" i="3" s="1"/>
  <c r="U245" i="3"/>
  <c r="W245" i="3" s="1"/>
  <c r="X245" i="3" s="1"/>
  <c r="U69" i="3"/>
  <c r="W69" i="3" s="1"/>
  <c r="X69" i="3" s="1"/>
  <c r="W383" i="3"/>
  <c r="X383" i="3" s="1"/>
  <c r="W625" i="3"/>
  <c r="X625" i="3" s="1"/>
  <c r="W613" i="3"/>
  <c r="X613" i="3" s="1"/>
  <c r="W609" i="3"/>
  <c r="X609" i="3" s="1"/>
  <c r="W597" i="3"/>
  <c r="X597" i="3" s="1"/>
  <c r="W589" i="3"/>
  <c r="X589" i="3" s="1"/>
  <c r="W585" i="3"/>
  <c r="X585" i="3" s="1"/>
  <c r="W581" i="3"/>
  <c r="X581" i="3" s="1"/>
  <c r="W561" i="3"/>
  <c r="X561" i="3" s="1"/>
  <c r="W533" i="3"/>
  <c r="X533" i="3" s="1"/>
  <c r="W525" i="3"/>
  <c r="X525" i="3" s="1"/>
  <c r="W509" i="3"/>
  <c r="X509" i="3" s="1"/>
  <c r="W481" i="3"/>
  <c r="X481" i="3" s="1"/>
  <c r="W461" i="3"/>
  <c r="X461" i="3" s="1"/>
  <c r="W453" i="3"/>
  <c r="X453" i="3" s="1"/>
  <c r="W441" i="3"/>
  <c r="X441" i="3" s="1"/>
  <c r="W433" i="3"/>
  <c r="X433" i="3" s="1"/>
  <c r="W405" i="3"/>
  <c r="X405" i="3" s="1"/>
  <c r="W397" i="3"/>
  <c r="X397" i="3" s="1"/>
  <c r="W385" i="3"/>
  <c r="X385" i="3" s="1"/>
  <c r="W381" i="3"/>
  <c r="X381" i="3" s="1"/>
  <c r="W369" i="3"/>
  <c r="X369" i="3" s="1"/>
  <c r="W357" i="3"/>
  <c r="X357" i="3" s="1"/>
  <c r="W353" i="3"/>
  <c r="X353" i="3" s="1"/>
  <c r="W49" i="3"/>
  <c r="W9" i="3"/>
  <c r="X9" i="3" s="1"/>
  <c r="W569" i="3"/>
  <c r="X569" i="3" s="1"/>
  <c r="W513" i="3"/>
  <c r="X513" i="3" s="1"/>
  <c r="W485" i="3"/>
  <c r="X485" i="3" s="1"/>
  <c r="W469" i="3"/>
  <c r="X469" i="3" s="1"/>
  <c r="W542" i="3"/>
  <c r="X542" i="3" s="1"/>
  <c r="W497" i="3"/>
  <c r="X497" i="3" s="1"/>
  <c r="W457" i="3"/>
  <c r="X457" i="3" s="1"/>
  <c r="W624" i="3"/>
  <c r="X624" i="3" s="1"/>
  <c r="W612" i="3"/>
  <c r="X612" i="3" s="1"/>
  <c r="W600" i="3"/>
  <c r="X600" i="3" s="1"/>
  <c r="W588" i="3"/>
  <c r="X588" i="3" s="1"/>
  <c r="W576" i="3"/>
  <c r="X576" i="3" s="1"/>
  <c r="W564" i="3"/>
  <c r="X564" i="3" s="1"/>
  <c r="W544" i="3"/>
  <c r="X544" i="3" s="1"/>
  <c r="W448" i="3"/>
  <c r="W627" i="3"/>
  <c r="X627" i="3" s="1"/>
  <c r="W615" i="3"/>
  <c r="X615" i="3" s="1"/>
  <c r="W599" i="3"/>
  <c r="X599" i="3" s="1"/>
  <c r="W583" i="3"/>
  <c r="X583" i="3" s="1"/>
  <c r="W571" i="3"/>
  <c r="X571" i="3" s="1"/>
  <c r="W563" i="3"/>
  <c r="X563" i="3" s="1"/>
  <c r="W443" i="3"/>
  <c r="X443" i="3" s="1"/>
  <c r="W183" i="3"/>
  <c r="X183" i="3" s="1"/>
  <c r="W63" i="3"/>
  <c r="X63" i="3" s="1"/>
  <c r="W632" i="3"/>
  <c r="X632" i="3" s="1"/>
  <c r="W620" i="3"/>
  <c r="X620" i="3" s="1"/>
  <c r="W616" i="3"/>
  <c r="X616" i="3" s="1"/>
  <c r="W604" i="3"/>
  <c r="X604" i="3" s="1"/>
  <c r="W592" i="3"/>
  <c r="X592" i="3" s="1"/>
  <c r="W580" i="3"/>
  <c r="X580" i="3" s="1"/>
  <c r="W568" i="3"/>
  <c r="X568" i="3" s="1"/>
  <c r="W560" i="3"/>
  <c r="X560" i="3" s="1"/>
  <c r="W496" i="3"/>
  <c r="X496" i="3" s="1"/>
  <c r="W460" i="3"/>
  <c r="X460" i="3" s="1"/>
  <c r="W252" i="3"/>
  <c r="X252" i="3" s="1"/>
  <c r="W40" i="3"/>
  <c r="X40" i="3" s="1"/>
  <c r="W631" i="3"/>
  <c r="X631" i="3" s="1"/>
  <c r="W619" i="3"/>
  <c r="X619" i="3" s="1"/>
  <c r="W611" i="3"/>
  <c r="X611" i="3" s="1"/>
  <c r="W603" i="3"/>
  <c r="X603" i="3" s="1"/>
  <c r="W595" i="3"/>
  <c r="X595" i="3" s="1"/>
  <c r="W587" i="3"/>
  <c r="X587" i="3" s="1"/>
  <c r="W579" i="3"/>
  <c r="X579" i="3" s="1"/>
  <c r="W567" i="3"/>
  <c r="X567" i="3" s="1"/>
  <c r="W630" i="3"/>
  <c r="X630" i="3" s="1"/>
  <c r="W626" i="3"/>
  <c r="X626" i="3" s="1"/>
  <c r="W614" i="3"/>
  <c r="X614" i="3" s="1"/>
  <c r="W610" i="3"/>
  <c r="X610" i="3" s="1"/>
  <c r="W598" i="3"/>
  <c r="X598" i="3" s="1"/>
  <c r="W594" i="3"/>
  <c r="X594" i="3" s="1"/>
  <c r="W582" i="3"/>
  <c r="X582" i="3" s="1"/>
  <c r="W578" i="3"/>
  <c r="X578" i="3" s="1"/>
  <c r="W566" i="3"/>
  <c r="X566" i="3" s="1"/>
  <c r="W562" i="3"/>
  <c r="X562" i="3" s="1"/>
  <c r="W550" i="3"/>
  <c r="X550" i="3" s="1"/>
  <c r="W546" i="3"/>
  <c r="X546" i="3" s="1"/>
  <c r="W534" i="3"/>
  <c r="X534" i="3" s="1"/>
  <c r="W530" i="3"/>
  <c r="X530" i="3" s="1"/>
  <c r="W518" i="3"/>
  <c r="X518" i="3" s="1"/>
  <c r="W514" i="3"/>
  <c r="X514" i="3" s="1"/>
  <c r="W502" i="3"/>
  <c r="X502" i="3" s="1"/>
  <c r="W498" i="3"/>
  <c r="X498" i="3" s="1"/>
  <c r="W486" i="3"/>
  <c r="X486" i="3" s="1"/>
  <c r="W482" i="3"/>
  <c r="X482" i="3" s="1"/>
  <c r="W470" i="3"/>
  <c r="X470" i="3" s="1"/>
  <c r="W466" i="3"/>
  <c r="X466" i="3" s="1"/>
  <c r="W454" i="3"/>
  <c r="X454" i="3" s="1"/>
  <c r="W450" i="3"/>
  <c r="X450" i="3" s="1"/>
  <c r="W438" i="3"/>
  <c r="X438" i="3" s="1"/>
  <c r="W434" i="3"/>
  <c r="X434" i="3" s="1"/>
  <c r="W422" i="3"/>
  <c r="X422" i="3" s="1"/>
  <c r="W418" i="3"/>
  <c r="X418" i="3" s="1"/>
  <c r="W406" i="3"/>
  <c r="X406" i="3" s="1"/>
  <c r="W402" i="3"/>
  <c r="X402" i="3" s="1"/>
  <c r="W386" i="3"/>
  <c r="X386" i="3" s="1"/>
  <c r="W366" i="3"/>
  <c r="X366" i="3" s="1"/>
  <c r="W354" i="3"/>
  <c r="X354" i="3" s="1"/>
  <c r="W318" i="3"/>
  <c r="X318" i="3" s="1"/>
  <c r="W254" i="3"/>
  <c r="X254" i="3" s="1"/>
  <c r="W190" i="3"/>
  <c r="X190" i="3" s="1"/>
  <c r="W162" i="3"/>
  <c r="X162" i="3" s="1"/>
  <c r="W126" i="3"/>
  <c r="X126" i="3" s="1"/>
  <c r="W98" i="3"/>
  <c r="X98" i="3" s="1"/>
  <c r="W62" i="3"/>
  <c r="X62" i="3" s="1"/>
  <c r="W34" i="3"/>
  <c r="X34" i="3" s="1"/>
  <c r="W628" i="3"/>
  <c r="X628" i="3" s="1"/>
  <c r="W608" i="3"/>
  <c r="X608" i="3" s="1"/>
  <c r="W596" i="3"/>
  <c r="X596" i="3" s="1"/>
  <c r="W584" i="3"/>
  <c r="X584" i="3" s="1"/>
  <c r="W572" i="3"/>
  <c r="X572" i="3" s="1"/>
  <c r="W556" i="3"/>
  <c r="X556" i="3" s="1"/>
  <c r="W528" i="3"/>
  <c r="X528" i="3" s="1"/>
  <c r="W504" i="3"/>
  <c r="X504" i="3" s="1"/>
  <c r="W380" i="3"/>
  <c r="X380" i="3" s="1"/>
  <c r="W340" i="3"/>
  <c r="X340" i="3" s="1"/>
  <c r="W332" i="3"/>
  <c r="X332" i="3" s="1"/>
  <c r="W324" i="3"/>
  <c r="X324" i="3" s="1"/>
  <c r="W316" i="3"/>
  <c r="X316" i="3" s="1"/>
  <c r="W308" i="3"/>
  <c r="X308" i="3" s="1"/>
  <c r="W300" i="3"/>
  <c r="X300" i="3" s="1"/>
  <c r="W292" i="3"/>
  <c r="X292" i="3" s="1"/>
  <c r="W284" i="3"/>
  <c r="X284" i="3" s="1"/>
  <c r="W276" i="3"/>
  <c r="X276" i="3" s="1"/>
  <c r="W268" i="3"/>
  <c r="X268" i="3" s="1"/>
  <c r="W260" i="3"/>
  <c r="X260" i="3" s="1"/>
  <c r="W256" i="3"/>
  <c r="X256" i="3" s="1"/>
  <c r="W244" i="3"/>
  <c r="X244" i="3" s="1"/>
  <c r="W236" i="3"/>
  <c r="X236" i="3" s="1"/>
  <c r="W228" i="3"/>
  <c r="X228" i="3" s="1"/>
  <c r="W224" i="3"/>
  <c r="X224" i="3" s="1"/>
  <c r="W220" i="3"/>
  <c r="X220" i="3" s="1"/>
  <c r="W212" i="3"/>
  <c r="X212" i="3" s="1"/>
  <c r="W204" i="3"/>
  <c r="X204" i="3" s="1"/>
  <c r="W200" i="3"/>
  <c r="X200" i="3" s="1"/>
  <c r="W196" i="3"/>
  <c r="X196" i="3" s="1"/>
  <c r="W188" i="3"/>
  <c r="X188" i="3" s="1"/>
  <c r="W180" i="3"/>
  <c r="X180" i="3" s="1"/>
  <c r="W176" i="3"/>
  <c r="W172" i="3"/>
  <c r="X172" i="3" s="1"/>
  <c r="W156" i="3"/>
  <c r="X156" i="3" s="1"/>
  <c r="W169" i="3"/>
  <c r="X169" i="3" s="1"/>
  <c r="W607" i="3"/>
  <c r="X607" i="3" s="1"/>
  <c r="W554" i="3"/>
  <c r="X554" i="3" s="1"/>
  <c r="W622" i="3"/>
  <c r="X622" i="3" s="1"/>
  <c r="W478" i="3"/>
  <c r="X478" i="3" s="1"/>
  <c r="W446" i="3"/>
  <c r="X446" i="3" s="1"/>
  <c r="W370" i="3"/>
  <c r="X370" i="3" s="1"/>
  <c r="W334" i="3"/>
  <c r="X334" i="3" s="1"/>
  <c r="W206" i="3"/>
  <c r="X206" i="3" s="1"/>
  <c r="W78" i="3"/>
  <c r="X78" i="3" s="1"/>
  <c r="W50" i="3"/>
  <c r="X50" i="3" s="1"/>
  <c r="W351" i="3"/>
  <c r="X351" i="3" s="1"/>
  <c r="W510" i="3"/>
  <c r="X510" i="3" s="1"/>
  <c r="W494" i="3"/>
  <c r="X494" i="3" s="1"/>
  <c r="W430" i="3"/>
  <c r="X430" i="3" s="1"/>
  <c r="W270" i="3"/>
  <c r="X270" i="3" s="1"/>
  <c r="W142" i="3"/>
  <c r="X142" i="3" s="1"/>
  <c r="W623" i="3"/>
  <c r="X623" i="3" s="1"/>
  <c r="W123" i="3"/>
  <c r="X123" i="3" s="1"/>
  <c r="W82" i="3"/>
  <c r="X82" i="3" s="1"/>
  <c r="W46" i="3"/>
  <c r="X46" i="3" s="1"/>
  <c r="W30" i="3"/>
  <c r="X30" i="3" s="1"/>
  <c r="W18" i="3"/>
  <c r="X18" i="3" s="1"/>
  <c r="U2" i="3"/>
  <c r="W575" i="3"/>
  <c r="X575" i="3" s="1"/>
  <c r="W333" i="3"/>
  <c r="X333" i="3" s="1"/>
  <c r="W591" i="3"/>
  <c r="X591" i="3" s="1"/>
  <c r="W586" i="3"/>
  <c r="X586" i="3" s="1"/>
  <c r="W522" i="3"/>
  <c r="X522" i="3" s="1"/>
  <c r="W506" i="3"/>
  <c r="X506" i="3" s="1"/>
  <c r="W458" i="3"/>
  <c r="X458" i="3" s="1"/>
  <c r="W399" i="3"/>
  <c r="X399" i="3" s="1"/>
  <c r="W382" i="3"/>
  <c r="X382" i="3" s="1"/>
  <c r="W349" i="3"/>
  <c r="X349" i="3" s="1"/>
  <c r="W306" i="3"/>
  <c r="X306" i="3" s="1"/>
  <c r="W211" i="3"/>
  <c r="X211" i="3" s="1"/>
  <c r="W114" i="3"/>
  <c r="X114" i="3" s="1"/>
  <c r="W606" i="3"/>
  <c r="X606" i="3" s="1"/>
  <c r="W590" i="3"/>
  <c r="X590" i="3" s="1"/>
  <c r="W574" i="3"/>
  <c r="X574" i="3" s="1"/>
  <c r="W558" i="3"/>
  <c r="X558" i="3" s="1"/>
  <c r="W462" i="3"/>
  <c r="X462" i="3" s="1"/>
  <c r="W14" i="3"/>
  <c r="X14" i="3" s="1"/>
  <c r="W410" i="3"/>
  <c r="X410" i="3" s="1"/>
  <c r="W394" i="3"/>
  <c r="X394" i="3" s="1"/>
  <c r="W378" i="3"/>
  <c r="X378" i="3" s="1"/>
  <c r="W358" i="3"/>
  <c r="X358" i="3" s="1"/>
  <c r="W350" i="3"/>
  <c r="X350" i="3" s="1"/>
  <c r="W330" i="3"/>
  <c r="X330" i="3" s="1"/>
  <c r="W302" i="3"/>
  <c r="X302" i="3" s="1"/>
  <c r="W294" i="3"/>
  <c r="X294" i="3" s="1"/>
  <c r="W286" i="3"/>
  <c r="X286" i="3" s="1"/>
  <c r="W278" i="3"/>
  <c r="X278" i="3" s="1"/>
  <c r="W238" i="3"/>
  <c r="X238" i="3" s="1"/>
  <c r="W230" i="3"/>
  <c r="X230" i="3" s="1"/>
  <c r="W222" i="3"/>
  <c r="X222" i="3" s="1"/>
  <c r="W214" i="3"/>
  <c r="X214" i="3" s="1"/>
  <c r="W174" i="3"/>
  <c r="X174" i="3" s="1"/>
  <c r="W158" i="3"/>
  <c r="X158" i="3" s="1"/>
  <c r="W138" i="3"/>
  <c r="X138" i="3" s="1"/>
  <c r="W130" i="3"/>
  <c r="X130" i="3" s="1"/>
  <c r="W110" i="3"/>
  <c r="X110" i="3" s="1"/>
  <c r="W94" i="3"/>
  <c r="X94" i="3" s="1"/>
  <c r="W66" i="3"/>
  <c r="X66" i="3" s="1"/>
  <c r="W633" i="3"/>
  <c r="X633" i="3" s="1"/>
  <c r="W629" i="3"/>
  <c r="X629" i="3" s="1"/>
  <c r="W621" i="3"/>
  <c r="X621" i="3" s="1"/>
  <c r="W617" i="3"/>
  <c r="X617" i="3" s="1"/>
  <c r="W605" i="3"/>
  <c r="X605" i="3" s="1"/>
  <c r="W601" i="3"/>
  <c r="X601" i="3" s="1"/>
  <c r="W593" i="3"/>
  <c r="X593" i="3" s="1"/>
  <c r="W577" i="3"/>
  <c r="X577" i="3" s="1"/>
  <c r="W565" i="3"/>
  <c r="X565" i="3" s="1"/>
  <c r="W557" i="3"/>
  <c r="X557" i="3" s="1"/>
  <c r="W553" i="3"/>
  <c r="X553" i="3" s="1"/>
  <c r="W549" i="3"/>
  <c r="X549" i="3" s="1"/>
  <c r="W541" i="3"/>
  <c r="X541" i="3" s="1"/>
  <c r="W537" i="3"/>
  <c r="X537" i="3" s="1"/>
  <c r="W529" i="3"/>
  <c r="X529" i="3" s="1"/>
  <c r="W521" i="3"/>
  <c r="X521" i="3" s="1"/>
  <c r="W505" i="3"/>
  <c r="X505" i="3" s="1"/>
  <c r="W501" i="3"/>
  <c r="X501" i="3" s="1"/>
  <c r="W493" i="3"/>
  <c r="X493" i="3" s="1"/>
  <c r="W489" i="3"/>
  <c r="X489" i="3" s="1"/>
  <c r="W477" i="3"/>
  <c r="X477" i="3" s="1"/>
  <c r="W473" i="3"/>
  <c r="X473" i="3" s="1"/>
  <c r="W465" i="3"/>
  <c r="X465" i="3" s="1"/>
  <c r="W449" i="3"/>
  <c r="X449" i="3" s="1"/>
  <c r="W437" i="3"/>
  <c r="X437" i="3" s="1"/>
  <c r="W429" i="3"/>
  <c r="X429" i="3" s="1"/>
  <c r="W425" i="3"/>
  <c r="X425" i="3" s="1"/>
  <c r="W421" i="3"/>
  <c r="X421" i="3" s="1"/>
  <c r="W413" i="3"/>
  <c r="X413" i="3" s="1"/>
  <c r="W409" i="3"/>
  <c r="X409" i="3" s="1"/>
  <c r="W401" i="3"/>
  <c r="X401" i="3" s="1"/>
  <c r="W393" i="3"/>
  <c r="X393" i="3" s="1"/>
  <c r="W377" i="3"/>
  <c r="X377" i="3" s="1"/>
  <c r="W373" i="3"/>
  <c r="X373" i="3" s="1"/>
  <c r="W365" i="3"/>
  <c r="X365" i="3" s="1"/>
  <c r="W361" i="3"/>
  <c r="X361" i="3" s="1"/>
  <c r="W602" i="3"/>
  <c r="X602" i="3" s="1"/>
  <c r="W573" i="3"/>
  <c r="X573" i="3" s="1"/>
  <c r="W559" i="3"/>
  <c r="X559" i="3" s="1"/>
  <c r="W545" i="3"/>
  <c r="X545" i="3" s="1"/>
  <c r="W517" i="3"/>
  <c r="X517" i="3" s="1"/>
  <c r="W474" i="3"/>
  <c r="X474" i="3" s="1"/>
  <c r="W445" i="3"/>
  <c r="X445" i="3" s="1"/>
  <c r="W431" i="3"/>
  <c r="X431" i="3" s="1"/>
  <c r="W417" i="3"/>
  <c r="X417" i="3" s="1"/>
  <c r="W389" i="3"/>
  <c r="X389" i="3" s="1"/>
  <c r="W374" i="3"/>
  <c r="X374" i="3" s="1"/>
  <c r="W346" i="3"/>
  <c r="X346" i="3" s="1"/>
  <c r="W246" i="3"/>
  <c r="X246" i="3" s="1"/>
  <c r="W146" i="3"/>
  <c r="X146" i="3" s="1"/>
  <c r="W7" i="3"/>
  <c r="X7" i="3" s="1"/>
  <c r="W345" i="3"/>
  <c r="X345" i="3" s="1"/>
  <c r="X125" i="3"/>
  <c r="W89" i="3"/>
  <c r="X89" i="3" s="1"/>
  <c r="W137" i="3"/>
  <c r="X137" i="3" s="1"/>
  <c r="W165" i="3"/>
  <c r="X165" i="3" s="1"/>
  <c r="X210" i="3" l="1"/>
  <c r="X171" i="3"/>
  <c r="AG583" i="3"/>
  <c r="X49" i="3"/>
  <c r="X338" i="3"/>
  <c r="AG465" i="3"/>
  <c r="AG110" i="3"/>
  <c r="AG118" i="3"/>
  <c r="AG103" i="3"/>
  <c r="AG371" i="3"/>
  <c r="AG265" i="3"/>
  <c r="AG203" i="3"/>
  <c r="AG108" i="3"/>
  <c r="AG300" i="3"/>
  <c r="AG178" i="3"/>
  <c r="AG194" i="3"/>
  <c r="AG298" i="3"/>
  <c r="AG232" i="3"/>
  <c r="AG482" i="3"/>
  <c r="AG572" i="3"/>
  <c r="AG168" i="3"/>
  <c r="AG129" i="3"/>
  <c r="X428" i="3"/>
  <c r="AG513" i="3"/>
  <c r="AG179" i="3"/>
  <c r="AG419" i="3"/>
  <c r="AG343" i="3"/>
  <c r="AG216" i="3"/>
  <c r="AG495" i="3"/>
  <c r="AG368" i="3"/>
  <c r="AG9" i="3"/>
  <c r="AG615" i="3"/>
  <c r="AG529" i="3"/>
  <c r="AG551" i="3"/>
  <c r="AG240" i="3"/>
  <c r="X23" i="3"/>
  <c r="X79" i="3"/>
  <c r="AG369" i="3"/>
  <c r="X511" i="3"/>
  <c r="X177" i="3"/>
  <c r="AG147" i="3"/>
  <c r="AG245" i="3"/>
  <c r="AG309" i="3"/>
  <c r="AG276" i="3"/>
  <c r="AG136" i="3"/>
  <c r="AG313" i="3"/>
  <c r="AG98" i="3"/>
  <c r="X282" i="3"/>
  <c r="W483" i="3"/>
  <c r="X483" i="3" s="1"/>
  <c r="AG14" i="3"/>
  <c r="AG401" i="3"/>
  <c r="AG594" i="3"/>
  <c r="AG134" i="3"/>
  <c r="AG223" i="3"/>
  <c r="AG394" i="3"/>
  <c r="AG391" i="3"/>
  <c r="AG493" i="3"/>
  <c r="W307" i="3"/>
  <c r="X307" i="3" s="1"/>
  <c r="AG144" i="3"/>
  <c r="AG344" i="3"/>
  <c r="AG94" i="3"/>
  <c r="X101" i="3"/>
  <c r="X201" i="3"/>
  <c r="W179" i="3"/>
  <c r="X179" i="3" s="1"/>
  <c r="X484" i="3"/>
  <c r="AG191" i="3"/>
  <c r="AG239" i="3"/>
  <c r="AG387" i="3"/>
  <c r="AG435" i="3"/>
  <c r="AG523" i="3"/>
  <c r="AG532" i="3"/>
  <c r="AG205" i="3"/>
  <c r="AG18" i="3"/>
  <c r="AG571" i="3"/>
  <c r="AG183" i="3"/>
  <c r="AG299" i="3"/>
  <c r="AG375" i="3"/>
  <c r="AG60" i="3"/>
  <c r="AG49" i="3"/>
  <c r="AG181" i="3"/>
  <c r="AG260" i="3"/>
  <c r="AG588" i="3"/>
  <c r="X176" i="3"/>
  <c r="X283" i="3"/>
  <c r="X41" i="3"/>
  <c r="AG19" i="3"/>
  <c r="AG472" i="3"/>
  <c r="AG354" i="3"/>
  <c r="AG464" i="3"/>
  <c r="X240" i="3"/>
  <c r="X140" i="3"/>
  <c r="AG284" i="3"/>
  <c r="AG449" i="3"/>
  <c r="AG574" i="3"/>
  <c r="AG70" i="3"/>
  <c r="AG234" i="3"/>
  <c r="AG51" i="3"/>
  <c r="AG287" i="3"/>
  <c r="AG88" i="3"/>
  <c r="AG148" i="3"/>
  <c r="AG492" i="3"/>
  <c r="AG33" i="3"/>
  <c r="AG281" i="3"/>
  <c r="AG174" i="3"/>
  <c r="AG490" i="3"/>
  <c r="AG619" i="3"/>
  <c r="AG251" i="3"/>
  <c r="AG328" i="3"/>
  <c r="AG432" i="3"/>
  <c r="AG73" i="3"/>
  <c r="AG429" i="3"/>
  <c r="AG620" i="3"/>
  <c r="AG112" i="3"/>
  <c r="AG241" i="3"/>
  <c r="X77" i="3"/>
  <c r="AG2" i="3"/>
  <c r="AG430" i="3"/>
  <c r="AG261" i="3"/>
  <c r="AG37" i="3"/>
  <c r="AG348" i="3"/>
  <c r="AG604" i="3"/>
  <c r="AG556" i="3"/>
  <c r="AG365" i="3"/>
  <c r="AG196" i="3"/>
  <c r="AG197" i="3"/>
  <c r="AG89" i="3"/>
  <c r="AG13" i="3"/>
  <c r="AG256" i="3"/>
  <c r="AG16" i="3"/>
  <c r="AG451" i="3"/>
  <c r="AG311" i="3"/>
  <c r="AG219" i="3"/>
  <c r="AG115" i="3"/>
  <c r="AG603" i="3"/>
  <c r="AG546" i="3"/>
  <c r="AG458" i="3"/>
  <c r="AG302" i="3"/>
  <c r="AG301" i="3"/>
  <c r="AG93" i="3"/>
  <c r="AG388" i="3"/>
  <c r="AG288" i="3"/>
  <c r="AG20" i="3"/>
  <c r="AG479" i="3"/>
  <c r="AG447" i="3"/>
  <c r="AG303" i="3"/>
  <c r="AG255" i="3"/>
  <c r="AG119" i="3"/>
  <c r="AG67" i="3"/>
  <c r="AG314" i="3"/>
  <c r="AG266" i="3"/>
  <c r="AG250" i="3"/>
  <c r="AG150" i="3"/>
  <c r="AG38" i="3"/>
  <c r="AG630" i="3"/>
  <c r="AG562" i="3"/>
  <c r="AG497" i="3"/>
  <c r="AG441" i="3"/>
  <c r="AG353" i="3"/>
  <c r="AG220" i="3"/>
  <c r="AG589" i="3"/>
  <c r="AG366" i="3"/>
  <c r="AG285" i="3"/>
  <c r="AG436" i="3"/>
  <c r="AG12" i="3"/>
  <c r="AG592" i="3"/>
  <c r="AG533" i="3"/>
  <c r="AG340" i="3"/>
  <c r="AG126" i="3"/>
  <c r="AG289" i="3"/>
  <c r="AG105" i="3"/>
  <c r="AG29" i="3"/>
  <c r="AG528" i="3"/>
  <c r="AG272" i="3"/>
  <c r="AG116" i="3"/>
  <c r="AG36" i="3"/>
  <c r="AG519" i="3"/>
  <c r="AG235" i="3"/>
  <c r="AG55" i="3"/>
  <c r="AG599" i="3"/>
  <c r="AG522" i="3"/>
  <c r="AG418" i="3"/>
  <c r="AG222" i="3"/>
  <c r="AG249" i="3"/>
  <c r="AG177" i="3"/>
  <c r="AG113" i="3"/>
  <c r="AG452" i="3"/>
  <c r="AG72" i="3"/>
  <c r="AG511" i="3"/>
  <c r="AG487" i="3"/>
  <c r="AG459" i="3"/>
  <c r="AG323" i="3"/>
  <c r="AG135" i="3"/>
  <c r="AG11" i="3"/>
  <c r="AG166" i="3"/>
  <c r="AG102" i="3"/>
  <c r="AG54" i="3"/>
  <c r="AG6" i="3"/>
  <c r="AG610" i="3"/>
  <c r="AG537" i="3"/>
  <c r="AG481" i="3"/>
  <c r="AG409" i="3"/>
  <c r="AG332" i="3"/>
  <c r="AG204" i="3"/>
  <c r="X448" i="3"/>
  <c r="AG488" i="3"/>
  <c r="AG217" i="3"/>
  <c r="AG494" i="3"/>
  <c r="AG573" i="3"/>
  <c r="X495" i="3"/>
  <c r="X135" i="3"/>
  <c r="X208" i="3"/>
  <c r="X20" i="3"/>
  <c r="W21" i="3"/>
  <c r="X21" i="3" s="1"/>
  <c r="AG142" i="3"/>
  <c r="AG236" i="3"/>
  <c r="AG377" i="3"/>
  <c r="AG417" i="3"/>
  <c r="AG505" i="3"/>
  <c r="AG545" i="3"/>
  <c r="AG578" i="3"/>
  <c r="AG614" i="3"/>
  <c r="AG22" i="3"/>
  <c r="AG86" i="3"/>
  <c r="AG218" i="3"/>
  <c r="AG338" i="3"/>
  <c r="AG39" i="3"/>
  <c r="AG167" i="3"/>
  <c r="AG355" i="3"/>
  <c r="AG471" i="3"/>
  <c r="AG503" i="3"/>
  <c r="AG539" i="3"/>
  <c r="AG64" i="3"/>
  <c r="AG128" i="3"/>
  <c r="AG312" i="3"/>
  <c r="AG428" i="3"/>
  <c r="AG512" i="3"/>
  <c r="AG77" i="3"/>
  <c r="AG329" i="3"/>
  <c r="AG50" i="3"/>
  <c r="AG238" i="3"/>
  <c r="AG362" i="3"/>
  <c r="AG426" i="3"/>
  <c r="AG554" i="3"/>
  <c r="AG587" i="3"/>
  <c r="AG27" i="3"/>
  <c r="AG99" i="3"/>
  <c r="AG163" i="3"/>
  <c r="AG359" i="3"/>
  <c r="AG423" i="3"/>
  <c r="AG404" i="3"/>
  <c r="AG508" i="3"/>
  <c r="AG373" i="3"/>
  <c r="AG437" i="3"/>
  <c r="AG501" i="3"/>
  <c r="AG560" i="3"/>
  <c r="AG624" i="3"/>
  <c r="AG76" i="3"/>
  <c r="AG184" i="3"/>
  <c r="AG548" i="3"/>
  <c r="AG198" i="3"/>
  <c r="AG398" i="3"/>
  <c r="AG526" i="3"/>
  <c r="AG605" i="3"/>
  <c r="X65" i="3"/>
  <c r="X396" i="3"/>
  <c r="AG172" i="3"/>
  <c r="AG268" i="3"/>
  <c r="AG345" i="3"/>
  <c r="AG385" i="3"/>
  <c r="AG433" i="3"/>
  <c r="AG473" i="3"/>
  <c r="AG558" i="3"/>
  <c r="AG590" i="3"/>
  <c r="AG626" i="3"/>
  <c r="AG202" i="3"/>
  <c r="AG282" i="3"/>
  <c r="AG31" i="3"/>
  <c r="AG87" i="3"/>
  <c r="AG151" i="3"/>
  <c r="AG207" i="3"/>
  <c r="AG271" i="3"/>
  <c r="AG339" i="3"/>
  <c r="AG403" i="3"/>
  <c r="AG531" i="3"/>
  <c r="AG44" i="3"/>
  <c r="AG412" i="3"/>
  <c r="AG57" i="3"/>
  <c r="AG125" i="3"/>
  <c r="AG225" i="3"/>
  <c r="AG146" i="3"/>
  <c r="AG286" i="3"/>
  <c r="AG386" i="3"/>
  <c r="AG450" i="3"/>
  <c r="AG514" i="3"/>
  <c r="AG567" i="3"/>
  <c r="AG631" i="3"/>
  <c r="AG83" i="3"/>
  <c r="AG283" i="3"/>
  <c r="AG407" i="3"/>
  <c r="AG555" i="3"/>
  <c r="AG92" i="3"/>
  <c r="AG200" i="3"/>
  <c r="AG384" i="3"/>
  <c r="AG480" i="3"/>
  <c r="AG161" i="3"/>
  <c r="AG333" i="3"/>
  <c r="AG324" i="3"/>
  <c r="AG397" i="3"/>
  <c r="AG461" i="3"/>
  <c r="AG525" i="3"/>
  <c r="AG606" i="3"/>
  <c r="AG40" i="3"/>
  <c r="AG164" i="3"/>
  <c r="AG408" i="3"/>
  <c r="AG516" i="3"/>
  <c r="AG337" i="3"/>
  <c r="AG262" i="3"/>
  <c r="AG557" i="3"/>
  <c r="AG621" i="3"/>
  <c r="AG71" i="3"/>
  <c r="AG131" i="3"/>
  <c r="AG267" i="3"/>
  <c r="AG327" i="3"/>
  <c r="AG364" i="3"/>
  <c r="AG456" i="3"/>
  <c r="AG552" i="3"/>
  <c r="AG145" i="3"/>
  <c r="AG221" i="3"/>
  <c r="AG212" i="3"/>
  <c r="AG405" i="3"/>
  <c r="AG469" i="3"/>
  <c r="AG576" i="3"/>
  <c r="AG608" i="3"/>
  <c r="AG376" i="3"/>
  <c r="AG69" i="3"/>
  <c r="AG326" i="3"/>
  <c r="AG566" i="3"/>
  <c r="AG582" i="3"/>
  <c r="AG598" i="3"/>
  <c r="AG618" i="3"/>
  <c r="AG10" i="3"/>
  <c r="AG26" i="3"/>
  <c r="AG42" i="3"/>
  <c r="AG58" i="3"/>
  <c r="AG74" i="3"/>
  <c r="AG90" i="3"/>
  <c r="AG106" i="3"/>
  <c r="AG122" i="3"/>
  <c r="AG138" i="3"/>
  <c r="AG154" i="3"/>
  <c r="AG170" i="3"/>
  <c r="AG210" i="3"/>
  <c r="AG226" i="3"/>
  <c r="AG242" i="3"/>
  <c r="AG258" i="3"/>
  <c r="AG330" i="3"/>
  <c r="AG3" i="3"/>
  <c r="AG15" i="3"/>
  <c r="AG23" i="3"/>
  <c r="AG35" i="3"/>
  <c r="AG47" i="3"/>
  <c r="AG59" i="3"/>
  <c r="AG79" i="3"/>
  <c r="AG95" i="3"/>
  <c r="AG111" i="3"/>
  <c r="AG127" i="3"/>
  <c r="AG143" i="3"/>
  <c r="AG159" i="3"/>
  <c r="AG171" i="3"/>
  <c r="AG187" i="3"/>
  <c r="AG199" i="3"/>
  <c r="AG215" i="3"/>
  <c r="AG231" i="3"/>
  <c r="AG247" i="3"/>
  <c r="AG263" i="3"/>
  <c r="AG279" i="3"/>
  <c r="AG295" i="3"/>
  <c r="AG315" i="3"/>
  <c r="AG331" i="3"/>
  <c r="AG347" i="3"/>
  <c r="AG363" i="3"/>
  <c r="AG379" i="3"/>
  <c r="AG395" i="3"/>
  <c r="AG411" i="3"/>
  <c r="AG427" i="3"/>
  <c r="AG439" i="3"/>
  <c r="AG455" i="3"/>
  <c r="AG467" i="3"/>
  <c r="AG475" i="3"/>
  <c r="AG483" i="3"/>
  <c r="AG491" i="3"/>
  <c r="AG499" i="3"/>
  <c r="AG507" i="3"/>
  <c r="AG515" i="3"/>
  <c r="AG527" i="3"/>
  <c r="AG535" i="3"/>
  <c r="AG547" i="3"/>
  <c r="AG8" i="3"/>
  <c r="AG32" i="3"/>
  <c r="AG56" i="3"/>
  <c r="AG68" i="3"/>
  <c r="AG84" i="3"/>
  <c r="AG100" i="3"/>
  <c r="AG120" i="3"/>
  <c r="AG140" i="3"/>
  <c r="AG160" i="3"/>
  <c r="AG280" i="3"/>
  <c r="AG296" i="3"/>
  <c r="AG356" i="3"/>
  <c r="AG380" i="3"/>
  <c r="AG400" i="3"/>
  <c r="AG420" i="3"/>
  <c r="AG440" i="3"/>
  <c r="AG460" i="3"/>
  <c r="AG484" i="3"/>
  <c r="AG504" i="3"/>
  <c r="AG524" i="3"/>
  <c r="AG544" i="3"/>
  <c r="AG157" i="3"/>
  <c r="AG193" i="3"/>
  <c r="AG213" i="3"/>
  <c r="AG237" i="3"/>
  <c r="AG257" i="3"/>
  <c r="AG273" i="3"/>
  <c r="AG293" i="3"/>
  <c r="AG317" i="3"/>
  <c r="AG341" i="3"/>
  <c r="AG82" i="3"/>
  <c r="AG190" i="3"/>
  <c r="AG254" i="3"/>
  <c r="AG318" i="3"/>
  <c r="AG370" i="3"/>
  <c r="AG402" i="3"/>
  <c r="AG434" i="3"/>
  <c r="AG466" i="3"/>
  <c r="AG498" i="3"/>
  <c r="AG530" i="3"/>
  <c r="AG559" i="3"/>
  <c r="AG575" i="3"/>
  <c r="AG591" i="3"/>
  <c r="AG607" i="3"/>
  <c r="AG623" i="3"/>
  <c r="AG43" i="3"/>
  <c r="AG63" i="3"/>
  <c r="AG75" i="3"/>
  <c r="AG91" i="3"/>
  <c r="AG107" i="3"/>
  <c r="AG123" i="3"/>
  <c r="AG139" i="3"/>
  <c r="AG155" i="3"/>
  <c r="AG175" i="3"/>
  <c r="AG195" i="3"/>
  <c r="AG211" i="3"/>
  <c r="AG227" i="3"/>
  <c r="AG243" i="3"/>
  <c r="AG259" i="3"/>
  <c r="AG275" i="3"/>
  <c r="AG291" i="3"/>
  <c r="AG307" i="3"/>
  <c r="AG319" i="3"/>
  <c r="AG335" i="3"/>
  <c r="AG351" i="3"/>
  <c r="AG367" i="3"/>
  <c r="AG383" i="3"/>
  <c r="AG399" i="3"/>
  <c r="AG415" i="3"/>
  <c r="AG431" i="3"/>
  <c r="AG269" i="3"/>
  <c r="AG305" i="3"/>
  <c r="AG321" i="3"/>
  <c r="AG30" i="3"/>
  <c r="AG158" i="3"/>
  <c r="AG228" i="3"/>
  <c r="AG292" i="3"/>
  <c r="AG349" i="3"/>
  <c r="AG381" i="3"/>
  <c r="AG413" i="3"/>
  <c r="AG445" i="3"/>
  <c r="AG477" i="3"/>
  <c r="AG509" i="3"/>
  <c r="AG541" i="3"/>
  <c r="AG564" i="3"/>
  <c r="AG580" i="3"/>
  <c r="AG596" i="3"/>
  <c r="AG612" i="3"/>
  <c r="AG628" i="3"/>
  <c r="AG109" i="3"/>
  <c r="AG141" i="3"/>
  <c r="AG165" i="3"/>
  <c r="AG185" i="3"/>
  <c r="AG130" i="3"/>
  <c r="AG214" i="3"/>
  <c r="AG278" i="3"/>
  <c r="AG342" i="3"/>
  <c r="AG374" i="3"/>
  <c r="AG406" i="3"/>
  <c r="AG438" i="3"/>
  <c r="AG470" i="3"/>
  <c r="AG502" i="3"/>
  <c r="AG534" i="3"/>
  <c r="AG561" i="3"/>
  <c r="AG577" i="3"/>
  <c r="AG593" i="3"/>
  <c r="AG609" i="3"/>
  <c r="AG625" i="3"/>
  <c r="AG78" i="3"/>
  <c r="AG46" i="3"/>
  <c r="AG188" i="3"/>
  <c r="AG252" i="3"/>
  <c r="AG316" i="3"/>
  <c r="AG361" i="3"/>
  <c r="AG393" i="3"/>
  <c r="AG425" i="3"/>
  <c r="AG457" i="3"/>
  <c r="AG489" i="3"/>
  <c r="AG521" i="3"/>
  <c r="AG553" i="3"/>
  <c r="AG570" i="3"/>
  <c r="AG586" i="3"/>
  <c r="AG602" i="3"/>
  <c r="AG622" i="3"/>
  <c r="AG186" i="3"/>
  <c r="AG274" i="3"/>
  <c r="AG290" i="3"/>
  <c r="AG306" i="3"/>
  <c r="AG322" i="3"/>
  <c r="AG25" i="3"/>
  <c r="AG45" i="3"/>
  <c r="AG65" i="3"/>
  <c r="AG85" i="3"/>
  <c r="AG101" i="3"/>
  <c r="AG121" i="3"/>
  <c r="AG114" i="3"/>
  <c r="AG206" i="3"/>
  <c r="AG270" i="3"/>
  <c r="AG346" i="3"/>
  <c r="AG378" i="3"/>
  <c r="AG410" i="3"/>
  <c r="AG442" i="3"/>
  <c r="AG474" i="3"/>
  <c r="AG506" i="3"/>
  <c r="AG538" i="3"/>
  <c r="AG563" i="3"/>
  <c r="AG579" i="3"/>
  <c r="AG595" i="3"/>
  <c r="AG611" i="3"/>
  <c r="AG627" i="3"/>
  <c r="AG7" i="3"/>
  <c r="AG443" i="3"/>
  <c r="AG463" i="3"/>
  <c r="AG543" i="3"/>
  <c r="AG4" i="3"/>
  <c r="AG24" i="3"/>
  <c r="AG48" i="3"/>
  <c r="AG80" i="3"/>
  <c r="AG104" i="3"/>
  <c r="AG132" i="3"/>
  <c r="AG156" i="3"/>
  <c r="AG192" i="3"/>
  <c r="AG208" i="3"/>
  <c r="AG224" i="3"/>
  <c r="AG248" i="3"/>
  <c r="AG264" i="3"/>
  <c r="AG320" i="3"/>
  <c r="AG336" i="3"/>
  <c r="AG352" i="3"/>
  <c r="AG372" i="3"/>
  <c r="AG396" i="3"/>
  <c r="AG416" i="3"/>
  <c r="AG444" i="3"/>
  <c r="AG468" i="3"/>
  <c r="AG496" i="3"/>
  <c r="AG520" i="3"/>
  <c r="AG540" i="3"/>
  <c r="AG5" i="3"/>
  <c r="AG21" i="3"/>
  <c r="AG41" i="3"/>
  <c r="AG61" i="3"/>
  <c r="AG81" i="3"/>
  <c r="AG97" i="3"/>
  <c r="AG117" i="3"/>
  <c r="AG137" i="3"/>
  <c r="AG153" i="3"/>
  <c r="AG169" i="3"/>
  <c r="AG189" i="3"/>
  <c r="AG209" i="3"/>
  <c r="AG233" i="3"/>
  <c r="AG62" i="3"/>
  <c r="AG180" i="3"/>
  <c r="AG244" i="3"/>
  <c r="AG308" i="3"/>
  <c r="AG357" i="3"/>
  <c r="AG389" i="3"/>
  <c r="AG421" i="3"/>
  <c r="AG453" i="3"/>
  <c r="AG485" i="3"/>
  <c r="AG517" i="3"/>
  <c r="AG549" i="3"/>
  <c r="AG568" i="3"/>
  <c r="AG584" i="3"/>
  <c r="AG600" i="3"/>
  <c r="AG616" i="3"/>
  <c r="AG632" i="3"/>
  <c r="AG28" i="3"/>
  <c r="AG52" i="3"/>
  <c r="AG96" i="3"/>
  <c r="AG124" i="3"/>
  <c r="AG152" i="3"/>
  <c r="AG176" i="3"/>
  <c r="AG304" i="3"/>
  <c r="AG360" i="3"/>
  <c r="AG392" i="3"/>
  <c r="AG424" i="3"/>
  <c r="AG448" i="3"/>
  <c r="AG476" i="3"/>
  <c r="AG500" i="3"/>
  <c r="AG536" i="3"/>
  <c r="AG17" i="3"/>
  <c r="AG53" i="3"/>
  <c r="AG201" i="3"/>
  <c r="AG229" i="3"/>
  <c r="AG253" i="3"/>
  <c r="AG277" i="3"/>
  <c r="AG297" i="3"/>
  <c r="AG325" i="3"/>
  <c r="AG34" i="3"/>
  <c r="AG162" i="3"/>
  <c r="AG230" i="3"/>
  <c r="AG294" i="3"/>
  <c r="AG350" i="3"/>
  <c r="AG382" i="3"/>
  <c r="AG414" i="3"/>
  <c r="AG446" i="3"/>
  <c r="AG478" i="3"/>
  <c r="AG510" i="3"/>
  <c r="AG542" i="3"/>
  <c r="AG565" i="3"/>
  <c r="AG581" i="3"/>
  <c r="AG597" i="3"/>
  <c r="AG613" i="3"/>
  <c r="AG629" i="3"/>
  <c r="AG334" i="3"/>
  <c r="AG133" i="3"/>
  <c r="AG149" i="3"/>
  <c r="AG173" i="3"/>
  <c r="AG66" i="3"/>
  <c r="AG182" i="3"/>
  <c r="AG246" i="3"/>
  <c r="AG310" i="3"/>
  <c r="AG358" i="3"/>
  <c r="AG390" i="3"/>
  <c r="AG422" i="3"/>
  <c r="AG454" i="3"/>
  <c r="AG486" i="3"/>
  <c r="AG518" i="3"/>
  <c r="AG550" i="3"/>
  <c r="AG569" i="3"/>
  <c r="AG585" i="3"/>
  <c r="AG601" i="3"/>
  <c r="AG617" i="3"/>
  <c r="AG633" i="3"/>
  <c r="W2" i="3"/>
  <c r="X2" i="3" s="1"/>
</calcChain>
</file>

<file path=xl/sharedStrings.xml><?xml version="1.0" encoding="utf-8"?>
<sst xmlns="http://schemas.openxmlformats.org/spreadsheetml/2006/main" count="14389" uniqueCount="1531">
  <si>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</si>
  <si>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</si>
  <si>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</si>
  <si>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</si>
  <si>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</si>
  <si>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</si>
  <si>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</si>
  <si>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</si>
  <si>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</si>
  <si>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</si>
  <si>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</si>
  <si>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</si>
  <si>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</si>
  <si>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</si>
  <si>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</si>
  <si>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</si>
  <si>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</si>
  <si>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</si>
  <si>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</si>
  <si>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</si>
  <si>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</si>
  <si>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</si>
  <si>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</si>
  <si>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</si>
  <si>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</si>
  <si>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</si>
  <si>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</si>
  <si>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</si>
  <si>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</si>
  <si>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</si>
  <si>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</si>
  <si>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</si>
  <si>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</si>
  <si>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</si>
  <si>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</si>
  <si>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</si>
  <si>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</si>
  <si>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</si>
  <si>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</si>
  <si>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</si>
  <si>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</si>
  <si>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</si>
  <si>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</si>
  <si>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</si>
  <si>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</si>
  <si>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</si>
  <si>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</si>
  <si>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</si>
  <si>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</si>
  <si>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</si>
  <si>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</si>
  <si>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</si>
  <si>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</si>
  <si>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</si>
  <si>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</si>
  <si>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</si>
  <si>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</si>
  <si>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</si>
  <si>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</si>
  <si>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</si>
  <si>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</si>
  <si>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</si>
  <si>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</si>
  <si>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</si>
  <si>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</si>
  <si>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</si>
  <si>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</si>
  <si>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</si>
  <si>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</si>
  <si>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</si>
  <si>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</si>
  <si>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</si>
  <si>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</si>
  <si>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</si>
  <si>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</si>
  <si>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</si>
  <si>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</si>
  <si>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</si>
  <si>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</si>
  <si>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</si>
  <si>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</si>
  <si>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</si>
  <si>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</si>
  <si>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</si>
  <si>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</si>
  <si>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</si>
  <si>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</si>
  <si>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</si>
  <si>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</si>
  <si>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</si>
  <si>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</si>
  <si>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</si>
  <si>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</si>
  <si>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</si>
  <si>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</si>
  <si>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</si>
  <si>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</si>
  <si>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</si>
  <si>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</si>
  <si>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</si>
  <si>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</si>
  <si>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</si>
  <si>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</si>
  <si>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</si>
  <si>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</si>
  <si>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</si>
  <si>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</si>
  <si>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</si>
  <si>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</si>
  <si>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</si>
  <si>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</si>
  <si>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</si>
  <si>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</si>
  <si>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</si>
  <si>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</si>
  <si>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</si>
  <si>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</si>
  <si>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</si>
  <si>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</si>
  <si>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</si>
  <si>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</si>
  <si>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</si>
  <si>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</si>
  <si>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</si>
  <si>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</si>
  <si>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</si>
  <si>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</si>
  <si>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</si>
  <si>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</si>
  <si>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</si>
  <si>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</si>
  <si>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</si>
  <si>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</si>
  <si>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</si>
  <si>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</si>
  <si>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</si>
  <si>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</si>
  <si>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</si>
  <si>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</si>
  <si>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</si>
  <si>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</si>
  <si>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</si>
  <si>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</si>
  <si>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</si>
  <si>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</si>
  <si>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</si>
  <si>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</si>
  <si>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</si>
  <si>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</si>
  <si>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</si>
  <si>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</si>
  <si>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</si>
  <si>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</si>
  <si>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</si>
  <si>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</si>
  <si>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</si>
  <si>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</si>
  <si>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</si>
  <si>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</si>
  <si>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</si>
  <si>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</si>
  <si>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</si>
  <si>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</si>
  <si>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</si>
  <si>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</si>
  <si>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</si>
  <si>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</si>
  <si>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</si>
  <si>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</si>
  <si>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</si>
  <si>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</si>
  <si>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</si>
  <si>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</si>
  <si>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</si>
  <si>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</si>
  <si>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</si>
  <si>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</si>
  <si>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</si>
  <si>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</si>
  <si>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</si>
  <si>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</si>
  <si>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</si>
  <si>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</si>
  <si>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</si>
  <si>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</si>
  <si>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</si>
  <si>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</si>
  <si>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</si>
  <si>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</si>
  <si>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</si>
  <si>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</si>
  <si>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</si>
  <si>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</si>
  <si>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</si>
  <si>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</si>
  <si>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</si>
  <si>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</si>
  <si>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</si>
  <si>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</si>
  <si>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</si>
  <si>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</si>
  <si>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</si>
  <si>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</si>
  <si>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</si>
  <si>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</si>
  <si>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</si>
  <si>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</si>
  <si>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</si>
  <si>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</si>
  <si>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</si>
  <si>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</si>
  <si>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</si>
  <si>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</si>
  <si>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</si>
  <si>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</si>
  <si>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</si>
  <si>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</si>
  <si>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</si>
  <si>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</si>
  <si>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</si>
  <si>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</si>
  <si>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</si>
  <si>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</si>
  <si>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</si>
  <si>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</si>
  <si>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</si>
  <si>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</si>
  <si>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</si>
  <si>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</si>
  <si>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</si>
  <si>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</si>
  <si>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</si>
  <si>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</si>
  <si>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</si>
  <si>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</si>
  <si>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</si>
  <si>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</si>
  <si>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</si>
  <si>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</si>
  <si>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</si>
  <si>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</si>
  <si>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</si>
  <si>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</si>
  <si>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</si>
  <si>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</si>
  <si>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</si>
  <si>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</si>
  <si>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</si>
  <si>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</si>
  <si>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</si>
  <si>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</si>
  <si>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</si>
  <si>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</si>
  <si>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</si>
  <si>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</si>
  <si>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</si>
  <si>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</si>
  <si>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</si>
  <si>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</si>
  <si>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</si>
  <si>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</si>
  <si>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</si>
  <si>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</si>
  <si>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</si>
  <si>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</si>
  <si>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</si>
  <si>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</si>
  <si>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</si>
  <si>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</si>
  <si>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</si>
  <si>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</si>
  <si>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</si>
  <si>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</si>
  <si>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</si>
  <si>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</si>
  <si>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</si>
  <si>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</si>
  <si>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</si>
  <si>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</si>
  <si>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</si>
  <si>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</si>
  <si>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</si>
  <si>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</si>
  <si>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</si>
  <si>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</si>
  <si>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</si>
  <si>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</si>
  <si>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</si>
  <si>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</si>
  <si>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</si>
  <si>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</si>
  <si>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</si>
  <si>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</si>
  <si>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</si>
  <si>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</si>
  <si>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</si>
  <si>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</si>
  <si>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</si>
  <si>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</si>
  <si>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</si>
  <si>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</si>
  <si>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</si>
  <si>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</si>
  <si>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</si>
  <si>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</si>
  <si>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</si>
  <si>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</si>
  <si>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</si>
  <si>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</si>
  <si>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</si>
  <si>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</si>
  <si>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</si>
  <si>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</si>
  <si>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</si>
  <si>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</si>
  <si>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</si>
  <si>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</si>
  <si>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</si>
  <si>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</si>
  <si>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</si>
  <si>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</si>
  <si>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</si>
  <si>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</si>
  <si>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</si>
  <si>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</si>
  <si>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</si>
  <si>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</si>
  <si>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</si>
  <si>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</si>
  <si>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</si>
  <si>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</si>
  <si>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</si>
  <si>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</si>
  <si>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</si>
  <si>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</si>
  <si>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</si>
  <si>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</si>
  <si>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</si>
  <si>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</si>
  <si>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</si>
  <si>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</si>
  <si>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</si>
  <si>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</si>
  <si>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</si>
  <si>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</si>
  <si>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</si>
  <si>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</si>
  <si>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</si>
  <si>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</si>
  <si>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</si>
  <si>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</si>
  <si>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</si>
  <si>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</si>
  <si>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</si>
  <si>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</si>
  <si>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</si>
  <si>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</si>
  <si>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</si>
  <si>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</si>
  <si>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</si>
  <si>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</si>
  <si>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</si>
  <si>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</si>
  <si>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</si>
  <si>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</si>
  <si>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</si>
  <si>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</si>
  <si>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</si>
  <si>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</si>
  <si>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</si>
  <si>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</si>
  <si>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</si>
  <si>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</si>
  <si>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</si>
  <si>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</si>
  <si>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</si>
  <si>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</si>
  <si>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</si>
  <si>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</si>
  <si>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</si>
  <si>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</si>
  <si>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</si>
  <si>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</si>
  <si>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</si>
  <si>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</si>
  <si>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</si>
  <si>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</si>
  <si>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</si>
  <si>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</si>
  <si>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</si>
  <si>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</si>
  <si>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</si>
  <si>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</si>
  <si>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</si>
  <si>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</si>
  <si>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</si>
  <si>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</si>
  <si>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</si>
  <si>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</si>
  <si>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</si>
  <si>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</si>
  <si>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</si>
  <si>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</si>
  <si>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</si>
  <si>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</si>
  <si>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</si>
  <si>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</si>
  <si>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</si>
  <si>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</si>
  <si>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</si>
  <si>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</si>
  <si>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</si>
  <si>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</si>
  <si>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</si>
  <si>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</si>
  <si>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</si>
  <si>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</si>
  <si>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</si>
  <si>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</si>
  <si>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</si>
  <si>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</si>
  <si>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</si>
  <si>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</si>
  <si>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</si>
  <si>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</si>
  <si>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</si>
  <si>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</si>
  <si>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</si>
  <si>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</si>
  <si>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</si>
  <si>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</si>
  <si>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</si>
  <si>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</si>
  <si>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</si>
  <si>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</si>
  <si>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</si>
  <si>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</si>
  <si>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</si>
  <si>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</si>
  <si>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</si>
  <si>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</si>
  <si>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</si>
  <si>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</si>
  <si>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</si>
  <si>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</si>
  <si>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</si>
  <si>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</si>
  <si>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</si>
  <si>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</si>
  <si>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</si>
  <si>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</si>
  <si>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</si>
  <si>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</si>
  <si>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</si>
  <si>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</si>
  <si>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</si>
  <si>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</si>
  <si>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</si>
  <si>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</si>
  <si>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</si>
  <si>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</si>
  <si>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</si>
  <si>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</si>
  <si>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</si>
  <si>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</si>
  <si>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</si>
  <si>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</si>
  <si>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</si>
  <si>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</si>
  <si>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</si>
  <si>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</si>
  <si>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</si>
  <si>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</si>
  <si>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</si>
  <si>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</si>
  <si>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</si>
  <si>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</si>
  <si>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</si>
  <si>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</si>
  <si>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</si>
  <si>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</si>
  <si>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</si>
  <si>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</si>
  <si>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</si>
  <si>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</si>
  <si>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</si>
  <si>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</si>
  <si>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</si>
  <si>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</si>
  <si>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</si>
  <si>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</si>
  <si>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</si>
  <si>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</si>
  <si>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</si>
  <si>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</si>
  <si>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</si>
  <si>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</si>
  <si>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</si>
  <si>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</si>
  <si>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</si>
  <si>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</si>
  <si>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</si>
  <si>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</si>
  <si>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</si>
  <si>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</si>
  <si>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</si>
  <si>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</si>
  <si>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</si>
  <si>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</si>
  <si>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</si>
  <si>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</si>
  <si>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</si>
  <si>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</si>
  <si>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</si>
  <si>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</si>
  <si>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</si>
  <si>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</si>
  <si>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</si>
  <si>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</si>
  <si>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</si>
  <si>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</si>
  <si>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</si>
  <si>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</si>
  <si>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</si>
  <si>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</si>
  <si>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</si>
  <si>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</si>
  <si>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</si>
  <si>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</si>
  <si>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</si>
  <si>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</si>
  <si>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</si>
  <si>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</si>
  <si>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</si>
  <si>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</si>
  <si>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</si>
  <si>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</si>
  <si>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</si>
  <si>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</si>
  <si>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</si>
  <si>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</si>
  <si>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</si>
  <si>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</si>
  <si>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</si>
  <si>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</si>
  <si>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</si>
  <si>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</si>
  <si>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</si>
  <si>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</si>
  <si>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</si>
  <si>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</si>
  <si>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</si>
  <si>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</si>
  <si>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</si>
  <si>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</si>
  <si>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</si>
  <si>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</si>
  <si>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</si>
  <si>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</si>
  <si>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</si>
  <si>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</si>
  <si>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</si>
  <si>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</si>
  <si>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</si>
  <si>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</si>
  <si>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</si>
  <si>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</si>
  <si>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</si>
  <si>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</si>
  <si>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</si>
  <si>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</si>
  <si>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</si>
  <si>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</si>
  <si>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</si>
  <si>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</si>
  <si>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</si>
  <si>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</si>
  <si>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</si>
  <si>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</si>
  <si>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</si>
  <si>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</si>
  <si>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</si>
  <si>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</si>
  <si>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</si>
  <si>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</si>
  <si>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</si>
  <si>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</si>
  <si>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</si>
  <si>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</si>
  <si>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</si>
  <si>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</si>
  <si>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</si>
  <si>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</si>
  <si>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</si>
  <si>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</si>
  <si>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</si>
  <si>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</si>
  <si>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</si>
  <si>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</si>
  <si>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</si>
  <si>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</si>
  <si>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</si>
  <si>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</si>
  <si>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</si>
  <si>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</si>
  <si>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</si>
  <si>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</si>
  <si>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</si>
  <si>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</si>
  <si>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</si>
  <si>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</si>
  <si>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</si>
  <si>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</si>
  <si>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</si>
  <si>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</si>
  <si>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</si>
  <si>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</si>
  <si>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</si>
  <si>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</si>
  <si>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</si>
  <si>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</si>
  <si>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</si>
  <si>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</si>
  <si>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</si>
  <si>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</si>
  <si>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</si>
  <si>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</si>
  <si>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</si>
  <si>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</si>
  <si>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</si>
  <si>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</si>
  <si>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</si>
  <si>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</si>
  <si>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</si>
  <si>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</si>
  <si>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</si>
  <si>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</si>
  <si>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</si>
  <si>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</si>
  <si>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</si>
  <si>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</si>
  <si>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</si>
  <si>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</si>
  <si>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</si>
  <si>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</si>
  <si>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</si>
  <si>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</si>
  <si>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</si>
  <si>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</si>
  <si>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</si>
  <si>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</si>
  <si>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</si>
  <si>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</si>
  <si>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</si>
  <si>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</si>
  <si>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</si>
  <si>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</si>
  <si>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</si>
  <si>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</si>
  <si>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</si>
  <si>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</si>
  <si>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</si>
  <si>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</si>
  <si>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</si>
  <si>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</si>
  <si>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</si>
  <si>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</si>
  <si>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</si>
  <si>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</si>
  <si>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</si>
  <si>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</si>
  <si>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</si>
  <si>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</si>
  <si>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</si>
  <si>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</si>
  <si>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</si>
  <si>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</si>
  <si>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</si>
  <si>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</si>
  <si>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</si>
  <si>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</si>
  <si>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</si>
  <si>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</si>
  <si>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</si>
  <si>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</si>
  <si>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</si>
  <si>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</si>
  <si>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</si>
  <si>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</si>
  <si>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</si>
  <si>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</si>
  <si>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</si>
  <si>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</si>
  <si>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</si>
  <si>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</si>
  <si>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</si>
  <si>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</si>
  <si>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</si>
  <si>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</si>
  <si>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</si>
  <si>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</si>
  <si>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</si>
  <si>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</si>
  <si>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</si>
  <si>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</si>
  <si>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</si>
  <si>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</si>
  <si>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</si>
  <si>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</si>
  <si>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</si>
  <si>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</si>
  <si>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</si>
  <si>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</si>
  <si>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</si>
  <si>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</si>
  <si>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</si>
  <si>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</si>
  <si>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</si>
  <si>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</si>
  <si>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</si>
  <si>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</si>
  <si>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</si>
  <si>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</si>
  <si>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</si>
  <si>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</si>
  <si>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</si>
  <si>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</si>
  <si>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</si>
  <si>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</si>
  <si>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</si>
  <si>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</si>
  <si>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</si>
  <si>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</si>
  <si>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</si>
  <si>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</si>
  <si>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</si>
  <si>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</si>
  <si>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</si>
  <si>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</si>
  <si>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</si>
  <si>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</si>
  <si>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</si>
  <si>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</si>
  <si>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</si>
  <si>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</si>
  <si>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</si>
  <si>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</si>
  <si>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</si>
  <si>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</si>
  <si>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</si>
  <si>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</si>
  <si>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</si>
  <si>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</si>
  <si>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</si>
  <si>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</si>
  <si>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</si>
  <si>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</si>
  <si>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</si>
  <si>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</si>
  <si>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</si>
  <si>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</si>
  <si>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</si>
  <si>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</si>
  <si>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</si>
  <si>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</si>
  <si>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</si>
  <si>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</si>
  <si>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</si>
  <si>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</si>
  <si>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</si>
  <si>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</si>
  <si>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</si>
  <si>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</si>
  <si>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</si>
  <si>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</si>
  <si>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</si>
  <si>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</si>
  <si>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</si>
  <si>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</si>
  <si>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</si>
  <si>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</si>
  <si>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</si>
  <si>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</si>
  <si>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</si>
  <si>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</si>
  <si>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</si>
  <si>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</si>
  <si>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</si>
  <si>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</si>
  <si>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</si>
  <si>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</si>
  <si>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</si>
  <si>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</si>
  <si>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</si>
  <si>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</si>
  <si>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</si>
  <si>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</si>
  <si>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</si>
  <si>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</si>
  <si>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</si>
  <si>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</si>
  <si>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</si>
  <si>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</si>
  <si>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</si>
  <si>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</si>
  <si>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</si>
  <si>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</si>
  <si>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</si>
  <si>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</si>
  <si>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</si>
  <si>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</si>
  <si>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</si>
  <si>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</si>
  <si>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</si>
  <si>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</si>
  <si>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</si>
  <si>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</si>
  <si>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</si>
  <si>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</si>
  <si>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</si>
  <si>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</si>
  <si>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</si>
  <si>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</si>
  <si>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</si>
  <si>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</si>
  <si>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</si>
  <si>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</si>
  <si>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</si>
  <si>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</si>
  <si>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</si>
  <si>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</si>
  <si>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</si>
  <si>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</si>
  <si>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</si>
  <si>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</si>
  <si>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</si>
  <si>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</si>
  <si>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</si>
  <si>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</si>
  <si>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</si>
  <si>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</si>
  <si>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</si>
  <si>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</si>
  <si>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</si>
  <si>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</si>
  <si>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</si>
  <si>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</si>
  <si>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</si>
  <si>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</si>
  <si>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</si>
  <si>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</si>
  <si>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</si>
  <si>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</si>
  <si>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</si>
  <si>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</si>
  <si>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</si>
  <si>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</si>
  <si>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</si>
  <si>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</si>
  <si>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</si>
  <si>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</si>
  <si>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</si>
  <si>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</si>
  <si>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</si>
  <si>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</si>
  <si>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</si>
  <si>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</si>
  <si>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</si>
  <si>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</si>
  <si>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</si>
  <si>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</si>
  <si>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</si>
  <si>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</si>
  <si>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</si>
  <si>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</si>
  <si>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</si>
  <si>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</si>
  <si>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</si>
  <si>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</si>
  <si>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</si>
  <si>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</si>
  <si>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</si>
  <si>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</si>
  <si>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</si>
  <si>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</si>
  <si>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</si>
  <si>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</si>
  <si>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</si>
  <si>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</si>
  <si>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</si>
  <si>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</si>
  <si>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</si>
  <si>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</si>
  <si>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</si>
  <si>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</si>
  <si>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</si>
  <si>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</si>
  <si>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</si>
  <si>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</si>
  <si>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</si>
  <si>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</si>
  <si>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</si>
  <si>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</si>
  <si>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</si>
  <si>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</si>
  <si>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</si>
  <si>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</si>
  <si>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</si>
  <si>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</si>
  <si>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</si>
  <si>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</si>
  <si>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</si>
  <si>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</si>
  <si>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</si>
  <si>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</si>
  <si>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</si>
  <si>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</si>
  <si>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</si>
  <si>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</si>
  <si>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</si>
  <si>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</si>
  <si>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</si>
  <si>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</si>
  <si>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</si>
  <si>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</si>
  <si>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</si>
  <si>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</si>
  <si>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</si>
  <si>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</si>
  <si>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</si>
  <si>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</si>
  <si>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</si>
  <si>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</si>
  <si>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</si>
  <si>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</si>
  <si>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</si>
  <si>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</si>
  <si>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</si>
  <si>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</si>
  <si>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</si>
  <si>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</si>
  <si>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</si>
  <si>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</si>
  <si>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</si>
  <si>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</si>
  <si>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</si>
  <si>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</si>
  <si>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</si>
  <si>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</si>
  <si>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</si>
  <si>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</si>
  <si>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</si>
  <si>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</si>
  <si>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</si>
  <si>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</si>
  <si>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</si>
  <si>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</si>
  <si>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</si>
  <si>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</si>
  <si>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</si>
  <si>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</si>
  <si>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</si>
  <si>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</si>
  <si>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</si>
  <si>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</si>
  <si>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</si>
  <si>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</si>
  <si>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</si>
  <si>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</si>
  <si>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</si>
  <si>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</si>
  <si>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</si>
  <si>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</si>
  <si>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</si>
  <si>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</si>
  <si>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</si>
  <si>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</si>
  <si>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</si>
  <si>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</si>
  <si>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</si>
  <si>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</si>
  <si>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</si>
  <si>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</si>
  <si>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</si>
  <si>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</si>
  <si>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</si>
  <si>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</si>
  <si>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</si>
  <si>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</si>
  <si>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</si>
  <si>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</si>
  <si>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</si>
  <si>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</si>
  <si>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</si>
  <si>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</si>
  <si>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</si>
  <si>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</si>
  <si>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</si>
  <si>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</si>
  <si>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</si>
  <si>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</si>
  <si>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</si>
  <si>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</si>
  <si>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</si>
  <si>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</si>
  <si>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</si>
  <si>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</si>
  <si>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</si>
  <si>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</si>
  <si>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</si>
  <si>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</si>
  <si>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</si>
  <si>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</si>
  <si>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</si>
  <si>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</si>
  <si>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</si>
  <si>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</si>
  <si>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</si>
  <si>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</si>
  <si>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</si>
  <si>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</si>
  <si>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</si>
  <si>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</si>
  <si>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</si>
  <si>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</si>
  <si>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</si>
  <si>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</si>
  <si>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</si>
  <si>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</si>
  <si>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</si>
  <si>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</si>
  <si>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</si>
  <si>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</si>
  <si>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</si>
  <si>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</si>
  <si>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</si>
  <si>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</si>
  <si>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</si>
  <si>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</si>
  <si>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</si>
  <si>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</si>
  <si>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</si>
  <si>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</si>
  <si>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</si>
  <si>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</si>
  <si>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</si>
  <si>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</si>
  <si>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</si>
  <si>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</si>
  <si>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</si>
  <si>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</si>
  <si>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</si>
  <si>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</si>
  <si>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</si>
  <si>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</si>
  <si>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</si>
  <si>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</si>
  <si>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</si>
  <si>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</si>
  <si>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</si>
  <si>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</si>
  <si>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</si>
  <si>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</si>
  <si>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</si>
  <si>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</si>
  <si>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</si>
  <si>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</si>
  <si>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</si>
  <si>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</si>
  <si>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</si>
  <si>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</si>
  <si>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</si>
  <si>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</si>
  <si>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</si>
  <si>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</si>
  <si>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</si>
  <si>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</si>
  <si>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</si>
  <si>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</si>
  <si>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</si>
  <si>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</si>
  <si>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</si>
  <si>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</si>
  <si>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</si>
  <si>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</si>
  <si>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</si>
  <si>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</si>
  <si>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</si>
  <si>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</si>
  <si>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</si>
  <si>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</si>
  <si>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</si>
  <si>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</si>
  <si>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</si>
  <si>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</si>
  <si>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</si>
  <si>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</si>
  <si>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</si>
  <si>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</si>
  <si>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</si>
  <si>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</si>
  <si>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</si>
  <si>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</si>
  <si>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</si>
  <si>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</si>
  <si>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</si>
  <si>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</si>
  <si>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</si>
  <si>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</si>
  <si>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</si>
  <si>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</si>
  <si>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</si>
  <si>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</si>
  <si>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</si>
  <si>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</si>
  <si>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</si>
  <si>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</si>
  <si>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</si>
  <si>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</si>
  <si>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</si>
  <si>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</si>
  <si>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</si>
  <si>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</si>
  <si>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</si>
  <si>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</si>
  <si>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</si>
  <si>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</si>
  <si>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</si>
  <si>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</si>
  <si>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</si>
  <si>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</si>
  <si>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</si>
  <si>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</si>
  <si>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</si>
  <si>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</si>
  <si>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</si>
  <si>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</si>
  <si>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</si>
  <si>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</si>
  <si>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</si>
  <si>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</si>
  <si>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</si>
  <si>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</si>
  <si>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</si>
  <si>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</si>
  <si>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</si>
  <si>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</si>
  <si>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</si>
  <si>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</si>
  <si>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</si>
  <si>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</si>
  <si>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</si>
  <si>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</si>
  <si>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</si>
  <si>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</si>
  <si>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</si>
  <si>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</si>
  <si>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</si>
  <si>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</si>
  <si>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</si>
  <si>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</si>
  <si>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</si>
  <si>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</si>
  <si>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</si>
  <si>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</si>
  <si>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</si>
  <si>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</si>
  <si>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</si>
  <si>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</si>
  <si>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</si>
  <si>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</si>
  <si>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</si>
  <si>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</si>
  <si>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</si>
  <si>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</si>
  <si>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</si>
  <si>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</si>
  <si>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</si>
  <si>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</si>
  <si>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</si>
  <si>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</si>
  <si>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</si>
  <si>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</si>
  <si>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</si>
  <si>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</si>
  <si>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</si>
  <si>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</si>
  <si>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</si>
  <si>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</si>
  <si>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</si>
  <si>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</si>
  <si>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</si>
  <si>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</si>
  <si>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</si>
  <si>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</si>
  <si>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</si>
  <si>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</si>
  <si>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</si>
  <si>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</si>
  <si>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</si>
  <si>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</si>
  <si>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</si>
  <si>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</si>
  <si>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</si>
  <si>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</si>
  <si>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</si>
  <si>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</si>
  <si>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</si>
  <si>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</si>
  <si>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</si>
  <si>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</si>
  <si>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</si>
  <si>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</si>
  <si>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</si>
  <si>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</si>
  <si>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</si>
  <si>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</si>
  <si>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</si>
  <si>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</si>
  <si>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</si>
  <si>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</si>
  <si>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</si>
  <si>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</si>
  <si>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</si>
  <si>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</si>
  <si>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</si>
  <si>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</si>
  <si>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</si>
  <si>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</si>
  <si>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</si>
  <si>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</si>
  <si>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</si>
  <si>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</si>
  <si>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</si>
  <si>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</si>
  <si>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</si>
  <si>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</si>
  <si>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</si>
  <si>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</si>
  <si>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</si>
  <si>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</si>
  <si>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</si>
  <si>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</si>
  <si>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</si>
  <si>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</si>
  <si>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</si>
  <si>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</si>
  <si>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</si>
  <si>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</si>
  <si>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</si>
  <si>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</si>
  <si>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</si>
  <si>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</si>
  <si>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</si>
  <si>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</si>
  <si>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</si>
  <si>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</si>
  <si>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</si>
  <si>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</si>
  <si>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</si>
  <si>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</si>
  <si>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</si>
  <si>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</si>
  <si>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</si>
  <si>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</si>
  <si>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</si>
  <si>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</si>
  <si>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</si>
  <si>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</si>
  <si>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</si>
  <si>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</si>
  <si>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</si>
  <si>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</si>
  <si>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</si>
  <si>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</si>
  <si>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</si>
  <si>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</si>
  <si>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</si>
  <si>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</si>
  <si>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</si>
  <si>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</si>
  <si>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</si>
  <si>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</si>
  <si>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</si>
  <si>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</si>
  <si>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</si>
  <si>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</si>
  <si>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</si>
  <si>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</si>
  <si>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</si>
  <si>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</si>
  <si>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</si>
  <si>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</si>
  <si>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</si>
  <si>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</si>
  <si>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</si>
  <si>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</si>
  <si>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</si>
  <si>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</si>
  <si>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</si>
  <si>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</si>
  <si>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</si>
  <si>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</si>
  <si>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</si>
  <si>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</si>
  <si>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</si>
  <si>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</si>
  <si>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</si>
  <si>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</si>
  <si>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</si>
  <si>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</si>
  <si>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</si>
  <si>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</si>
  <si>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</si>
  <si>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</si>
  <si>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</si>
  <si>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</si>
  <si>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</si>
  <si>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</si>
  <si>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</si>
  <si>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</si>
  <si>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</si>
  <si>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</si>
  <si>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</si>
  <si>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</si>
  <si>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</si>
  <si>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</si>
  <si>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</si>
  <si>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</si>
  <si>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</si>
  <si>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</si>
  <si>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</si>
  <si>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</si>
  <si>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</si>
  <si>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</si>
  <si>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</si>
  <si>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</si>
  <si>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</si>
  <si>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</si>
  <si>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</si>
  <si>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</si>
  <si>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</si>
  <si>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</si>
  <si>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</si>
  <si>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</si>
  <si>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</si>
  <si>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</si>
  <si>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</si>
  <si>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</si>
  <si>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</si>
  <si>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</si>
  <si>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</si>
  <si>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</si>
  <si>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</si>
  <si>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</si>
  <si>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</si>
  <si>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</si>
  <si>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</si>
  <si>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</si>
  <si>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</si>
  <si>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</si>
  <si>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</si>
  <si>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</si>
  <si>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</si>
  <si>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</si>
  <si>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</si>
  <si>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</si>
  <si>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</si>
  <si>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</si>
  <si>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</si>
  <si>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</si>
  <si>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</si>
  <si>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</si>
  <si>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</si>
  <si>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</si>
  <si>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</si>
  <si>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</si>
  <si>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</si>
  <si>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</si>
  <si>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</si>
  <si>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</si>
  <si>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</si>
  <si>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</si>
  <si>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</si>
  <si>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</si>
  <si>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</si>
  <si>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</si>
  <si>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</si>
  <si>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</si>
  <si>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</si>
  <si>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</si>
  <si>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</si>
  <si>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</si>
  <si>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</si>
  <si>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</si>
  <si>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</si>
  <si>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</si>
  <si>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</si>
  <si>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</si>
  <si>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</si>
  <si>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</si>
  <si>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</si>
  <si>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</si>
  <si>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</si>
  <si>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</si>
  <si>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</si>
  <si>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</si>
  <si>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</si>
  <si>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</si>
  <si>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</si>
  <si>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</si>
  <si>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</si>
  <si>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</si>
  <si>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</si>
  <si>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</si>
  <si>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</si>
  <si>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</si>
  <si>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</si>
  <si>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</si>
  <si>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</si>
  <si>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</si>
  <si>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</si>
  <si>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Not Specified</t>
  </si>
  <si>
    <t>UP</t>
  </si>
  <si>
    <t>LeadTimeDays</t>
  </si>
  <si>
    <t>RD(Original)</t>
  </si>
  <si>
    <t>GrossRevenue</t>
  </si>
  <si>
    <t>CostOfGoods</t>
  </si>
  <si>
    <t>GrossProfit</t>
  </si>
  <si>
    <t>MarginPct(%)</t>
  </si>
  <si>
    <t>Quarter(OD)</t>
  </si>
  <si>
    <t>RegionHierarchy</t>
  </si>
  <si>
    <t>PriceBand</t>
  </si>
  <si>
    <t>FirstOrderMonth</t>
  </si>
  <si>
    <t>Row Labels</t>
  </si>
  <si>
    <t>Grand Total</t>
  </si>
  <si>
    <t>Sum of GrossRevenue</t>
  </si>
  <si>
    <t>MonthsSinceFirstOrder</t>
  </si>
  <si>
    <t>OrderMonth</t>
  </si>
  <si>
    <t>Month(OD)</t>
  </si>
  <si>
    <t>33rd percentile(P33)</t>
  </si>
  <si>
    <t>66th percentile(P66)</t>
  </si>
  <si>
    <t>DiscountPct(%)</t>
  </si>
  <si>
    <t>RequiredDate(est)</t>
  </si>
  <si>
    <t>DateCategoty</t>
  </si>
  <si>
    <t xml:space="preserve">DateDifference </t>
  </si>
  <si>
    <t>CohortMonthsSinceFirstOrder Analysis</t>
  </si>
  <si>
    <t>Sum of GrossRevenue2</t>
  </si>
  <si>
    <t>CumulativePct(%)</t>
  </si>
  <si>
    <t>ABCClass</t>
  </si>
  <si>
    <t>A</t>
  </si>
  <si>
    <t>B</t>
  </si>
  <si>
    <t>C</t>
  </si>
  <si>
    <t>Sum of Sum of GrossRevenue</t>
  </si>
  <si>
    <t>Sum of GrossRevenuePct(%)</t>
  </si>
  <si>
    <t>Count of SKU</t>
  </si>
  <si>
    <t>Total Revenue</t>
  </si>
  <si>
    <t>Orders Count</t>
  </si>
  <si>
    <t>Total Gross Profit</t>
  </si>
  <si>
    <t>Revenue per Order</t>
  </si>
  <si>
    <t>Gross Profit per Order</t>
  </si>
  <si>
    <t>Orders per Month</t>
  </si>
  <si>
    <t>Column Labels</t>
  </si>
  <si>
    <t>Revenue Share (%)</t>
  </si>
  <si>
    <t>Met7DayTarget</t>
  </si>
  <si>
    <t>Orders Met 7-Day Target</t>
  </si>
  <si>
    <t>% Orders Met 7-Day Target</t>
  </si>
  <si>
    <t>HighDiscountFlag</t>
  </si>
  <si>
    <t>(blank)</t>
  </si>
  <si>
    <t>Orders with Discount &gt; 20%</t>
  </si>
  <si>
    <t>Share of High-Discount Orders (%)</t>
  </si>
  <si>
    <t>Global Discount Cap (0%–25%)</t>
  </si>
  <si>
    <t>UnitCost Inflation (0%–15%)</t>
  </si>
  <si>
    <t>Quantity Uplift (0%–20%)</t>
  </si>
  <si>
    <t>Scenario_DiscountPct</t>
  </si>
  <si>
    <t>Scenario_UnitCost</t>
  </si>
  <si>
    <t>Scenario_Quantity</t>
  </si>
  <si>
    <t>Scenario_GrossRevenue</t>
  </si>
  <si>
    <t>Scenario_CostOfGoods</t>
  </si>
  <si>
    <t>Scenario_GrossProfit</t>
  </si>
  <si>
    <t>Scenario_MarginPct</t>
  </si>
  <si>
    <t>Delta_GrossRevenue</t>
  </si>
  <si>
    <t>Delta_GrossProfit</t>
  </si>
  <si>
    <t>D</t>
  </si>
  <si>
    <t>Metric</t>
  </si>
  <si>
    <t>Baseline</t>
  </si>
  <si>
    <t>Scenario</t>
  </si>
  <si>
    <t>Delta</t>
  </si>
  <si>
    <t>Total GrossRevenue</t>
  </si>
  <si>
    <t>Total GrossProfit</t>
  </si>
  <si>
    <t>Avg MarginPct</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</si>
  <si>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</si>
  <si>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</si>
  <si>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</si>
  <si>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</si>
  <si>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</si>
  <si>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</si>
  <si>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</si>
  <si>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</si>
  <si>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</si>
  <si>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</si>
  <si>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</si>
  <si>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</si>
  <si>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</si>
  <si>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</si>
  <si>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</si>
  <si>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</si>
  <si>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</si>
  <si>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</si>
  <si>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</si>
  <si>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</si>
  <si>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</si>
  <si>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</si>
  <si>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</si>
  <si>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</si>
  <si>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</si>
  <si>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</si>
  <si>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</si>
  <si>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</si>
  <si>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</si>
  <si>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</si>
  <si>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Sep-2023</t>
  </si>
  <si>
    <t>Sep-2024</t>
  </si>
  <si>
    <t>Sep-2025</t>
  </si>
  <si>
    <t>Month</t>
  </si>
  <si>
    <t>Sum of GrossProfit</t>
  </si>
  <si>
    <t>Sum of MarginPct(%)</t>
  </si>
  <si>
    <t>Average of GrossRevenue</t>
  </si>
  <si>
    <t>OnTime %</t>
  </si>
  <si>
    <t>Sum of OnTime %</t>
  </si>
  <si>
    <t>Average of DiscountPct(%)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</si>
</sst>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2" fontId="0" fillId="0" borderId="0" xfId="0" applyNumberFormat="1"/>
    <xf numFmtId="1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0" fillId="2" borderId="0" xfId="0" applyFill="1"/>
    <xf numFmtId="10" fontId="1" fillId="0" borderId="1" xfId="0" applyNumberFormat="1" applyFont="1" applyBorder="1" applyAlignment="1">
      <alignment horizontal="center" vertical="top"/>
    </xf>
    <xf numFmtId="10" fontId="0" fillId="0" borderId="0" xfId="0" applyNumberFormat="1"/>
    <xf numFmtId="14" fontId="1" fillId="3" borderId="1" xfId="0" applyNumberFormat="1" applyFont="1" applyFill="1" applyBorder="1" applyAlignment="1">
      <alignment horizontal="center" vertical="top"/>
    </xf>
    <xf numFmtId="14" fontId="0" fillId="3" borderId="0" xfId="0" applyNumberFormat="1" applyFill="1"/>
    <xf numFmtId="0" fontId="1" fillId="0" borderId="0" xfId="0" applyFont="1"/>
    <xf numFmtId="2" fontId="1" fillId="0" borderId="0" xfId="0" applyNumberFormat="1" applyFont="1"/>
    <xf numFmtId="10" fontId="1" fillId="0" borderId="0" xfId="0" applyNumberFormat="1" applyFont="1"/>
    <xf numFmtId="49" fontId="1" fillId="0" borderId="0" xfId="0" applyNumberFormat="1" applyFont="1"/>
    <xf numFmtId="49"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2" fontId="1" fillId="3" borderId="1" xfId="0" applyNumberFormat="1" applyFont="1" applyFill="1" applyBorder="1" applyAlignment="1">
      <alignment horizontal="center" vertical="top"/>
    </xf>
    <xf numFmtId="2" fontId="0" fillId="3" borderId="0" xfId="0" applyNumberFormat="1" applyFill="1"/>
    <xf numFmtId="0" fontId="0" fillId="0" borderId="0" xfId="0" applyAlignment="1">
      <alignment horizontal="left" indent="1"/>
    </xf>
    <xf numFmtId="9" fontId="0" fillId="0" borderId="0" xfId="0" applyNumberForma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2" fontId="0" fillId="0" borderId="0" xfId="0" applyNumberFormat="1" applyAlignment="1">
      <alignment horizontal="right" vertical="center" wrapText="1"/>
    </xf>
    <xf numFmtId="10" fontId="0" fillId="0" borderId="0" xfId="0" applyNumberFormat="1" applyAlignment="1">
      <alignment horizontal="right" vertical="center" wrapText="1"/>
    </xf>
    <xf numFmtId="0" fontId="0" fillId="4" borderId="0" xfId="0" applyFill="1"/>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4.xml"/><Relationship Id="rId30" Type="http://schemas.microsoft.com/office/2007/relationships/slicerCache" Target="slicerCaches/slicerCache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[Excel_Assignment..xlsx]ChannelMixPivot!PivotTable7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Share by Channel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ChannelMixPivot!$B$3:$B$4</c:f>
              <c:strCache>
                <c:ptCount val="1"/>
                <c:pt idx="0">
                  <c:v>Direct</c:v>
                </c:pt>
              </c:strCache>
            </c:strRef>
          </c:tx>
          <c:spPr>
            <a:solidFill>
              <a:schemeClr val="accent1"/>
            </a:solidFill>
            <a:ln>
              <a:noFill/>
            </a:ln>
            <a:effectLst/>
          </c:spPr>
          <c:invertIfNegative val="0"/>
          <c:cat>
            <c:strRef>
              <c:f>ChannelMixPivot!$A$5:$A$9</c:f>
              <c:strCache>
                <c:ptCount val="4"/>
                <c:pt idx="0">
                  <c:v>Africa</c:v>
                </c:pt>
                <c:pt idx="1">
                  <c:v>Americas</c:v>
                </c:pt>
                <c:pt idx="2">
                  <c:v>Asia</c:v>
                </c:pt>
                <c:pt idx="3">
                  <c:v>Europe</c:v>
                </c:pt>
              </c:strCache>
            </c:strRef>
          </c:cat>
          <c:val>
            <c:numRef>
              <c:f>ChannelMixPivot!$B$5:$B$9</c:f>
              <c:numCache>
                <c:formatCode>0.00%</c:formatCode>
                <c:ptCount val="4"/>
                <c:pt idx="0">
                  <c:v>0.17763419811514022</c:v>
                </c:pt>
                <c:pt idx="1">
                  <c:v>0.27964209388840083</c:v>
                </c:pt>
                <c:pt idx="2">
                  <c:v>0.22609014172883743</c:v>
                </c:pt>
                <c:pt idx="3">
                  <c:v>0.3008275905823079</c:v>
                </c:pt>
              </c:numCache>
            </c:numRef>
          </c:val>
          <c:extLst>
            <c:ext xmlns:c16="http://schemas.microsoft.com/office/drawing/2014/chart" uri="{C3380CC4-5D6E-409C-BE32-E72D297353CC}">
              <c16:uniqueId val="{00000000-1B0A-4377-ACDA-70E91A9C5A81}"/>
            </c:ext>
          </c:extLst>
        </c:ser>
        <c:ser>
          <c:idx val="1"/>
          <c:order val="1"/>
          <c:tx>
            <c:strRef>
              <c:f>ChannelMixPivot!$C$3:$C$4</c:f>
              <c:strCache>
                <c:ptCount val="1"/>
                <c:pt idx="0">
                  <c:v>Distributor</c:v>
                </c:pt>
              </c:strCache>
            </c:strRef>
          </c:tx>
          <c:spPr>
            <a:solidFill>
              <a:schemeClr val="accent2"/>
            </a:solidFill>
            <a:ln>
              <a:noFill/>
            </a:ln>
            <a:effectLst/>
          </c:spPr>
          <c:invertIfNegative val="0"/>
          <c:cat>
            <c:strRef>
              <c:f>ChannelMixPivot!$A$5:$A$9</c:f>
              <c:strCache>
                <c:ptCount val="4"/>
                <c:pt idx="0">
                  <c:v>Africa</c:v>
                </c:pt>
                <c:pt idx="1">
                  <c:v>Americas</c:v>
                </c:pt>
                <c:pt idx="2">
                  <c:v>Asia</c:v>
                </c:pt>
                <c:pt idx="3">
                  <c:v>Europe</c:v>
                </c:pt>
              </c:strCache>
            </c:strRef>
          </c:cat>
          <c:val>
            <c:numRef>
              <c:f>ChannelMixPivot!$C$5:$C$9</c:f>
              <c:numCache>
                <c:formatCode>0.00%</c:formatCode>
                <c:ptCount val="4"/>
                <c:pt idx="0">
                  <c:v>0.24017766543817531</c:v>
                </c:pt>
                <c:pt idx="1">
                  <c:v>0.21140873261126455</c:v>
                </c:pt>
                <c:pt idx="2">
                  <c:v>0.17927990166846616</c:v>
                </c:pt>
                <c:pt idx="3">
                  <c:v>0.11379437522820593</c:v>
                </c:pt>
              </c:numCache>
            </c:numRef>
          </c:val>
          <c:extLst>
            <c:ext xmlns:c16="http://schemas.microsoft.com/office/drawing/2014/chart" uri="{C3380CC4-5D6E-409C-BE32-E72D297353CC}">
              <c16:uniqueId val="{00000001-1B0A-4377-ACDA-70E91A9C5A81}"/>
            </c:ext>
          </c:extLst>
        </c:ser>
        <c:ser>
          <c:idx val="2"/>
          <c:order val="2"/>
          <c:tx>
            <c:strRef>
              <c:f>ChannelMixPivot!$D$3:$D$4</c:f>
              <c:strCache>
                <c:ptCount val="1"/>
                <c:pt idx="0">
                  <c:v>Marketplace</c:v>
                </c:pt>
              </c:strCache>
            </c:strRef>
          </c:tx>
          <c:spPr>
            <a:solidFill>
              <a:schemeClr val="accent3"/>
            </a:solidFill>
            <a:ln>
              <a:noFill/>
            </a:ln>
            <a:effectLst/>
          </c:spPr>
          <c:invertIfNegative val="0"/>
          <c:cat>
            <c:strRef>
              <c:f>ChannelMixPivot!$A$5:$A$9</c:f>
              <c:strCache>
                <c:ptCount val="4"/>
                <c:pt idx="0">
                  <c:v>Africa</c:v>
                </c:pt>
                <c:pt idx="1">
                  <c:v>Americas</c:v>
                </c:pt>
                <c:pt idx="2">
                  <c:v>Asia</c:v>
                </c:pt>
                <c:pt idx="3">
                  <c:v>Europe</c:v>
                </c:pt>
              </c:strCache>
            </c:strRef>
          </c:cat>
          <c:val>
            <c:numRef>
              <c:f>ChannelMixPivot!$D$5:$D$9</c:f>
              <c:numCache>
                <c:formatCode>0.00%</c:formatCode>
                <c:ptCount val="4"/>
                <c:pt idx="0">
                  <c:v>0.20305689740383887</c:v>
                </c:pt>
                <c:pt idx="1">
                  <c:v>0.13626254750800823</c:v>
                </c:pt>
                <c:pt idx="2">
                  <c:v>0.19054974103273625</c:v>
                </c:pt>
                <c:pt idx="3">
                  <c:v>0.20338414276125108</c:v>
                </c:pt>
              </c:numCache>
            </c:numRef>
          </c:val>
          <c:extLst>
            <c:ext xmlns:c16="http://schemas.microsoft.com/office/drawing/2014/chart" uri="{C3380CC4-5D6E-409C-BE32-E72D297353CC}">
              <c16:uniqueId val="{00000002-1B0A-4377-ACDA-70E91A9C5A81}"/>
            </c:ext>
          </c:extLst>
        </c:ser>
        <c:ser>
          <c:idx val="3"/>
          <c:order val="3"/>
          <c:tx>
            <c:strRef>
              <c:f>ChannelMixPivot!$E$3:$E$4</c:f>
              <c:strCache>
                <c:ptCount val="1"/>
                <c:pt idx="0">
                  <c:v>Not Specified</c:v>
                </c:pt>
              </c:strCache>
            </c:strRef>
          </c:tx>
          <c:spPr>
            <a:solidFill>
              <a:schemeClr val="accent4"/>
            </a:solidFill>
            <a:ln>
              <a:noFill/>
            </a:ln>
            <a:effectLst/>
          </c:spPr>
          <c:invertIfNegative val="0"/>
          <c:cat>
            <c:strRef>
              <c:f>ChannelMixPivot!$A$5:$A$9</c:f>
              <c:strCache>
                <c:ptCount val="4"/>
                <c:pt idx="0">
                  <c:v>Africa</c:v>
                </c:pt>
                <c:pt idx="1">
                  <c:v>Americas</c:v>
                </c:pt>
                <c:pt idx="2">
                  <c:v>Asia</c:v>
                </c:pt>
                <c:pt idx="3">
                  <c:v>Europe</c:v>
                </c:pt>
              </c:strCache>
            </c:strRef>
          </c:cat>
          <c:val>
            <c:numRef>
              <c:f>ChannelMixPivot!$E$5:$E$9</c:f>
              <c:numCache>
                <c:formatCode>0.00%</c:formatCode>
                <c:ptCount val="4"/>
                <c:pt idx="0">
                  <c:v>1.2594884820771366E-2</c:v>
                </c:pt>
                <c:pt idx="1">
                  <c:v>3.4425439057317007E-3</c:v>
                </c:pt>
                <c:pt idx="2">
                  <c:v>1.4562662130485616E-2</c:v>
                </c:pt>
                <c:pt idx="3">
                  <c:v>6.4443142463915118E-3</c:v>
                </c:pt>
              </c:numCache>
            </c:numRef>
          </c:val>
          <c:extLst>
            <c:ext xmlns:c16="http://schemas.microsoft.com/office/drawing/2014/chart" uri="{C3380CC4-5D6E-409C-BE32-E72D297353CC}">
              <c16:uniqueId val="{00000003-1B0A-4377-ACDA-70E91A9C5A81}"/>
            </c:ext>
          </c:extLst>
        </c:ser>
        <c:ser>
          <c:idx val="4"/>
          <c:order val="4"/>
          <c:tx>
            <c:strRef>
              <c:f>ChannelMixPivot!$F$3:$F$4</c:f>
              <c:strCache>
                <c:ptCount val="1"/>
                <c:pt idx="0">
                  <c:v>Online</c:v>
                </c:pt>
              </c:strCache>
            </c:strRef>
          </c:tx>
          <c:spPr>
            <a:solidFill>
              <a:schemeClr val="accent5"/>
            </a:solidFill>
            <a:ln>
              <a:noFill/>
            </a:ln>
            <a:effectLst/>
          </c:spPr>
          <c:invertIfNegative val="0"/>
          <c:cat>
            <c:strRef>
              <c:f>ChannelMixPivot!$A$5:$A$9</c:f>
              <c:strCache>
                <c:ptCount val="4"/>
                <c:pt idx="0">
                  <c:v>Africa</c:v>
                </c:pt>
                <c:pt idx="1">
                  <c:v>Americas</c:v>
                </c:pt>
                <c:pt idx="2">
                  <c:v>Asia</c:v>
                </c:pt>
                <c:pt idx="3">
                  <c:v>Europe</c:v>
                </c:pt>
              </c:strCache>
            </c:strRef>
          </c:cat>
          <c:val>
            <c:numRef>
              <c:f>ChannelMixPivot!$F$5:$F$9</c:f>
              <c:numCache>
                <c:formatCode>0.00%</c:formatCode>
                <c:ptCount val="4"/>
                <c:pt idx="0">
                  <c:v>0.16684645682272783</c:v>
                </c:pt>
                <c:pt idx="1">
                  <c:v>0.25660676853333764</c:v>
                </c:pt>
                <c:pt idx="2">
                  <c:v>0.14558000982537006</c:v>
                </c:pt>
                <c:pt idx="3">
                  <c:v>0.20900008716349927</c:v>
                </c:pt>
              </c:numCache>
            </c:numRef>
          </c:val>
          <c:extLst>
            <c:ext xmlns:c16="http://schemas.microsoft.com/office/drawing/2014/chart" uri="{C3380CC4-5D6E-409C-BE32-E72D297353CC}">
              <c16:uniqueId val="{00000004-1B0A-4377-ACDA-70E91A9C5A81}"/>
            </c:ext>
          </c:extLst>
        </c:ser>
        <c:ser>
          <c:idx val="5"/>
          <c:order val="5"/>
          <c:tx>
            <c:strRef>
              <c:f>ChannelMixPivot!$G$3:$G$4</c:f>
              <c:strCache>
                <c:ptCount val="1"/>
                <c:pt idx="0">
                  <c:v>Retail</c:v>
                </c:pt>
              </c:strCache>
            </c:strRef>
          </c:tx>
          <c:spPr>
            <a:solidFill>
              <a:schemeClr val="accent6"/>
            </a:solidFill>
            <a:ln>
              <a:noFill/>
            </a:ln>
            <a:effectLst/>
          </c:spPr>
          <c:invertIfNegative val="0"/>
          <c:cat>
            <c:strRef>
              <c:f>ChannelMixPivot!$A$5:$A$9</c:f>
              <c:strCache>
                <c:ptCount val="4"/>
                <c:pt idx="0">
                  <c:v>Africa</c:v>
                </c:pt>
                <c:pt idx="1">
                  <c:v>Americas</c:v>
                </c:pt>
                <c:pt idx="2">
                  <c:v>Asia</c:v>
                </c:pt>
                <c:pt idx="3">
                  <c:v>Europe</c:v>
                </c:pt>
              </c:strCache>
            </c:strRef>
          </c:cat>
          <c:val>
            <c:numRef>
              <c:f>ChannelMixPivot!$G$5:$G$9</c:f>
              <c:numCache>
                <c:formatCode>0.00%</c:formatCode>
                <c:ptCount val="4"/>
                <c:pt idx="0">
                  <c:v>0.19968989739934648</c:v>
                </c:pt>
                <c:pt idx="1">
                  <c:v>0.11263731355325697</c:v>
                </c:pt>
                <c:pt idx="2">
                  <c:v>0.24393754361410452</c:v>
                </c:pt>
                <c:pt idx="3">
                  <c:v>0.16654949001834424</c:v>
                </c:pt>
              </c:numCache>
            </c:numRef>
          </c:val>
          <c:extLst>
            <c:ext xmlns:c16="http://schemas.microsoft.com/office/drawing/2014/chart" uri="{C3380CC4-5D6E-409C-BE32-E72D297353CC}">
              <c16:uniqueId val="{00000005-1B0A-4377-ACDA-70E91A9C5A81}"/>
            </c:ext>
          </c:extLst>
        </c:ser>
        <c:dLbls>
          <c:showLegendKey val="0"/>
          <c:showVal val="0"/>
          <c:showCatName val="0"/>
          <c:showSerName val="0"/>
          <c:showPercent val="0"/>
          <c:showBubbleSize val="0"/>
        </c:dLbls>
        <c:gapWidth val="150"/>
        <c:overlap val="100"/>
        <c:axId val="389790208"/>
        <c:axId val="389778688"/>
      </c:barChart>
      <c:catAx>
        <c:axId val="3897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778688"/>
        <c:crosses val="autoZero"/>
        <c:auto val="1"/>
        <c:lblAlgn val="ctr"/>
        <c:lblOffset val="100"/>
        <c:noMultiLvlLbl val="0"/>
      </c:catAx>
      <c:valAx>
        <c:axId val="38977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7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Gross Profit by Region and Channel</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Dashboard_Pivots!$E$3:$E$4</c:f>
              <c:strCache>
                <c:ptCount val="1"/>
                <c:pt idx="0">
                  <c:v>Direct</c:v>
                </c:pt>
              </c:strCache>
            </c:strRef>
          </c:tx>
          <c:spPr>
            <a:solidFill>
              <a:schemeClr val="accent1"/>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Dashboard_Pivots!$E$5:$E$9</c:f>
              <c:numCache>
                <c:formatCode>0.00</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5BA3-49C9-9970-331FACAA187B}"/>
            </c:ext>
          </c:extLst>
        </c:ser>
        <c:ser>
          <c:idx val="1"/>
          <c:order val="1"/>
          <c:tx>
            <c:strRef>
              <c:f>Dashboard_Pivots!$F$3:$F$4</c:f>
              <c:strCache>
                <c:ptCount val="1"/>
                <c:pt idx="0">
                  <c:v>Distributor</c:v>
                </c:pt>
              </c:strCache>
            </c:strRef>
          </c:tx>
          <c:spPr>
            <a:solidFill>
              <a:schemeClr val="accent2"/>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Dashboard_Pivots!$F$5:$F$9</c:f>
              <c:numCache>
                <c:formatCode>0.00</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7-5BA3-49C9-9970-331FACAA187B}"/>
            </c:ext>
          </c:extLst>
        </c:ser>
        <c:ser>
          <c:idx val="2"/>
          <c:order val="2"/>
          <c:tx>
            <c:strRef>
              <c:f>Dashboard_Pivots!$G$3:$G$4</c:f>
              <c:strCache>
                <c:ptCount val="1"/>
                <c:pt idx="0">
                  <c:v>Marketplace</c:v>
                </c:pt>
              </c:strCache>
            </c:strRef>
          </c:tx>
          <c:spPr>
            <a:solidFill>
              <a:schemeClr val="accent3"/>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Dashboard_Pivots!$G$5:$G$9</c:f>
              <c:numCache>
                <c:formatCode>0.00</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8-5BA3-49C9-9970-331FACAA187B}"/>
            </c:ext>
          </c:extLst>
        </c:ser>
        <c:ser>
          <c:idx val="3"/>
          <c:order val="3"/>
          <c:tx>
            <c:strRef>
              <c:f>Dashboard_Pivots!$H$3:$H$4</c:f>
              <c:strCache>
                <c:ptCount val="1"/>
                <c:pt idx="0">
                  <c:v>Not Specified</c:v>
                </c:pt>
              </c:strCache>
            </c:strRef>
          </c:tx>
          <c:spPr>
            <a:solidFill>
              <a:schemeClr val="accent4"/>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Dashboard_Pivots!$H$5:$H$9</c:f>
              <c:numCache>
                <c:formatCode>0.00</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9-5BA3-49C9-9970-331FACAA187B}"/>
            </c:ext>
          </c:extLst>
        </c:ser>
        <c:ser>
          <c:idx val="4"/>
          <c:order val="4"/>
          <c:tx>
            <c:strRef>
              <c:f>Dashboard_Pivots!$I$3:$I$4</c:f>
              <c:strCache>
                <c:ptCount val="1"/>
                <c:pt idx="0">
                  <c:v>Online</c:v>
                </c:pt>
              </c:strCache>
            </c:strRef>
          </c:tx>
          <c:spPr>
            <a:solidFill>
              <a:schemeClr val="accent5"/>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Dashboard_Pivots!$I$5:$I$9</c:f>
              <c:numCache>
                <c:formatCode>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A-5BA3-49C9-9970-331FACAA187B}"/>
            </c:ext>
          </c:extLst>
        </c:ser>
        <c:ser>
          <c:idx val="5"/>
          <c:order val="5"/>
          <c:tx>
            <c:strRef>
              <c:f>Dashboard_Pivots!$J$3:$J$4</c:f>
              <c:strCache>
                <c:ptCount val="1"/>
                <c:pt idx="0">
                  <c:v>Retail</c:v>
                </c:pt>
              </c:strCache>
            </c:strRef>
          </c:tx>
          <c:spPr>
            <a:solidFill>
              <a:schemeClr val="accent6"/>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Dashboard_Pivots!$J$5:$J$9</c:f>
              <c:numCache>
                <c:formatCode>0.00</c:formatCode>
                <c:ptCount val="4"/>
                <c:pt idx="0">
                  <c:v>141171.08466999998</c:v>
                </c:pt>
                <c:pt idx="1">
                  <c:v>69035.709220000004</c:v>
                </c:pt>
                <c:pt idx="2">
                  <c:v>153258.55984000003</c:v>
                </c:pt>
                <c:pt idx="3">
                  <c:v>151779.17228999996</c:v>
                </c:pt>
              </c:numCache>
            </c:numRef>
          </c:val>
          <c:extLst>
            <c:ext xmlns:c16="http://schemas.microsoft.com/office/drawing/2014/chart" uri="{C3380CC4-5D6E-409C-BE32-E72D297353CC}">
              <c16:uniqueId val="{0000000C-5BA3-49C9-9970-331FACAA187B}"/>
            </c:ext>
          </c:extLst>
        </c:ser>
        <c:dLbls>
          <c:showLegendKey val="0"/>
          <c:showVal val="0"/>
          <c:showCatName val="0"/>
          <c:showSerName val="0"/>
          <c:showPercent val="0"/>
          <c:showBubbleSize val="0"/>
        </c:dLbls>
        <c:gapWidth val="150"/>
        <c:overlap val="100"/>
        <c:axId val="1764619968"/>
        <c:axId val="1764622368"/>
      </c:barChart>
      <c:catAx>
        <c:axId val="17646199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22368"/>
        <c:crosses val="autoZero"/>
        <c:auto val="1"/>
        <c:lblAlgn val="ctr"/>
        <c:lblOffset val="100"/>
        <c:noMultiLvlLbl val="0"/>
      </c:catAx>
      <c:valAx>
        <c:axId val="17646223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[Excel_Assignment..xlsx]Dashboard_Pivots!Revenue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Revenue Trend by Month</a:t>
            </a:r>
            <a:endParaRPr lang="en-US" b="1">
              <a:solidFill>
                <a:srgbClr val="FF0000"/>
              </a:solidFill>
            </a:endParaRPr>
          </a:p>
        </c:rich>
      </c:tx>
      <c:layout>
        <c:manualLayout>
          <c:xMode val="edge"/>
          <c:yMode val="edge"/>
          <c:x val="0.29379155730533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Dashboard_Pivots!$B$3</c:f>
              <c:strCache>
                <c:ptCount val="1"/>
                <c:pt idx="0">
                  <c:v>Total</c:v>
                </c:pt>
              </c:strCache>
            </c:strRef>
          </c:tx>
          <c:spPr>
            <a:ln w="28575" cap="rnd">
              <a:solidFill>
                <a:schemeClr val="accent1"/>
              </a:solidFill>
              <a:round/>
            </a:ln>
            <a:effectLst/>
          </c:spPr>
          <c:marker>
            <c:symbol val="none"/>
          </c:marker>
          <c:cat>
            <c:strRef>
              <c:f>Dashboard_Pivots!$A$4:$A$37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Sep-2023</c:v>
                </c:pt>
                <c:pt idx="31">
                  <c:v>Sep-2024</c:v>
                </c:pt>
                <c:pt idx="32">
                  <c:v>Sep-2025</c:v>
                </c:pt>
              </c:strCache>
            </c:strRef>
          </c:cat>
          <c:val>
            <c:numRef>
              <c:f>Dashboard_Pivots!$B$4:$B$37</c:f>
              <c:numCache>
                <c:formatCode>0.00</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7A7D-4C33-87D4-1BB94E11D65E}"/>
            </c:ext>
          </c:extLst>
        </c:ser>
        <c:dLbls>
          <c:showLegendKey val="0"/>
          <c:showVal val="0"/>
          <c:showCatName val="0"/>
          <c:showSerName val="0"/>
          <c:showPercent val="0"/>
          <c:showBubbleSize val="0"/>
        </c:dLbls>
        <c:smooth val="0"/>
        <c:axId val="2110869856"/>
        <c:axId val="2110871776"/>
      </c:lineChart>
      <c:catAx>
        <c:axId val="21108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71776"/>
        <c:crosses val="autoZero"/>
        <c:auto val="1"/>
        <c:lblAlgn val="ctr"/>
        <c:lblOffset val="100"/>
        <c:noMultiLvlLbl val="0"/>
      </c:catAx>
      <c:valAx>
        <c:axId val="2110871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Top 10 SKUs by Revenue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Dashboard_Pivots!$E$11</c:f>
              <c:strCache>
                <c:ptCount val="1"/>
                <c:pt idx="0">
                  <c:v>Total</c:v>
                </c:pt>
              </c:strCache>
            </c:strRef>
          </c:tx>
          <c:spPr>
            <a:solidFill>
              <a:schemeClr val="accent1"/>
            </a:solidFill>
            <a:ln>
              <a:noFill/>
            </a:ln>
            <a:effectLst/>
          </c:spPr>
          <c:invertIfNegative val="0"/>
          <c:cat>
            <c:strRef>
              <c:f>Dashboard_Pivots!$D$12:$D$22</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Dashboard_Pivots!$E$12:$E$22</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C7AC-4792-88B2-CE3ABA41BCD7}"/>
            </c:ext>
          </c:extLst>
        </c:ser>
        <c:dLbls>
          <c:showLegendKey val="0"/>
          <c:showVal val="0"/>
          <c:showCatName val="0"/>
          <c:showSerName val="0"/>
          <c:showPercent val="0"/>
          <c:showBubbleSize val="0"/>
        </c:dLbls>
        <c:gapWidth val="182"/>
        <c:axId val="2107023488"/>
        <c:axId val="2107036448"/>
      </c:barChart>
      <c:catAx>
        <c:axId val="210702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36448"/>
        <c:crosses val="autoZero"/>
        <c:auto val="1"/>
        <c:lblAlgn val="ctr"/>
        <c:lblOffset val="100"/>
        <c:noMultiLvlLbl val="0"/>
      </c:catAx>
      <c:valAx>
        <c:axId val="2107036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Gross Profit by Region and Channel</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Dashboard_Pivots!$E$3:$E$4</c:f>
              <c:strCache>
                <c:ptCount val="1"/>
                <c:pt idx="0">
                  <c:v>Direct</c:v>
                </c:pt>
              </c:strCache>
            </c:strRef>
          </c:tx>
          <c:spPr>
            <a:solidFill>
              <a:schemeClr val="accent1"/>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Dashboard_Pivots!$E$5:$E$9</c:f>
              <c:numCache>
                <c:formatCode>0.00</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2DD6-4739-BA86-F78E388D8C9C}"/>
            </c:ext>
          </c:extLst>
        </c:ser>
        <c:ser>
          <c:idx val="1"/>
          <c:order val="1"/>
          <c:tx>
            <c:strRef>
              <c:f>Dashboard_Pivots!$F$3:$F$4</c:f>
              <c:strCache>
                <c:ptCount val="1"/>
                <c:pt idx="0">
                  <c:v>Distributor</c:v>
                </c:pt>
              </c:strCache>
            </c:strRef>
          </c:tx>
          <c:spPr>
            <a:solidFill>
              <a:schemeClr val="accent2"/>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Dashboard_Pivots!$F$5:$F$9</c:f>
              <c:numCache>
                <c:formatCode>0.00</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7-2DD6-4739-BA86-F78E388D8C9C}"/>
            </c:ext>
          </c:extLst>
        </c:ser>
        <c:ser>
          <c:idx val="2"/>
          <c:order val="2"/>
          <c:tx>
            <c:strRef>
              <c:f>Dashboard_Pivots!$G$3:$G$4</c:f>
              <c:strCache>
                <c:ptCount val="1"/>
                <c:pt idx="0">
                  <c:v>Marketplace</c:v>
                </c:pt>
              </c:strCache>
            </c:strRef>
          </c:tx>
          <c:spPr>
            <a:solidFill>
              <a:schemeClr val="accent3"/>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Dashboard_Pivots!$G$5:$G$9</c:f>
              <c:numCache>
                <c:formatCode>0.00</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8-2DD6-4739-BA86-F78E388D8C9C}"/>
            </c:ext>
          </c:extLst>
        </c:ser>
        <c:ser>
          <c:idx val="3"/>
          <c:order val="3"/>
          <c:tx>
            <c:strRef>
              <c:f>Dashboard_Pivots!$H$3:$H$4</c:f>
              <c:strCache>
                <c:ptCount val="1"/>
                <c:pt idx="0">
                  <c:v>Not Specified</c:v>
                </c:pt>
              </c:strCache>
            </c:strRef>
          </c:tx>
          <c:spPr>
            <a:solidFill>
              <a:schemeClr val="accent4"/>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Dashboard_Pivots!$H$5:$H$9</c:f>
              <c:numCache>
                <c:formatCode>0.00</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9-2DD6-4739-BA86-F78E388D8C9C}"/>
            </c:ext>
          </c:extLst>
        </c:ser>
        <c:ser>
          <c:idx val="4"/>
          <c:order val="4"/>
          <c:tx>
            <c:strRef>
              <c:f>Dashboard_Pivots!$I$3:$I$4</c:f>
              <c:strCache>
                <c:ptCount val="1"/>
                <c:pt idx="0">
                  <c:v>Online</c:v>
                </c:pt>
              </c:strCache>
            </c:strRef>
          </c:tx>
          <c:spPr>
            <a:solidFill>
              <a:schemeClr val="accent5"/>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Dashboard_Pivots!$I$5:$I$9</c:f>
              <c:numCache>
                <c:formatCode>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A-2DD6-4739-BA86-F78E388D8C9C}"/>
            </c:ext>
          </c:extLst>
        </c:ser>
        <c:ser>
          <c:idx val="5"/>
          <c:order val="5"/>
          <c:tx>
            <c:strRef>
              <c:f>Dashboard_Pivots!$J$3:$J$4</c:f>
              <c:strCache>
                <c:ptCount val="1"/>
                <c:pt idx="0">
                  <c:v>Retail</c:v>
                </c:pt>
              </c:strCache>
            </c:strRef>
          </c:tx>
          <c:spPr>
            <a:solidFill>
              <a:schemeClr val="accent6"/>
            </a:solidFill>
            <a:ln>
              <a:noFill/>
            </a:ln>
            <a:effectLst/>
          </c:spPr>
          <c:invertIfNegative val="0"/>
          <c:cat>
            <c:strRef>
              <c:f>Dashboard_Pivots!$D$5:$D$9</c:f>
              <c:strCache>
                <c:ptCount val="4"/>
                <c:pt idx="0">
                  <c:v>Africa</c:v>
                </c:pt>
                <c:pt idx="1">
                  <c:v>Americas</c:v>
                </c:pt>
                <c:pt idx="2">
                  <c:v>Asia</c:v>
                </c:pt>
                <c:pt idx="3">
                  <c:v>Europe</c:v>
                </c:pt>
              </c:strCache>
            </c:strRef>
          </c:cat>
          <c:val>
            <c:numRef>
              <c:f>Dashboard_Pivots!$J$5:$J$9</c:f>
              <c:numCache>
                <c:formatCode>0.00</c:formatCode>
                <c:ptCount val="4"/>
                <c:pt idx="0">
                  <c:v>141171.08466999998</c:v>
                </c:pt>
                <c:pt idx="1">
                  <c:v>69035.709220000004</c:v>
                </c:pt>
                <c:pt idx="2">
                  <c:v>153258.55984000003</c:v>
                </c:pt>
                <c:pt idx="3">
                  <c:v>151779.17228999996</c:v>
                </c:pt>
              </c:numCache>
            </c:numRef>
          </c:val>
          <c:extLst>
            <c:ext xmlns:c16="http://schemas.microsoft.com/office/drawing/2014/chart" uri="{C3380CC4-5D6E-409C-BE32-E72D297353CC}">
              <c16:uniqueId val="{0000000C-2DD6-4739-BA86-F78E388D8C9C}"/>
            </c:ext>
          </c:extLst>
        </c:ser>
        <c:dLbls>
          <c:showLegendKey val="0"/>
          <c:showVal val="0"/>
          <c:showCatName val="0"/>
          <c:showSerName val="0"/>
          <c:showPercent val="0"/>
          <c:showBubbleSize val="0"/>
        </c:dLbls>
        <c:gapWidth val="150"/>
        <c:overlap val="100"/>
        <c:axId val="1764619968"/>
        <c:axId val="1764622368"/>
      </c:barChart>
      <c:catAx>
        <c:axId val="17646199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22368"/>
        <c:crosses val="autoZero"/>
        <c:auto val="1"/>
        <c:lblAlgn val="ctr"/>
        <c:lblOffset val="100"/>
        <c:noMultiLvlLbl val="0"/>
      </c:catAx>
      <c:valAx>
        <c:axId val="17646223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[Excel_Assignment..xlsx]Dashboard_Pivots!Revenue by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Revenue Trend by Month</a:t>
            </a:r>
            <a:endParaRPr lang="en-US" b="1">
              <a:solidFill>
                <a:srgbClr val="FF0000"/>
              </a:solidFill>
            </a:endParaRPr>
          </a:p>
        </c:rich>
      </c:tx>
      <c:layout>
        <c:manualLayout>
          <c:xMode val="edge"/>
          <c:yMode val="edge"/>
          <c:x val="0.29379155730533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Dashboard_Pivots!$B$3</c:f>
              <c:strCache>
                <c:ptCount val="1"/>
                <c:pt idx="0">
                  <c:v>Total</c:v>
                </c:pt>
              </c:strCache>
            </c:strRef>
          </c:tx>
          <c:spPr>
            <a:ln w="28575" cap="rnd">
              <a:solidFill>
                <a:schemeClr val="accent1"/>
              </a:solidFill>
              <a:round/>
            </a:ln>
            <a:effectLst/>
          </c:spPr>
          <c:marker>
            <c:symbol val="none"/>
          </c:marker>
          <c:cat>
            <c:strRef>
              <c:f>Dashboard_Pivots!$A$4:$A$37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Sep-2023</c:v>
                </c:pt>
                <c:pt idx="31">
                  <c:v>Sep-2024</c:v>
                </c:pt>
                <c:pt idx="32">
                  <c:v>Sep-2025</c:v>
                </c:pt>
              </c:strCache>
            </c:strRef>
          </c:cat>
          <c:val>
            <c:numRef>
              <c:f>Dashboard_Pivots!$B$4:$B$37</c:f>
              <c:numCache>
                <c:formatCode>0.00</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9E5A-46AE-AF3F-E99FFD1B8D99}"/>
            </c:ext>
          </c:extLst>
        </c:ser>
        <c:dLbls>
          <c:showLegendKey val="0"/>
          <c:showVal val="0"/>
          <c:showCatName val="0"/>
          <c:showSerName val="0"/>
          <c:showPercent val="0"/>
          <c:showBubbleSize val="0"/>
        </c:dLbls>
        <c:smooth val="0"/>
        <c:axId val="2110869856"/>
        <c:axId val="2110871776"/>
      </c:lineChart>
      <c:catAx>
        <c:axId val="21108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71776"/>
        <c:crosses val="autoZero"/>
        <c:auto val="1"/>
        <c:lblAlgn val="ctr"/>
        <c:lblOffset val="100"/>
        <c:noMultiLvlLbl val="0"/>
      </c:catAx>
      <c:valAx>
        <c:axId val="2110871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[Excel_Assignment..xlsx]Dashboard_Pivots!PivotTable3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Top 10 SKUs by Revenue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Dashboard_Pivots!$E$11</c:f>
              <c:strCache>
                <c:ptCount val="1"/>
                <c:pt idx="0">
                  <c:v>Total</c:v>
                </c:pt>
              </c:strCache>
            </c:strRef>
          </c:tx>
          <c:spPr>
            <a:solidFill>
              <a:schemeClr val="accent1"/>
            </a:solidFill>
            <a:ln>
              <a:noFill/>
            </a:ln>
            <a:effectLst/>
          </c:spPr>
          <c:invertIfNegative val="0"/>
          <c:cat>
            <c:strRef>
              <c:f>Dashboard_Pivots!$D$12:$D$22</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Dashboard_Pivots!$E$12:$E$22</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417B-4247-A17B-5D68963B93FA}"/>
            </c:ext>
          </c:extLst>
        </c:ser>
        <c:dLbls>
          <c:showLegendKey val="0"/>
          <c:showVal val="0"/>
          <c:showCatName val="0"/>
          <c:showSerName val="0"/>
          <c:showPercent val="0"/>
          <c:showBubbleSize val="0"/>
        </c:dLbls>
        <c:gapWidth val="182"/>
        <c:axId val="2107023488"/>
        <c:axId val="2107036448"/>
      </c:barChart>
      <c:catAx>
        <c:axId val="210702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36448"/>
        <c:crosses val="autoZero"/>
        <c:auto val="1"/>
        <c:lblAlgn val="ctr"/>
        <c:lblOffset val="100"/>
        <c:noMultiLvlLbl val="0"/>
      </c:catAx>
      <c:valAx>
        <c:axId val="2107036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rgbClr val="FF0000"/>
                </a:solidFill>
              </a:rPr>
              <a:t>Discount Distribution &amp; Outliers</a:t>
            </a:r>
            <a:endParaRPr lang="en-US" sz="1400" b="1" i="0" u="none" strike="noStrike" baseline="0">
              <a:solidFill>
                <a:srgbClr val="FF0000"/>
              </a:solidFill>
              <a:latin typeface="Calibri"/>
            </a:endParaRPr>
          </a:p>
        </cx:rich>
      </cx:tx>
    </cx:title>
    <cx:plotArea>
      <cx:plotAreaRegion>
        <cx:series layoutId="boxWhisker" uniqueId="{76D7EF5F-D15C-4A95-AB70-436D48DC0F77}">
          <cx:tx>
            <cx:txData>
              <cx:f>_xlchart.v1.0</cx:f>
              <cx:v>DiscountPct</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tle/>
        <cx:tickLabels/>
      </cx:axis>
      <cx:axis id="1">
        <cx:valScaling/>
        <cx:title/>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plotArea>
      <cx:plotAreaRegion>
        <cx:series layoutId="boxWhisker" uniqueId="{72C5BD5A-014E-41BD-B975-9A69DF5BE935}">
          <cx:tx>
            <cx:txData>
              <cx:f>_xlchart.v1.3</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rgbClr val="FF0000"/>
                </a:solidFill>
              </a:rPr>
              <a:t>Discount Distribution &amp; Outliers</a:t>
            </a:r>
            <a:endParaRPr lang="en-US" sz="1400" b="1" i="0" u="none" strike="noStrike" baseline="0">
              <a:solidFill>
                <a:srgbClr val="FF0000"/>
              </a:solidFill>
              <a:latin typeface="Calibri"/>
            </a:endParaRPr>
          </a:p>
        </cx:rich>
      </cx:tx>
    </cx:title>
    <cx:plotArea>
      <cx:plotAreaRegion>
        <cx:series layoutId="boxWhisker" uniqueId="{76D7EF5F-D15C-4A95-AB70-436D48DC0F77}">
          <cx:tx>
            <cx:txData>
              <cx:f>_xlchart.v1.5</cx:f>
              <cx:v>DiscountPct</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tle/>
        <cx:tickLabels/>
      </cx:axis>
      <cx:axis id="1">
        <cx:valScaling/>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133348</xdr:colOff>
      <xdr:row>10</xdr:row>
      <xdr:rowOff>176211</xdr:rowOff>
    </xdr:from>
    <xdr:to>
      <xdr:col>6</xdr:col>
      <xdr:colOff>428624</xdr:colOff>
      <xdr:row>33</xdr:row>
      <xdr:rowOff>9525</xdr:rowOff>
    </xdr:to>
    <xdr:graphicFrame macro="">
      <xdr:nvGraphicFramePr>
        <xdr:cNvPr id="2" name="Chart 1">
          <a:extLst>
            <a:ext uri="{FF2B5EF4-FFF2-40B4-BE49-F238E27FC236}">
              <a16:creationId xmlns:a16="http://schemas.microsoft.com/office/drawing/2014/main" id="{0FAC2162-52C9-DF08-0B26-FCD1F4760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1</xdr:row>
      <xdr:rowOff>61911</xdr:rowOff>
    </xdr:from>
    <xdr:to>
      <xdr:col>14</xdr:col>
      <xdr:colOff>238125</xdr:colOff>
      <xdr:row>31</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1BEA37F-0D2A-BD3C-F9BA-8B38BA939A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67025" y="252411"/>
              <a:ext cx="6381750" cy="58054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161925</xdr:colOff>
      <xdr:row>10</xdr:row>
      <xdr:rowOff>14287</xdr:rowOff>
    </xdr:from>
    <xdr:to>
      <xdr:col>11</xdr:col>
      <xdr:colOff>314325</xdr:colOff>
      <xdr:row>24</xdr:row>
      <xdr:rowOff>90487</xdr:rowOff>
    </xdr:to>
    <xdr:graphicFrame macro="">
      <xdr:nvGraphicFramePr>
        <xdr:cNvPr id="2" name="Chart 1">
          <a:extLst>
            <a:ext uri="{FF2B5EF4-FFF2-40B4-BE49-F238E27FC236}">
              <a16:creationId xmlns:a16="http://schemas.microsoft.com/office/drawing/2014/main" id="{525D9A9D-37F3-EE12-BAF0-0454E16EB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24</xdr:row>
      <xdr:rowOff>128587</xdr:rowOff>
    </xdr:from>
    <xdr:to>
      <xdr:col>11</xdr:col>
      <xdr:colOff>504825</xdr:colOff>
      <xdr:row>39</xdr:row>
      <xdr:rowOff>14287</xdr:rowOff>
    </xdr:to>
    <xdr:graphicFrame macro="">
      <xdr:nvGraphicFramePr>
        <xdr:cNvPr id="3" name="Chart 2">
          <a:extLst>
            <a:ext uri="{FF2B5EF4-FFF2-40B4-BE49-F238E27FC236}">
              <a16:creationId xmlns:a16="http://schemas.microsoft.com/office/drawing/2014/main" id="{ABD54CC9-0713-2C20-13E6-63E0318A7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461962</xdr:colOff>
      <xdr:row>10</xdr:row>
      <xdr:rowOff>4762</xdr:rowOff>
    </xdr:from>
    <xdr:to>
      <xdr:col>19</xdr:col>
      <xdr:colOff>157162</xdr:colOff>
      <xdr:row>24</xdr:row>
      <xdr:rowOff>80962</xdr:rowOff>
    </xdr:to>
    <xdr:graphicFrame macro="">
      <xdr:nvGraphicFramePr>
        <xdr:cNvPr id="4" name="Chart 3">
          <a:extLst>
            <a:ext uri="{FF2B5EF4-FFF2-40B4-BE49-F238E27FC236}">
              <a16:creationId xmlns:a16="http://schemas.microsoft.com/office/drawing/2014/main" id="{59235162-C0E4-EFB6-FC89-34067FF38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104775</xdr:colOff>
      <xdr:row>28</xdr:row>
      <xdr:rowOff>114300</xdr:rowOff>
    </xdr:from>
    <xdr:to>
      <xdr:col>23</xdr:col>
      <xdr:colOff>104775</xdr:colOff>
      <xdr:row>41</xdr:row>
      <xdr:rowOff>161925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14113EC-30D3-5C3A-A0B7-E935A24871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40175" y="563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295275</xdr:colOff>
      <xdr:row>28</xdr:row>
      <xdr:rowOff>114300</xdr:rowOff>
    </xdr:from>
    <xdr:to>
      <xdr:col>26</xdr:col>
      <xdr:colOff>295275</xdr:colOff>
      <xdr:row>41</xdr:row>
      <xdr:rowOff>161925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BCC33485-DFED-A379-A77A-201CE5CCD9E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659475" y="563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276225</xdr:colOff>
      <xdr:row>14</xdr:row>
      <xdr:rowOff>161925</xdr:rowOff>
    </xdr:from>
    <xdr:to>
      <xdr:col>26</xdr:col>
      <xdr:colOff>276225</xdr:colOff>
      <xdr:row>28</xdr:row>
      <xdr:rowOff>19050</xdr:rowOff>
    </xdr:to>
    <mc:AlternateContent xmlns:mc="http://schemas.openxmlformats.org/markup-compatibility/2006" xmlns:a14="http://schemas.microsoft.com/office/drawing/2010/main">
      <mc:Choice Requires="a14">
        <xdr:graphicFrame macro="">
          <xdr:nvGraphicFramePr>
            <xdr:cNvPr id="13" name="Channel">
              <a:extLst>
                <a:ext uri="{FF2B5EF4-FFF2-40B4-BE49-F238E27FC236}">
                  <a16:creationId xmlns:a16="http://schemas.microsoft.com/office/drawing/2014/main" id="{ABBFCD8A-A1A9-8D93-03A5-04B2241CA0B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907000" y="2828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152400</xdr:colOff>
      <xdr:row>0</xdr:row>
      <xdr:rowOff>133350</xdr:rowOff>
    </xdr:from>
    <xdr:to>
      <xdr:col>26</xdr:col>
      <xdr:colOff>152400</xdr:colOff>
      <xdr:row>12</xdr:row>
      <xdr:rowOff>180975</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6D91EC53-16E0-0878-899E-2870B812F62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783175"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104775</xdr:colOff>
      <xdr:row>14</xdr:row>
      <xdr:rowOff>152400</xdr:rowOff>
    </xdr:from>
    <xdr:to>
      <xdr:col>23</xdr:col>
      <xdr:colOff>104775</xdr:colOff>
      <xdr:row>28</xdr:row>
      <xdr:rowOff>9525</xdr:rowOff>
    </xdr:to>
    <mc:AlternateContent xmlns:mc="http://schemas.openxmlformats.org/markup-compatibility/2006" xmlns:a14="http://schemas.microsoft.com/office/drawing/2010/main">
      <mc:Choice Requires="a14">
        <xdr:graphicFrame macro="">
          <xdr:nvGraphicFramePr>
            <xdr:cNvPr id="15" name="ProductCategory">
              <a:extLst>
                <a:ext uri="{FF2B5EF4-FFF2-40B4-BE49-F238E27FC236}">
                  <a16:creationId xmlns:a16="http://schemas.microsoft.com/office/drawing/2014/main" id="{1AED8861-46C1-81C0-93A9-C85089AD65A2}"/>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906750" y="281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600075</xdr:colOff>
      <xdr:row>0</xdr:row>
      <xdr:rowOff>123825</xdr:rowOff>
    </xdr:from>
    <xdr:to>
      <xdr:col>22</xdr:col>
      <xdr:colOff>600075</xdr:colOff>
      <xdr:row>12</xdr:row>
      <xdr:rowOff>171450</xdr:rowOff>
    </xdr:to>
    <mc:AlternateContent xmlns:mc="http://schemas.openxmlformats.org/markup-compatibility/2006" xmlns:a14="http://schemas.microsoft.com/office/drawing/2010/main">
      <mc:Choice Requires="a14">
        <xdr:graphicFrame macro="">
          <xdr:nvGraphicFramePr>
            <xdr:cNvPr id="16" name="Month(OD)">
              <a:extLst>
                <a:ext uri="{FF2B5EF4-FFF2-40B4-BE49-F238E27FC236}">
                  <a16:creationId xmlns:a16="http://schemas.microsoft.com/office/drawing/2014/main" id="{194F6C0B-D7CD-A6DA-5550-4D4C973932CA}"/>
                </a:ext>
              </a:extLst>
            </xdr:cNvPr>
            <xdr:cNvGraphicFramePr/>
          </xdr:nvGraphicFramePr>
          <xdr:xfrm>
            <a:off x="0" y="0"/>
            <a:ext cx="0" cy="0"/>
          </xdr:xfrm>
          <a:graphic>
            <a:graphicData uri="http://schemas.microsoft.com/office/drawing/2010/slicer">
              <sle:slicer xmlns:sle="http://schemas.microsoft.com/office/drawing/2010/slicer" name="Month(OD)"/>
            </a:graphicData>
          </a:graphic>
        </xdr:graphicFrame>
      </mc:Choice>
      <mc:Fallback xmlns="">
        <xdr:sp macro="" textlink="">
          <xdr:nvSpPr>
            <xdr:cNvPr id="0" name=""/>
            <xdr:cNvSpPr>
              <a:spLocks noTextEdit="1"/>
            </xdr:cNvSpPr>
          </xdr:nvSpPr>
          <xdr:spPr>
            <a:xfrm>
              <a:off x="15792450" y="12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24</xdr:row>
      <xdr:rowOff>38100</xdr:rowOff>
    </xdr:from>
    <xdr:to>
      <xdr:col>17</xdr:col>
      <xdr:colOff>276225</xdr:colOff>
      <xdr:row>37</xdr:row>
      <xdr:rowOff>85725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4DF638F-5441-C63C-28CB-AF65ED4F81B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154025" y="4800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19050</xdr:colOff>
      <xdr:row>2</xdr:row>
      <xdr:rowOff>338137</xdr:rowOff>
    </xdr:from>
    <xdr:to>
      <xdr:col>34</xdr:col>
      <xdr:colOff>323850</xdr:colOff>
      <xdr:row>19</xdr:row>
      <xdr:rowOff>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762EA45-8EAB-8861-B6AA-6A30363846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821650" y="719137"/>
              <a:ext cx="4572000" cy="30908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66674</xdr:colOff>
      <xdr:row>5</xdr:row>
      <xdr:rowOff>161924</xdr:rowOff>
    </xdr:from>
    <xdr:to>
      <xdr:col>7</xdr:col>
      <xdr:colOff>590549</xdr:colOff>
      <xdr:row>10</xdr:row>
      <xdr:rowOff>152399</xdr:rowOff>
    </xdr:to>
    <xdr:sp macro="" textlink="">
      <xdr:nvSpPr>
        <xdr:cNvPr id="12" name="Rectangle: Rounded Corners 11">
          <a:extLst>
            <a:ext uri="{FF2B5EF4-FFF2-40B4-BE49-F238E27FC236}">
              <a16:creationId xmlns:a16="http://schemas.microsoft.com/office/drawing/2014/main" id="{CF6A387B-73A3-664C-9483-A725B61832D3}"/>
            </a:ext>
          </a:extLst>
        </xdr:cNvPr>
        <xdr:cNvSpPr/>
      </xdr:nvSpPr>
      <xdr:spPr>
        <a:xfrm>
          <a:off x="2505074" y="1114424"/>
          <a:ext cx="2352675" cy="9429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Total Revenue: </a:t>
          </a:r>
          <a:r>
            <a:rPr lang="en-US" sz="2000" b="1" i="0" u="none" strike="noStrike">
              <a:solidFill>
                <a:schemeClr val="tx1"/>
              </a:solidFill>
              <a:effectLst/>
              <a:latin typeface="+mn-lt"/>
              <a:ea typeface="+mn-ea"/>
              <a:cs typeface="+mn-cs"/>
            </a:rPr>
            <a:t>10928845.72</a:t>
          </a:r>
          <a:r>
            <a:rPr lang="en-US" sz="2000" b="1">
              <a:solidFill>
                <a:schemeClr val="tx1"/>
              </a:solidFill>
              <a:effectLst/>
            </a:rPr>
            <a:t> </a:t>
          </a:r>
          <a:endParaRPr lang="en-US" sz="2000" b="1">
            <a:solidFill>
              <a:schemeClr val="tx1"/>
            </a:solidFill>
          </a:endParaRPr>
        </a:p>
      </xdr:txBody>
    </xdr:sp>
    <xdr:clientData/>
  </xdr:twoCellAnchor>
  <xdr:twoCellAnchor>
    <xdr:from>
      <xdr:col>4</xdr:col>
      <xdr:colOff>66674</xdr:colOff>
      <xdr:row>0</xdr:row>
      <xdr:rowOff>142875</xdr:rowOff>
    </xdr:from>
    <xdr:to>
      <xdr:col>24</xdr:col>
      <xdr:colOff>276225</xdr:colOff>
      <xdr:row>5</xdr:row>
      <xdr:rowOff>38100</xdr:rowOff>
    </xdr:to>
    <xdr:sp macro="" textlink="">
      <xdr:nvSpPr>
        <xdr:cNvPr id="14" name="Rectangle: Rounded Corners 13">
          <a:extLst>
            <a:ext uri="{FF2B5EF4-FFF2-40B4-BE49-F238E27FC236}">
              <a16:creationId xmlns:a16="http://schemas.microsoft.com/office/drawing/2014/main" id="{A937B72F-D2B4-F399-A537-5758AE7A30DA}"/>
            </a:ext>
          </a:extLst>
        </xdr:cNvPr>
        <xdr:cNvSpPr/>
      </xdr:nvSpPr>
      <xdr:spPr>
        <a:xfrm>
          <a:off x="2505074" y="142875"/>
          <a:ext cx="12401551"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accent2">
                  <a:lumMod val="75000"/>
                </a:schemeClr>
              </a:solidFill>
            </a:rPr>
            <a:t>Sales &amp; Operational Insights</a:t>
          </a:r>
        </a:p>
      </xdr:txBody>
    </xdr:sp>
    <xdr:clientData/>
  </xdr:twoCellAnchor>
  <xdr:twoCellAnchor>
    <xdr:from>
      <xdr:col>8</xdr:col>
      <xdr:colOff>76200</xdr:colOff>
      <xdr:row>5</xdr:row>
      <xdr:rowOff>142875</xdr:rowOff>
    </xdr:from>
    <xdr:to>
      <xdr:col>11</xdr:col>
      <xdr:colOff>600075</xdr:colOff>
      <xdr:row>10</xdr:row>
      <xdr:rowOff>133350</xdr:rowOff>
    </xdr:to>
    <xdr:sp macro="" textlink="">
      <xdr:nvSpPr>
        <xdr:cNvPr id="15" name="Rectangle: Rounded Corners 14">
          <a:extLst>
            <a:ext uri="{FF2B5EF4-FFF2-40B4-BE49-F238E27FC236}">
              <a16:creationId xmlns:a16="http://schemas.microsoft.com/office/drawing/2014/main" id="{FBA1A30C-474F-4118-B49B-20E9D23C4170}"/>
            </a:ext>
          </a:extLst>
        </xdr:cNvPr>
        <xdr:cNvSpPr/>
      </xdr:nvSpPr>
      <xdr:spPr>
        <a:xfrm>
          <a:off x="4953000" y="1095375"/>
          <a:ext cx="2352675" cy="9429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Toatal Gross Profit: </a:t>
          </a:r>
          <a:r>
            <a:rPr lang="en-US" sz="2000" b="1" i="0" u="none" strike="noStrike">
              <a:solidFill>
                <a:schemeClr val="tx1"/>
              </a:solidFill>
              <a:effectLst/>
              <a:latin typeface="+mn-lt"/>
              <a:ea typeface="+mn-ea"/>
              <a:cs typeface="+mn-cs"/>
            </a:rPr>
            <a:t>3401098.01</a:t>
          </a:r>
          <a:r>
            <a:rPr lang="en-US" sz="2000" b="1">
              <a:solidFill>
                <a:schemeClr val="tx1"/>
              </a:solidFill>
              <a:effectLst/>
            </a:rPr>
            <a:t> </a:t>
          </a:r>
          <a:endParaRPr lang="en-US" sz="2000" b="1">
            <a:solidFill>
              <a:schemeClr val="tx1"/>
            </a:solidFill>
          </a:endParaRPr>
        </a:p>
      </xdr:txBody>
    </xdr:sp>
    <xdr:clientData/>
  </xdr:twoCellAnchor>
  <xdr:twoCellAnchor>
    <xdr:from>
      <xdr:col>12</xdr:col>
      <xdr:colOff>95250</xdr:colOff>
      <xdr:row>5</xdr:row>
      <xdr:rowOff>133350</xdr:rowOff>
    </xdr:from>
    <xdr:to>
      <xdr:col>16</xdr:col>
      <xdr:colOff>9525</xdr:colOff>
      <xdr:row>10</xdr:row>
      <xdr:rowOff>123825</xdr:rowOff>
    </xdr:to>
    <xdr:sp macro="" textlink="">
      <xdr:nvSpPr>
        <xdr:cNvPr id="16" name="Rectangle: Rounded Corners 15">
          <a:extLst>
            <a:ext uri="{FF2B5EF4-FFF2-40B4-BE49-F238E27FC236}">
              <a16:creationId xmlns:a16="http://schemas.microsoft.com/office/drawing/2014/main" id="{4D6DDCDB-482F-4186-A46C-3432F4FF28BB}"/>
            </a:ext>
          </a:extLst>
        </xdr:cNvPr>
        <xdr:cNvSpPr/>
      </xdr:nvSpPr>
      <xdr:spPr>
        <a:xfrm>
          <a:off x="7410450" y="1085850"/>
          <a:ext cx="2352675" cy="9429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Margin</a:t>
          </a:r>
          <a:r>
            <a:rPr lang="en-US" sz="2000" b="1" baseline="0">
              <a:solidFill>
                <a:schemeClr val="tx1"/>
              </a:solidFill>
            </a:rPr>
            <a:t> %: </a:t>
          </a:r>
          <a:r>
            <a:rPr lang="en-US" sz="2000" b="1" i="0" u="none" strike="noStrike">
              <a:solidFill>
                <a:schemeClr val="tx1"/>
              </a:solidFill>
              <a:effectLst/>
              <a:latin typeface="+mn-lt"/>
              <a:ea typeface="+mn-ea"/>
              <a:cs typeface="+mn-cs"/>
            </a:rPr>
            <a:t>-17240.36%</a:t>
          </a:r>
          <a:r>
            <a:rPr lang="en-US" sz="2000" b="1">
              <a:solidFill>
                <a:schemeClr val="tx1"/>
              </a:solidFill>
              <a:effectLst/>
            </a:rPr>
            <a:t> </a:t>
          </a:r>
          <a:endParaRPr lang="en-US" sz="2000" b="1">
            <a:solidFill>
              <a:schemeClr val="tx1"/>
            </a:solidFill>
          </a:endParaRPr>
        </a:p>
      </xdr:txBody>
    </xdr:sp>
    <xdr:clientData/>
  </xdr:twoCellAnchor>
  <xdr:twoCellAnchor>
    <xdr:from>
      <xdr:col>16</xdr:col>
      <xdr:colOff>114300</xdr:colOff>
      <xdr:row>5</xdr:row>
      <xdr:rowOff>133350</xdr:rowOff>
    </xdr:from>
    <xdr:to>
      <xdr:col>20</xdr:col>
      <xdr:colOff>257175</xdr:colOff>
      <xdr:row>10</xdr:row>
      <xdr:rowOff>123825</xdr:rowOff>
    </xdr:to>
    <xdr:sp macro="" textlink="">
      <xdr:nvSpPr>
        <xdr:cNvPr id="17" name="Rectangle: Rounded Corners 16">
          <a:extLst>
            <a:ext uri="{FF2B5EF4-FFF2-40B4-BE49-F238E27FC236}">
              <a16:creationId xmlns:a16="http://schemas.microsoft.com/office/drawing/2014/main" id="{A02C3E28-4686-4583-A4F5-63F4B186B331}"/>
            </a:ext>
          </a:extLst>
        </xdr:cNvPr>
        <xdr:cNvSpPr/>
      </xdr:nvSpPr>
      <xdr:spPr>
        <a:xfrm>
          <a:off x="9867900" y="1085850"/>
          <a:ext cx="2581275" cy="9429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Average Order Value: </a:t>
          </a:r>
          <a:r>
            <a:rPr lang="en-US" sz="2000" b="1" i="0" u="none" strike="noStrike">
              <a:solidFill>
                <a:schemeClr val="tx1"/>
              </a:solidFill>
              <a:effectLst/>
              <a:latin typeface="+mn-lt"/>
              <a:ea typeface="+mn-ea"/>
              <a:cs typeface="+mn-cs"/>
            </a:rPr>
            <a:t>17292.48</a:t>
          </a:r>
          <a:r>
            <a:rPr lang="en-US" sz="2000" b="1">
              <a:effectLst/>
            </a:rPr>
            <a:t> </a:t>
          </a:r>
          <a:endParaRPr lang="en-US" sz="2000" b="1">
            <a:solidFill>
              <a:schemeClr val="tx1"/>
            </a:solidFill>
          </a:endParaRPr>
        </a:p>
      </xdr:txBody>
    </xdr:sp>
    <xdr:clientData/>
  </xdr:twoCellAnchor>
  <xdr:twoCellAnchor>
    <xdr:from>
      <xdr:col>20</xdr:col>
      <xdr:colOff>361950</xdr:colOff>
      <xdr:row>5</xdr:row>
      <xdr:rowOff>123825</xdr:rowOff>
    </xdr:from>
    <xdr:to>
      <xdr:col>24</xdr:col>
      <xdr:colOff>276225</xdr:colOff>
      <xdr:row>10</xdr:row>
      <xdr:rowOff>114300</xdr:rowOff>
    </xdr:to>
    <xdr:sp macro="" textlink="">
      <xdr:nvSpPr>
        <xdr:cNvPr id="18" name="Rectangle: Rounded Corners 17">
          <a:extLst>
            <a:ext uri="{FF2B5EF4-FFF2-40B4-BE49-F238E27FC236}">
              <a16:creationId xmlns:a16="http://schemas.microsoft.com/office/drawing/2014/main" id="{92A50CEB-01DE-48D3-A2E6-92AC897CFF42}"/>
            </a:ext>
          </a:extLst>
        </xdr:cNvPr>
        <xdr:cNvSpPr/>
      </xdr:nvSpPr>
      <xdr:spPr>
        <a:xfrm>
          <a:off x="12553950" y="1076325"/>
          <a:ext cx="2352675" cy="9429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On-Time %:  </a:t>
          </a:r>
          <a:r>
            <a:rPr lang="en-US" sz="2000" b="1" i="0" u="none" strike="noStrike">
              <a:solidFill>
                <a:schemeClr val="tx1"/>
              </a:solidFill>
              <a:effectLst/>
              <a:latin typeface="+mn-lt"/>
              <a:ea typeface="+mn-ea"/>
              <a:cs typeface="+mn-cs"/>
            </a:rPr>
            <a:t>27.17%</a:t>
          </a:r>
          <a:r>
            <a:rPr lang="en-US" sz="2000" b="1">
              <a:solidFill>
                <a:schemeClr val="tx1"/>
              </a:solidFill>
              <a:effectLst/>
            </a:rPr>
            <a:t> </a:t>
          </a:r>
          <a:endParaRPr lang="en-US" sz="2000" b="1">
            <a:solidFill>
              <a:schemeClr val="tx1"/>
            </a:solidFill>
          </a:endParaRPr>
        </a:p>
      </xdr:txBody>
    </xdr:sp>
    <xdr:clientData/>
  </xdr:twoCellAnchor>
  <xdr:twoCellAnchor editAs="oneCell">
    <xdr:from>
      <xdr:col>0</xdr:col>
      <xdr:colOff>0</xdr:colOff>
      <xdr:row>7</xdr:row>
      <xdr:rowOff>0</xdr:rowOff>
    </xdr:from>
    <xdr:to>
      <xdr:col>3</xdr:col>
      <xdr:colOff>0</xdr:colOff>
      <xdr:row>20</xdr:row>
      <xdr:rowOff>47625</xdr:rowOff>
    </xdr:to>
    <mc:AlternateContent xmlns:mc="http://schemas.openxmlformats.org/markup-compatibility/2006" xmlns:a14="http://schemas.microsoft.com/office/drawing/2010/main">
      <mc:Choice Requires="a14">
        <xdr:graphicFrame macro="">
          <xdr:nvGraphicFramePr>
            <xdr:cNvPr id="22" name="Month(OD) 1">
              <a:extLst>
                <a:ext uri="{FF2B5EF4-FFF2-40B4-BE49-F238E27FC236}">
                  <a16:creationId xmlns:a16="http://schemas.microsoft.com/office/drawing/2014/main" id="{9CF579C9-BFA0-4BDD-B1DF-6E3C87E13188}"/>
                </a:ext>
              </a:extLst>
            </xdr:cNvPr>
            <xdr:cNvGraphicFramePr/>
          </xdr:nvGraphicFramePr>
          <xdr:xfrm>
            <a:off x="0" y="0"/>
            <a:ext cx="0" cy="0"/>
          </xdr:xfrm>
          <a:graphic>
            <a:graphicData uri="http://schemas.microsoft.com/office/drawing/2010/slicer">
              <sle:slicer xmlns:sle="http://schemas.microsoft.com/office/drawing/2010/slicer" name="Month(OD) 1"/>
            </a:graphicData>
          </a:graphic>
        </xdr:graphicFrame>
      </mc:Choice>
      <mc:Fallback xmlns="">
        <xdr:sp macro="" textlink="">
          <xdr:nvSpPr>
            <xdr:cNvPr id="0" name=""/>
            <xdr:cNvSpPr>
              <a:spLocks noTextEdit="1"/>
            </xdr:cNvSpPr>
          </xdr:nvSpPr>
          <xdr:spPr>
            <a:xfrm>
              <a:off x="0"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123827</xdr:rowOff>
    </xdr:from>
    <xdr:to>
      <xdr:col>3</xdr:col>
      <xdr:colOff>0</xdr:colOff>
      <xdr:row>28</xdr:row>
      <xdr:rowOff>57150</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D490CA2F-003B-4790-8780-C6AA2E365D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933827"/>
              <a:ext cx="1828800" cy="1457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180973</xdr:rowOff>
    </xdr:from>
    <xdr:to>
      <xdr:col>3</xdr:col>
      <xdr:colOff>0</xdr:colOff>
      <xdr:row>47</xdr:row>
      <xdr:rowOff>114300</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5A380DD6-ABCB-45FA-9580-044422D3DD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5514973"/>
              <a:ext cx="1828800" cy="3552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24</xdr:row>
      <xdr:rowOff>1</xdr:rowOff>
    </xdr:from>
    <xdr:to>
      <xdr:col>7</xdr:col>
      <xdr:colOff>57150</xdr:colOff>
      <xdr:row>34</xdr:row>
      <xdr:rowOff>57150</xdr:rowOff>
    </xdr:to>
    <mc:AlternateContent xmlns:mc="http://schemas.openxmlformats.org/markup-compatibility/2006" xmlns:a14="http://schemas.microsoft.com/office/drawing/2010/main">
      <mc:Choice Requires="a14">
        <xdr:graphicFrame macro="">
          <xdr:nvGraphicFramePr>
            <xdr:cNvPr id="30" name="Channel 1">
              <a:extLst>
                <a:ext uri="{FF2B5EF4-FFF2-40B4-BE49-F238E27FC236}">
                  <a16:creationId xmlns:a16="http://schemas.microsoft.com/office/drawing/2014/main" id="{86BFF4ED-56C9-48E0-85CB-F69466BA097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495550" y="4572001"/>
              <a:ext cx="1828800" cy="1962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85725</xdr:colOff>
      <xdr:row>34</xdr:row>
      <xdr:rowOff>114300</xdr:rowOff>
    </xdr:from>
    <xdr:to>
      <xdr:col>7</xdr:col>
      <xdr:colOff>85725</xdr:colOff>
      <xdr:row>47</xdr:row>
      <xdr:rowOff>161925</xdr:rowOff>
    </xdr:to>
    <mc:AlternateContent xmlns:mc="http://schemas.openxmlformats.org/markup-compatibility/2006" xmlns:a14="http://schemas.microsoft.com/office/drawing/2010/main">
      <mc:Choice Requires="a14">
        <xdr:graphicFrame macro="">
          <xdr:nvGraphicFramePr>
            <xdr:cNvPr id="31" name="Salesperson 1">
              <a:extLst>
                <a:ext uri="{FF2B5EF4-FFF2-40B4-BE49-F238E27FC236}">
                  <a16:creationId xmlns:a16="http://schemas.microsoft.com/office/drawing/2014/main" id="{EB9AC4BC-08B9-4ED2-9643-14F30C63B5B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524125" y="659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11</xdr:row>
      <xdr:rowOff>104776</xdr:rowOff>
    </xdr:from>
    <xdr:to>
      <xdr:col>7</xdr:col>
      <xdr:colOff>38100</xdr:colOff>
      <xdr:row>23</xdr:row>
      <xdr:rowOff>85726</xdr:rowOff>
    </xdr:to>
    <mc:AlternateContent xmlns:mc="http://schemas.openxmlformats.org/markup-compatibility/2006" xmlns:a14="http://schemas.microsoft.com/office/drawing/2010/main">
      <mc:Choice Requires="a14">
        <xdr:graphicFrame macro="">
          <xdr:nvGraphicFramePr>
            <xdr:cNvPr id="32" name="ProductCategory 1">
              <a:extLst>
                <a:ext uri="{FF2B5EF4-FFF2-40B4-BE49-F238E27FC236}">
                  <a16:creationId xmlns:a16="http://schemas.microsoft.com/office/drawing/2014/main" id="{717BE7A4-7F39-464F-A148-21823ACE55D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476500" y="2200276"/>
              <a:ext cx="1828800" cy="226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209550</xdr:colOff>
      <xdr:row>11</xdr:row>
      <xdr:rowOff>104775</xdr:rowOff>
    </xdr:from>
    <xdr:to>
      <xdr:col>14</xdr:col>
      <xdr:colOff>514350</xdr:colOff>
      <xdr:row>25</xdr:row>
      <xdr:rowOff>180975</xdr:rowOff>
    </xdr:to>
    <xdr:graphicFrame macro="">
      <xdr:nvGraphicFramePr>
        <xdr:cNvPr id="33" name="Chart 32">
          <a:extLst>
            <a:ext uri="{FF2B5EF4-FFF2-40B4-BE49-F238E27FC236}">
              <a16:creationId xmlns:a16="http://schemas.microsoft.com/office/drawing/2014/main" id="{8A25F307-D56C-47F1-8269-E911FE9C3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200025</xdr:colOff>
      <xdr:row>26</xdr:row>
      <xdr:rowOff>104772</xdr:rowOff>
    </xdr:from>
    <xdr:to>
      <xdr:col>14</xdr:col>
      <xdr:colOff>504825</xdr:colOff>
      <xdr:row>49</xdr:row>
      <xdr:rowOff>171449</xdr:rowOff>
    </xdr:to>
    <xdr:graphicFrame macro="">
      <xdr:nvGraphicFramePr>
        <xdr:cNvPr id="34" name="Chart 33">
          <a:extLst>
            <a:ext uri="{FF2B5EF4-FFF2-40B4-BE49-F238E27FC236}">
              <a16:creationId xmlns:a16="http://schemas.microsoft.com/office/drawing/2014/main" id="{1343A29A-110F-4DCD-9EA2-EBBAA7793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33337</xdr:colOff>
      <xdr:row>11</xdr:row>
      <xdr:rowOff>104775</xdr:rowOff>
    </xdr:from>
    <xdr:to>
      <xdr:col>25</xdr:col>
      <xdr:colOff>523875</xdr:colOff>
      <xdr:row>25</xdr:row>
      <xdr:rowOff>180975</xdr:rowOff>
    </xdr:to>
    <xdr:graphicFrame macro="">
      <xdr:nvGraphicFramePr>
        <xdr:cNvPr id="35" name="Chart 34">
          <a:extLst>
            <a:ext uri="{FF2B5EF4-FFF2-40B4-BE49-F238E27FC236}">
              <a16:creationId xmlns:a16="http://schemas.microsoft.com/office/drawing/2014/main" id="{7DA34A45-C249-4A2D-9B9B-279D2AB06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xdr:colOff>
      <xdr:row>26</xdr:row>
      <xdr:rowOff>85724</xdr:rowOff>
    </xdr:from>
    <xdr:to>
      <xdr:col>25</xdr:col>
      <xdr:colOff>581025</xdr:colOff>
      <xdr:row>49</xdr:row>
      <xdr:rowOff>171449</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FD1BC2A4-997E-475E-8AA2-FD89001591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53525" y="5038724"/>
              <a:ext cx="6667500" cy="4467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4.425309606479" createdVersion="8" refreshedVersion="8" minRefreshableVersion="3" recordCount="632" xr:uid="{B80869D8-9D18-416A-96D6-7278D79DF15A}">
  <cacheSource type="worksheet">
    <worksheetSource ref="A1:AG633" sheet="Excel_Assignment"/>
  </cacheSource>
  <cacheFields count="33">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4">
      <sharedItems containsSemiMixedTypes="0" containsNonDate="0" containsDate="1" containsString="0" minDate="2023-01-02T00:00:00" maxDate="2025-09-16T00:00:00"/>
    </cacheField>
    <cacheField name="RD(Original)" numFmtId="14">
      <sharedItems containsSemiMixedTypes="0" containsNonDate="0" containsDate="1" containsString="0" minDate="2023-01-05T00:00:00" maxDate="2025-10-06T00:00:00"/>
    </cacheField>
    <cacheField name="DateDifference " numFmtId="0">
      <sharedItems containsSemiMixedTypes="0" containsString="0" containsNumber="1" containsInteger="1" minValue="-2" maxValue="30"/>
    </cacheField>
    <cacheField name="DateCategoty" numFmtId="0">
      <sharedItems/>
    </cacheField>
    <cacheField name="RequiredDate(est)"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Not Specified"/>
      </sharedItems>
    </cacheField>
    <cacheField name="Salesperson" numFmtId="0">
      <sharedItems count="16">
        <s v="C. Otieno"/>
        <s v="J. Njeri"/>
        <s v="I. Johnson"/>
        <s v="G. Dubois"/>
        <s v="L. Okafor"/>
        <s v="B. Chen"/>
        <s v="E. Garcia"/>
        <s v="O. Wang"/>
        <s v="A. Patel"/>
        <s v="F. Müller"/>
        <s v="H. Kim"/>
        <s v="K. Singh"/>
        <s v="M. Rossi"/>
        <s v="N. Brown"/>
        <s v="D. Smith"/>
        <s v="Not Specified"/>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P" numFmtId="2">
      <sharedItems containsSemiMixedTypes="0" containsString="0" containsNumber="1" minValue="-33.659999999999997" maxValue="3661.07"/>
    </cacheField>
    <cacheField name="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Month(OD)" numFmtId="14">
      <sharedItems/>
    </cacheField>
    <cacheField name="OrderMonth" numFmtId="14">
      <sharedItems containsSemiMixedTypes="0" containsNonDate="0" containsDate="1" containsString="0" minDate="2023-01-01T00:00:00" maxDate="2025-09-02T00:00:00"/>
    </cacheField>
    <cacheField name="FirstOrderMonth" numFmtId="14">
      <sharedItems containsSemiMixedTypes="0" containsNonDate="0" containsDate="1" containsString="0" minDate="2023-01-01T00:00:00" maxDate="2023-03-02T00:00:00"/>
    </cacheField>
    <cacheField name="MonthsSinceFirstOrder" numFmtId="0">
      <sharedItems containsSemiMixedTypes="0" containsString="0" containsNumber="1" containsInteger="1" minValue="0" maxValue="32" count="33">
        <n v="14"/>
        <n v="21"/>
        <n v="1"/>
        <n v="26"/>
        <n v="9"/>
        <n v="0"/>
        <n v="23"/>
        <n v="16"/>
        <n v="28"/>
        <n v="12"/>
        <n v="22"/>
        <n v="32"/>
        <n v="3"/>
        <n v="30"/>
        <n v="18"/>
        <n v="4"/>
        <n v="29"/>
        <n v="17"/>
        <n v="27"/>
        <n v="15"/>
        <n v="19"/>
        <n v="2"/>
        <n v="5"/>
        <n v="6"/>
        <n v="24"/>
        <n v="7"/>
        <n v="25"/>
        <n v="11"/>
        <n v="8"/>
        <n v="31"/>
        <n v="20"/>
        <n v="10"/>
        <n v="13"/>
      </sharedItems>
    </cacheField>
    <cacheField name="Quarter(OD)" numFmtId="49">
      <sharedItems/>
    </cacheField>
    <cacheField name="RegionHierarchy" numFmtId="0">
      <sharedItems/>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4.586797685188" createdVersion="8" refreshedVersion="8" minRefreshableVersion="3" recordCount="630" xr:uid="{758B43B2-48B9-498E-B32E-443D02532541}">
  <cacheSource type="worksheet">
    <worksheetSource ref="A1:F631" sheet="ABCSheet"/>
  </cacheSource>
  <cacheFields count="6">
    <cacheField name="ProductCategory" numFmtId="0">
      <sharedItems count="7">
        <s v="Accessories"/>
        <s v="Components"/>
        <s v="Laptops"/>
        <s v="Monitors"/>
        <s v="Networking"/>
        <s v="Phones"/>
        <s v="Printers"/>
      </sharedItems>
    </cacheField>
    <cacheField name="SKU" numFmtId="0">
      <sharedItems count="630">
        <s v="ACC-6626"/>
        <s v="ACC-2988"/>
        <s v="ACC-9283"/>
        <s v="ACC-9533"/>
        <s v="ACC-8098"/>
        <s v="ACC-4490"/>
        <s v="ACC-7838"/>
        <s v="ACC-5177"/>
        <s v="ACC-9162"/>
        <s v="ACC-7078"/>
        <s v="ACC-1375"/>
        <s v="ACC-1659"/>
        <s v="ACC-6223"/>
        <s v="ACC-4631"/>
        <s v="ACC-5334"/>
        <s v="ACC-6594"/>
        <s v="ACC-9644"/>
        <s v="ACC-8557"/>
        <s v="ACC-3103"/>
        <s v="ACC-1731"/>
        <s v="ACC-3721"/>
        <s v="ACC-9445"/>
        <s v="ACC-5150"/>
        <s v="ACC-9038"/>
        <s v="ACC-3645"/>
        <s v="ACC-4483"/>
        <s v="ACC-1882"/>
        <s v="ACC-8999"/>
        <s v="ACC-1238"/>
        <s v="ACC-9150"/>
        <s v="ACC-7938"/>
        <s v="ACC-5144"/>
        <s v="ACC-3415"/>
        <s v="ACC-6348"/>
        <s v="ACC-8620"/>
        <s v="ACC-2735"/>
        <s v="ACC-1249"/>
        <s v="ACC-7713"/>
        <s v="ACC-6543"/>
        <s v="ACC-7354"/>
        <s v="ACC-5422"/>
        <s v="ACC-1604"/>
        <s v="ACC-7240"/>
        <s v="ACC-2903"/>
        <s v="ACC-4124"/>
        <s v="ACC-3961"/>
        <s v="ACC-1075"/>
        <s v="ACC-1028"/>
        <s v="ACC-2761"/>
        <s v="ACC-3385"/>
        <s v="ACC-3989"/>
        <s v="ACC-2364"/>
        <s v="ACC-4815"/>
        <s v="ACC-2867"/>
        <s v="ACC-8683"/>
        <s v="ACC-7906"/>
        <s v="ACC-2902"/>
        <s v="ACC-5260"/>
        <s v="ACC-9591"/>
        <s v="ACC-1663"/>
        <s v="ACC-3567"/>
        <s v="ACC-1596"/>
        <s v="ACC-1492"/>
        <s v="ACC-3951"/>
        <s v="ACC-3068"/>
        <s v="ACC-3833"/>
        <s v="ACC-8094"/>
        <s v="ACC-2386"/>
        <s v="ACC-1060"/>
        <s v="ACC-5079"/>
        <s v="ACC-5780"/>
        <s v="ACC-8242"/>
        <s v="ACC-4587"/>
        <s v="ACC-2252"/>
        <s v="ACC-4056"/>
        <s v="ACC-7047"/>
        <s v="ACC-8178"/>
        <s v="ACC-7671"/>
        <s v="ACC-4511"/>
        <s v="ACC-2990"/>
        <s v="ACC-1021"/>
        <s v="ACC-4766"/>
        <s v="ACC-3349"/>
        <s v="ACC-5206"/>
        <s v="ACC-3551"/>
        <s v="ACC-9820"/>
        <s v="ACC-1770"/>
        <s v="ACC-6777"/>
        <s v="CMP-8851"/>
        <s v="CMP-3938"/>
        <s v="CMP-2040"/>
        <s v="CMP-3731"/>
        <s v="CMP-8127"/>
        <s v="CMP-2096"/>
        <s v="CMP-5006"/>
        <s v="CMP-1940"/>
        <s v="CMP-8002"/>
        <s v="CMP-1156"/>
        <s v="CMP-6529"/>
        <s v="CMP-6971"/>
        <s v="CMP-6392"/>
        <s v="CMP-1559"/>
        <s v="CMP-4792"/>
        <s v="CMP-3093"/>
        <s v="CMP-9307"/>
        <s v="CMP-4159"/>
        <s v="CMP-9001"/>
        <s v="CMP-2693"/>
        <s v="CMP-3313"/>
        <s v="CMP-3875"/>
        <s v="CMP-6811"/>
        <s v="CMP-4630"/>
        <s v="CMP-5820"/>
        <s v="CMP-7055"/>
        <s v="CMP-8545"/>
        <s v="CMP-4807"/>
        <s v="CMP-7617"/>
        <s v="CMP-3259"/>
        <s v="CMP-3978"/>
        <s v="CMP-5946"/>
        <s v="CMP-9392"/>
        <s v="CMP-5911"/>
        <s v="CMP-2015"/>
        <s v="CMP-1220"/>
        <s v="CMP-2574"/>
        <s v="CMP-8230"/>
        <s v="CMP-8196"/>
        <s v="CMP-1555"/>
        <s v="CMP-4970"/>
        <s v="CMP-6898"/>
        <s v="CMP-4531"/>
        <s v="CMP-7563"/>
        <s v="CMP-8101"/>
        <s v="CMP-8390"/>
        <s v="CMP-5311"/>
        <s v="CMP-8659"/>
        <s v="CMP-6919"/>
        <s v="CMP-3720"/>
        <s v="CMP-7371"/>
        <s v="CMP-5211"/>
        <s v="CMP-6352"/>
        <s v="CMP-3743"/>
        <s v="CMP-4093"/>
        <s v="CMP-5065"/>
        <s v="CMP-8658"/>
        <s v="CMP-5825"/>
        <s v="CMP-8604"/>
        <s v="CMP-1009"/>
        <s v="CMP-9498"/>
        <s v="CMP-7256"/>
        <s v="CMP-5435"/>
        <s v="CMP-2410"/>
        <s v="CMP-8141"/>
        <s v="CMP-1223"/>
        <s v="CMP-2335"/>
        <s v="CMP-4610"/>
        <s v="CMP-2865"/>
        <s v="CMP-3693"/>
        <s v="CMP-8270"/>
        <s v="CMP-7063"/>
        <s v="CMP-5208"/>
        <s v="CMP-8675"/>
        <s v="CMP-3223"/>
        <s v="CMP-6495"/>
        <s v="CMP-5138"/>
        <s v="CMP-1072"/>
        <s v="CMP-1470"/>
        <s v="CMP-2136"/>
        <s v="CMP-5658"/>
        <s v="CMP-6649"/>
        <s v="CMP-2854"/>
        <s v="CMP-5633"/>
        <s v="CMP-6346"/>
        <s v="CMP-9801"/>
        <s v="CMP-6925"/>
        <s v="CMP-4945"/>
        <s v="CMP-9264"/>
        <s v="CMP-1632"/>
        <s v="LAP-8910"/>
        <s v="LAP-3904"/>
        <s v="LAP-8214"/>
        <s v="LAP-5763"/>
        <s v="LAP-6499"/>
        <s v="LAP-1739"/>
        <s v="LAP-8825"/>
        <s v="LAP-7523"/>
        <s v="LAP-1308"/>
        <s v="LAP-1178"/>
        <s v="LAP-4483"/>
        <s v="LAP-3490"/>
        <s v="LAP-3385"/>
        <s v="LAP-3220"/>
        <s v="LAP-4828"/>
        <s v="LAP-8633"/>
        <s v="LAP-7099"/>
        <s v="LAP-7553"/>
        <s v="LAP-9230"/>
        <s v="LAP-6989"/>
        <s v="LAP-9024"/>
        <s v="LAP-3393"/>
        <s v="LAP-3679"/>
        <s v="LAP-7979"/>
        <s v="LAP-5009"/>
        <s v="LAP-9815"/>
        <s v="LAP-2806"/>
        <s v="LAP-6342"/>
        <s v="LAP-1619"/>
        <s v="LAP-4987"/>
        <s v="LAP-8489"/>
        <s v="LAP-9100"/>
        <s v="LAP-1989"/>
        <s v="LAP-5531"/>
        <s v="LAP-3581"/>
        <s v="LAP-8347"/>
        <s v="LAP-6160"/>
        <s v="LAP-9931"/>
        <s v="LAP-9766"/>
        <s v="LAP-8469"/>
        <s v="LAP-7353"/>
        <s v="LAP-6577"/>
        <s v="LAP-1482"/>
        <s v="LAP-4666"/>
        <s v="LAP-6750"/>
        <s v="LAP-7136"/>
        <s v="LAP-3604"/>
        <s v="LAP-9932"/>
        <s v="LAP-1525"/>
        <s v="LAP-5150"/>
        <s v="LAP-1990"/>
        <s v="LAP-9016"/>
        <s v="LAP-3905"/>
        <s v="LAP-4551"/>
        <s v="LAP-2774"/>
        <s v="LAP-1946"/>
        <s v="LAP-2378"/>
        <s v="LAP-7056"/>
        <s v="LAP-9782"/>
        <s v="LAP-5078"/>
        <s v="LAP-4899"/>
        <s v="LAP-1698"/>
        <s v="LAP-4932"/>
        <s v="LAP-4517"/>
        <s v="LAP-4607"/>
        <s v="LAP-7819"/>
        <s v="LAP-7009"/>
        <s v="LAP-9901"/>
        <s v="LAP-8119"/>
        <s v="LAP-5689"/>
        <s v="LAP-8555"/>
        <s v="LAP-2942"/>
        <s v="LAP-3565"/>
        <s v="LAP-1969"/>
        <s v="LAP-2846"/>
        <s v="LAP-3278"/>
        <s v="LAP-3779"/>
        <s v="LAP-1066"/>
        <s v="LAP-2218"/>
        <s v="LAP-7320"/>
        <s v="LAP-3017"/>
        <s v="MON-6962"/>
        <s v="MON-2266"/>
        <s v="MON-6699"/>
        <s v="MON-5188"/>
        <s v="MON-9662"/>
        <s v="MON-5386"/>
        <s v="MON-9967"/>
        <s v="MON-9733"/>
        <s v="MON-8651"/>
        <s v="MON-4373"/>
        <s v="MON-4925"/>
        <s v="MON-6341"/>
        <s v="MON-6310"/>
        <s v="MON-8688"/>
        <s v="MON-3307"/>
        <s v="MON-7869"/>
        <s v="MON-3043"/>
        <s v="MON-8758"/>
        <s v="MON-1663"/>
        <s v="MON-1018"/>
        <s v="MON-4959"/>
        <s v="MON-1118"/>
        <s v="MON-2828"/>
        <s v="MON-6882"/>
        <s v="MON-3745"/>
        <s v="MON-9906"/>
        <s v="MON-4830"/>
        <s v="MON-4361"/>
        <s v="MON-5424"/>
        <s v="MON-9274"/>
        <s v="MON-4278"/>
        <s v="MON-5891"/>
        <s v="MON-6190"/>
        <s v="MON-7622"/>
        <s v="MON-6892"/>
        <s v="MON-6065"/>
        <s v="MON-6870"/>
        <s v="MON-3350"/>
        <s v="MON-2073"/>
        <s v="MON-3504"/>
        <s v="MON-4789"/>
        <s v="MON-2100"/>
        <s v="MON-9227"/>
        <s v="MON-8973"/>
        <s v="MON-2998"/>
        <s v="MON-6287"/>
        <s v="MON-7099"/>
        <s v="MON-4195"/>
        <s v="MON-8129"/>
        <s v="MON-2465"/>
        <s v="MON-7511"/>
        <s v="MON-5517"/>
        <s v="MON-2296"/>
        <s v="MON-4271"/>
        <s v="MON-6053"/>
        <s v="MON-2462"/>
        <s v="MON-5086"/>
        <s v="MON-1572"/>
        <s v="MON-5179"/>
        <s v="MON-5749"/>
        <s v="MON-1436"/>
        <s v="MON-5259"/>
        <s v="MON-7602"/>
        <s v="MON-8939"/>
        <s v="MON-2993"/>
        <s v="MON-2849"/>
        <s v="MON-9194"/>
        <s v="MON-1564"/>
        <s v="MON-7106"/>
        <s v="MON-5249"/>
        <s v="MON-3773"/>
        <s v="MON-1389"/>
        <s v="MON-7943"/>
        <s v="MON-1593"/>
        <s v="MON-8422"/>
        <s v="MON-8867"/>
        <s v="MON-7626"/>
        <s v="MON-4326"/>
        <s v="MON-9319"/>
        <s v="MON-8629"/>
        <s v="MON-8697"/>
        <s v="MON-2537"/>
        <s v="MON-4317"/>
        <s v="MON-7207"/>
        <s v="MON-7868"/>
        <s v="MON-5276"/>
        <s v="MON-4215"/>
        <s v="MON-2990"/>
        <s v="MON-2842"/>
        <s v="MON-4330"/>
        <s v="MON-9216"/>
        <s v="MON-3371"/>
        <s v="MON-1822"/>
        <s v="MON-5444"/>
        <s v="NET-2365"/>
        <s v="NET-5987"/>
        <s v="NET-5523"/>
        <s v="NET-1612"/>
        <s v="NET-5018"/>
        <s v="NET-1282"/>
        <s v="NET-4735"/>
        <s v="NET-3850"/>
        <s v="NET-6036"/>
        <s v="NET-3828"/>
        <s v="NET-3535"/>
        <s v="NET-1893"/>
        <s v="NET-1699"/>
        <s v="NET-5195"/>
        <s v="NET-6370"/>
        <s v="NET-5268"/>
        <s v="NET-8957"/>
        <s v="NET-9177"/>
        <s v="NET-5482"/>
        <s v="NET-2460"/>
        <s v="NET-2062"/>
        <s v="NET-6578"/>
        <s v="NET-1228"/>
        <s v="NET-1645"/>
        <s v="NET-4675"/>
        <s v="NET-4491"/>
        <s v="NET-2394"/>
        <s v="NET-1145"/>
        <s v="NET-2894"/>
        <s v="NET-7166"/>
        <s v="NET-9716"/>
        <s v="NET-9835"/>
        <s v="NET-3255"/>
        <s v="NET-7349"/>
        <s v="NET-5423"/>
        <s v="NET-3432"/>
        <s v="NET-4104"/>
        <s v="NET-4155"/>
        <s v="NET-3728"/>
        <s v="NET-7588"/>
        <s v="NET-6014"/>
        <s v="NET-3689"/>
        <s v="NET-8430"/>
        <s v="NET-1336"/>
        <s v="NET-3785"/>
        <s v="NET-8561"/>
        <s v="NET-5196"/>
        <s v="NET-8856"/>
        <s v="NET-1412"/>
        <s v="NET-6269"/>
        <s v="NET-2502"/>
        <s v="NET-4228"/>
        <s v="NET-7966"/>
        <s v="NET-1846"/>
        <s v="NET-9569"/>
        <s v="NET-7924"/>
        <s v="NET-9003"/>
        <s v="NET-8329"/>
        <s v="NET-3460"/>
        <s v="NET-1966"/>
        <s v="NET-9125"/>
        <s v="NET-6533"/>
        <s v="NET-4554"/>
        <s v="NET-8761"/>
        <s v="NET-7901"/>
        <s v="NET-9832"/>
        <s v="NET-1804"/>
        <s v="NET-2932"/>
        <s v="NET-5941"/>
        <s v="NET-3749"/>
        <s v="NET-2628"/>
        <s v="NET-8787"/>
        <s v="NET-9575"/>
        <s v="NET-2499"/>
        <s v="NET-2439"/>
        <s v="NET-8610"/>
        <s v="NET-7998"/>
        <s v="NET-5270"/>
        <s v="NET-6387"/>
        <s v="NET-3033"/>
        <s v="NET-1816"/>
        <s v="NET-6218"/>
        <s v="NET-1166"/>
        <s v="NET-9666"/>
        <s v="NET-9989"/>
        <s v="NET-4241"/>
        <s v="PHN-9677"/>
        <s v="PHN-8368"/>
        <s v="PHN-4568"/>
        <s v="PHN-7488"/>
        <s v="PHN-5683"/>
        <s v="PHN-4915"/>
        <s v="PHN-8804"/>
        <s v="PHN-1197"/>
        <s v="PHN-6832"/>
        <s v="PHN-8776"/>
        <s v="PHN-6111"/>
        <s v="PHN-1919"/>
        <s v="PHN-4677"/>
        <s v="PHN-7974"/>
        <s v="PHN-2859"/>
        <s v="PHN-9234"/>
        <s v="PHN-7379"/>
        <s v="PHN-7815"/>
        <s v="PHN-8891"/>
        <s v="PHN-4854"/>
        <s v="PHN-2013"/>
        <s v="PHN-1671"/>
        <s v="PHN-2341"/>
        <s v="PHN-4566"/>
        <s v="PHN-9399"/>
        <s v="PHN-9789"/>
        <s v="PHN-7274"/>
        <s v="PHN-5887"/>
        <s v="PHN-6506"/>
        <s v="PHN-3077"/>
        <s v="PHN-6866"/>
        <s v="PHN-3482"/>
        <s v="PHN-9465"/>
        <s v="PHN-2036"/>
        <s v="PHN-3971"/>
        <s v="PHN-7924"/>
        <s v="PHN-3159"/>
        <s v="PHN-8478"/>
        <s v="PHN-9184"/>
        <s v="PHN-4346"/>
        <s v="PHN-2436"/>
        <s v="PHN-7132"/>
        <s v="PHN-4644"/>
        <s v="PHN-5675"/>
        <s v="PHN-8072"/>
        <s v="PHN-5082"/>
        <s v="PHN-3398"/>
        <s v="PHN-8350"/>
        <s v="PHN-7019"/>
        <s v="PHN-1044"/>
        <s v="PHN-3800"/>
        <s v="PHN-6480"/>
        <s v="PHN-6131"/>
        <s v="PHN-1717"/>
        <s v="PHN-8057"/>
        <s v="PHN-5445"/>
        <s v="PHN-5316"/>
        <s v="PHN-9107"/>
        <s v="PHN-7636"/>
        <s v="PHN-3014"/>
        <s v="PHN-2447"/>
        <s v="PHN-2787"/>
        <s v="PHN-6954"/>
        <s v="PHN-4556"/>
        <s v="PHN-1924"/>
        <s v="PHN-5938"/>
        <s v="PHN-2462"/>
        <s v="PHN-3854"/>
        <s v="PHN-5383"/>
        <s v="PHN-8014"/>
        <s v="PHN-6854"/>
        <s v="PHN-6818"/>
        <s v="PHN-1784"/>
        <s v="PHN-2337"/>
        <s v="PHN-2875"/>
        <s v="PHN-4741"/>
        <s v="PHN-4356"/>
        <s v="PHN-6307"/>
        <s v="PHN-1670"/>
        <s v="PHN-8483"/>
        <s v="PHN-4395"/>
        <s v="PHN-1234"/>
        <s v="PHN-3007"/>
        <s v="PHN-3819"/>
        <s v="PHN-8970"/>
        <s v="PHN-5366"/>
        <s v="PHN-7852"/>
        <s v="PHN-3803"/>
        <s v="PRN-1654"/>
        <s v="PRN-6308"/>
        <s v="PRN-7019"/>
        <s v="PRN-2407"/>
        <s v="PRN-9490"/>
        <s v="PRN-8970"/>
        <s v="PRN-2293"/>
        <s v="PRN-6131"/>
        <s v="PRN-5384"/>
        <s v="PRN-5876"/>
        <s v="PRN-7079"/>
        <s v="PRN-4911"/>
        <s v="PRN-1504"/>
        <s v="PRN-4732"/>
        <s v="PRN-9624"/>
        <s v="PRN-3143"/>
        <s v="PRN-7089"/>
        <s v="PRN-1371"/>
        <s v="PRN-2749"/>
        <s v="PRN-1271"/>
        <s v="PRN-6791"/>
        <s v="PRN-2829"/>
        <s v="PRN-5753"/>
        <s v="PRN-9378"/>
        <s v="PRN-1786"/>
        <s v="PRN-9557"/>
        <s v="PRN-8392"/>
        <s v="PRN-1923"/>
        <s v="PRN-4893"/>
        <s v="PRN-9975"/>
        <s v="PRN-9669"/>
        <s v="PRN-4906"/>
        <s v="PRN-9322"/>
        <s v="PRN-5591"/>
        <s v="PRN-7816"/>
        <s v="PRN-2098"/>
        <s v="PRN-3159"/>
        <s v="PRN-1086"/>
        <s v="PRN-6068"/>
        <s v="PRN-5107"/>
        <s v="PRN-7303"/>
        <s v="PRN-4432"/>
        <s v="PRN-6660"/>
        <s v="PRN-6585"/>
        <s v="PRN-2409"/>
        <s v="PRN-3690"/>
        <s v="PRN-1276"/>
        <s v="PRN-2301"/>
        <s v="PRN-4788"/>
        <s v="PRN-4097"/>
        <s v="PRN-8758"/>
        <s v="PRN-1641"/>
        <s v="PRN-8041"/>
        <s v="PRN-1060"/>
        <s v="PRN-9787"/>
        <s v="PRN-5264"/>
        <s v="PRN-9488"/>
        <s v="PRN-9249"/>
        <s v="PRN-6490"/>
        <s v="PRN-4453"/>
        <s v="PRN-6520"/>
        <s v="PRN-8850"/>
        <s v="PRN-2641"/>
        <s v="PRN-6178"/>
        <s v="PRN-6776"/>
        <s v="PRN-9793"/>
        <s v="PRN-7049"/>
        <s v="PRN-2542"/>
        <s v="PRN-3014"/>
        <s v="PRN-1725"/>
        <s v="PRN-4506"/>
        <s v="PRN-5666"/>
        <s v="PRN-4892"/>
        <s v="PRN-5067"/>
        <s v="PRN-2991"/>
        <s v="PRN-3917"/>
        <s v="PRN-8604"/>
        <s v="PRN-3775"/>
        <s v="PRN-5005"/>
        <s v="PRN-8137"/>
        <s v="PRN-9867"/>
        <s v="PRN-4983"/>
        <s v="PRN-7976"/>
        <s v="PRN-8175"/>
        <s v="PRN-7410"/>
        <s v="PRN-8657"/>
        <s v="PRN-6911"/>
        <s v="PRN-5813"/>
        <s v="PRN-6536"/>
        <s v="PRN-4787"/>
        <s v="PRN-1141"/>
        <s v="PRN-5569"/>
        <s v="PRN-1183"/>
        <s v="PRN-1882"/>
        <s v="PRN-3785"/>
        <s v="PRN-8008"/>
        <s v="PRN-4170"/>
        <s v="PRN-9960"/>
        <s v="PRN-8763"/>
        <s v="PRN-6429"/>
        <s v="PRN-5492"/>
        <s v="PRN-5815"/>
        <s v="PRN-6276"/>
      </sharedItems>
    </cacheField>
    <cacheField name="Sum of GrossRevenue" numFmtId="0">
      <sharedItems containsSemiMixedTypes="0" containsString="0" containsNumber="1" minValue="18.659839999999999" maxValue="139277.83032000001"/>
    </cacheField>
    <cacheField name="Sum of GrossRevenuePct(%)" numFmtId="10">
      <sharedItems containsSemiMixedTypes="0" containsString="0" containsNumber="1" minValue="1.4012582276617955E-5" maxValue="9.0109727860284816E-2"/>
    </cacheField>
    <cacheField name="CumulativePct(%)" numFmtId="10">
      <sharedItems containsSemiMixedTypes="0" containsString="0" containsNumber="1" minValue="4.1000065217973468E-2" maxValue="1"/>
    </cacheField>
    <cacheField name="ABC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4.675539004631" createdVersion="8" refreshedVersion="8" minRefreshableVersion="3" recordCount="632" xr:uid="{CA9F9981-D807-49E8-B00E-3F23826C4F8E}">
  <cacheSource type="worksheet">
    <worksheetSource ref="A1:AH633" sheet="Excel_Assignment"/>
  </cacheSource>
  <cacheFields count="34">
    <cacheField name="OrderID" numFmtId="0">
      <sharedItems/>
    </cacheField>
    <cacheField name="OrderDate" numFmtId="14">
      <sharedItems containsSemiMixedTypes="0" containsNonDate="0" containsDate="1" containsString="0" minDate="2023-01-02T00:00:00" maxDate="2025-09-16T00:00:00"/>
    </cacheField>
    <cacheField name="RD(Original)" numFmtId="14">
      <sharedItems containsSemiMixedTypes="0" containsNonDate="0" containsDate="1" containsString="0" minDate="2023-01-05T00:00:00" maxDate="2025-10-06T00:00:00"/>
    </cacheField>
    <cacheField name="DateDifference " numFmtId="0">
      <sharedItems containsSemiMixedTypes="0" containsString="0" containsNumber="1" containsInteger="1" minValue="-2" maxValue="30"/>
    </cacheField>
    <cacheField name="DateCategoty" numFmtId="0">
      <sharedItems/>
    </cacheField>
    <cacheField name="RequiredDate(est)"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SKU" numFmtId="0">
      <sharedItems/>
    </cacheField>
    <cacheField name="UnitCost" numFmtId="2">
      <sharedItems containsSemiMixedTypes="0" containsString="0" containsNumber="1" minValue="5.34" maxValue="1495.79"/>
    </cacheField>
    <cacheField name="UP" numFmtId="2">
      <sharedItems containsSemiMixedTypes="0" containsString="0" containsNumber="1" minValue="-33.659999999999997" maxValue="3661.07"/>
    </cacheField>
    <cacheField name="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Month(OD)" numFmtId="14">
      <sharedItems/>
    </cacheField>
    <cacheField name="OrderMonth" numFmtId="14">
      <sharedItems containsSemiMixedTypes="0" containsNonDate="0" containsDate="1" containsString="0" minDate="2023-01-01T00:00:00" maxDate="2025-09-02T00:00:00"/>
    </cacheField>
    <cacheField name="FirstOrderMonth" numFmtId="14">
      <sharedItems containsSemiMixedTypes="0" containsNonDate="0" containsDate="1" containsString="0" minDate="2023-01-01T00:00:00" maxDate="2023-03-02T00:00:00"/>
    </cacheField>
    <cacheField name="MonthsSinceFirstOrder" numFmtId="0">
      <sharedItems containsSemiMixedTypes="0" containsString="0" containsNumber="1" containsInteger="1" minValue="0" maxValue="32"/>
    </cacheField>
    <cacheField name="Quarter(OD)" numFmtId="49">
      <sharedItems/>
    </cacheField>
    <cacheField name="RegionHierarchy" numFmtId="0">
      <sharedItems/>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acheField>
    <cacheField name="Met7DayTarge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4.701161574078" createdVersion="8" refreshedVersion="8" minRefreshableVersion="3" recordCount="633" xr:uid="{48FB5CE4-47D8-406D-91FB-C2563C6386A6}">
  <cacheSource type="worksheet">
    <worksheetSource ref="A1:AI1048576" sheet="Excel_Assignment"/>
  </cacheSource>
  <cacheFields count="35">
    <cacheField name="OrderID" numFmtId="0">
      <sharedItems containsBlank="1"/>
    </cacheField>
    <cacheField name="OrderDate" numFmtId="14">
      <sharedItems containsNonDate="0" containsDate="1" containsString="0" containsBlank="1" minDate="2023-01-02T00:00:00" maxDate="2025-09-16T00:00:00"/>
    </cacheField>
    <cacheField name="RD(Original)" numFmtId="14">
      <sharedItems containsNonDate="0" containsDate="1" containsString="0" containsBlank="1" minDate="2023-01-05T00:00:00" maxDate="2025-10-06T00:00:00"/>
    </cacheField>
    <cacheField name="DateDifference " numFmtId="0">
      <sharedItems containsString="0" containsBlank="1" containsNumber="1" containsInteger="1" minValue="-2" maxValue="30"/>
    </cacheField>
    <cacheField name="DateCategoty" numFmtId="0">
      <sharedItems containsBlank="1"/>
    </cacheField>
    <cacheField name="RequiredDate(est)"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Region" numFmtId="0">
      <sharedItems containsBlank="1" count="5">
        <s v="Africa"/>
        <s v="Asia"/>
        <s v="Americas"/>
        <s v="Europe"/>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7">
        <s v="C. Otieno"/>
        <s v="J. Njeri"/>
        <s v="I. Johnson"/>
        <s v="G. Dubois"/>
        <s v="L. Okafor"/>
        <s v="B. Chen"/>
        <s v="E. Garcia"/>
        <s v="O. Wang"/>
        <s v="A. Patel"/>
        <s v="F. Müller"/>
        <s v="H. Kim"/>
        <s v="K. Singh"/>
        <s v="M. Rossi"/>
        <s v="N. Brown"/>
        <s v="D. Smith"/>
        <s v="Not Specified"/>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UP" numFmtId="2">
      <sharedItems containsString="0" containsBlank="1" containsNumber="1" minValue="-33.659999999999997" maxValue="3661.07"/>
    </cacheField>
    <cacheField name="UnitPrice" numFmtId="2">
      <sharedItems containsString="0" containsBlank="1" containsNumber="1" minValue="4.22" maxValue="3661.07"/>
    </cacheField>
    <cacheField name="DiscountPct(%)" numFmtId="10">
      <sharedItems containsString="0" containsBlank="1" containsNumber="1" minValue="0" maxValue="0.56499999999999995"/>
    </cacheField>
    <cacheField name="Quantity" numFmtId="1">
      <sharedItems containsString="0" containsBlank="1" containsNumber="1" containsInteger="1" minValue="2" maxValue="61"/>
    </cacheField>
    <cacheField name="GrossRevenue" numFmtId="2">
      <sharedItems containsString="0" containsBlank="1" containsNumber="1" minValue="18.659839999999999" maxValue="139277.83032000001"/>
    </cacheField>
    <cacheField name="CostOfGoods" numFmtId="2">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MarginPct(%)" numFmtId="10">
      <sharedItems containsString="0" containsBlank="1" containsNumber="1" minValue="-250.39750756449047" maxValue="0.59672531214528945"/>
    </cacheField>
    <cacheField name="Month(OD)" numFmtId="14">
      <sharedItems containsBlank="1"/>
    </cacheField>
    <cacheField name="OrderMonth" numFmtId="14">
      <sharedItems containsNonDate="0" containsDate="1" containsString="0" containsBlank="1" minDate="2023-01-01T00:00:00" maxDate="2025-09-02T00:00:00"/>
    </cacheField>
    <cacheField name="FirstOrderMonth" numFmtId="14">
      <sharedItems containsNonDate="0" containsDate="1" containsString="0" containsBlank="1" minDate="2023-01-01T00:00:00" maxDate="2023-03-02T00:00:00"/>
    </cacheField>
    <cacheField name="MonthsSinceFirstOrder" numFmtId="0">
      <sharedItems containsString="0" containsBlank="1" containsNumber="1" containsInteger="1" minValue="0" maxValue="32"/>
    </cacheField>
    <cacheField name="Quarter(OD)" numFmtId="49">
      <sharedItems containsBlank="1"/>
    </cacheField>
    <cacheField name="RegionHierarchy" numFmtId="0">
      <sharedItems containsBlank="1"/>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ontainsBlank="1"/>
    </cacheField>
    <cacheField name="Met7DayTarget" numFmtId="0">
      <sharedItems containsString="0" containsBlank="1" containsNumber="1" containsInteger="1" minValue="0" maxValue="1"/>
    </cacheField>
    <cacheField name="HighDiscountFla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5.495046875003" createdVersion="8" refreshedVersion="8" minRefreshableVersion="3" recordCount="632" xr:uid="{956F901B-A5AE-4BD4-8248-09860058C36A}">
  <cacheSource type="worksheet">
    <worksheetSource ref="A1:AR633" sheet="Excel_Assignment"/>
  </cacheSource>
  <cacheFields count="44">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4">
      <sharedItems containsSemiMixedTypes="0" containsNonDate="0" containsDate="1" containsString="0" minDate="2023-01-02T00:00:00" maxDate="2025-09-16T00:00:00"/>
    </cacheField>
    <cacheField name="RD(Original)" numFmtId="14">
      <sharedItems containsSemiMixedTypes="0" containsNonDate="0" containsDate="1" containsString="0" minDate="2023-01-05T00:00:00" maxDate="2025-10-06T00:00:00"/>
    </cacheField>
    <cacheField name="DateDifference " numFmtId="0">
      <sharedItems containsSemiMixedTypes="0" containsString="0" containsNumber="1" containsInteger="1" minValue="-2" maxValue="30"/>
    </cacheField>
    <cacheField name="DateCategoty" numFmtId="0">
      <sharedItems/>
    </cacheField>
    <cacheField name="RequiredDate(est)"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Not Specified"/>
      </sharedItems>
    </cacheField>
    <cacheField name="Salesperson" numFmtId="0">
      <sharedItems count="16">
        <s v="C. Otieno"/>
        <s v="J. Njeri"/>
        <s v="I. Johnson"/>
        <s v="G. Dubois"/>
        <s v="L. Okafor"/>
        <s v="B. Chen"/>
        <s v="E. Garcia"/>
        <s v="O. Wang"/>
        <s v="A. Patel"/>
        <s v="F. Müller"/>
        <s v="H. Kim"/>
        <s v="K. Singh"/>
        <s v="M. Rossi"/>
        <s v="N. Brown"/>
        <s v="D. Smith"/>
        <s v="Not Specified"/>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P" numFmtId="2">
      <sharedItems containsSemiMixedTypes="0" containsString="0" containsNumber="1" minValue="-33.659999999999997" maxValue="3661.07"/>
    </cacheField>
    <cacheField name="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ount="632">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sharedItems>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Month(OD)" numFmtId="14">
      <sharedItems count="33">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sharedItems>
    </cacheField>
    <cacheField name="OrderMonth" numFmtId="14">
      <sharedItems containsSemiMixedTypes="0" containsNonDate="0" containsDate="1" containsString="0" minDate="2023-01-01T00:00:00" maxDate="2025-09-02T00:00:00"/>
    </cacheField>
    <cacheField name="FirstOrderMonth" numFmtId="14">
      <sharedItems containsSemiMixedTypes="0" containsNonDate="0" containsDate="1" containsString="0" minDate="2023-01-01T00:00:00" maxDate="2023-03-02T00:00:00"/>
    </cacheField>
    <cacheField name="MonthsSinceFirstOrder" numFmtId="0">
      <sharedItems containsSemiMixedTypes="0" containsString="0" containsNumber="1" containsInteger="1" minValue="0" maxValue="32"/>
    </cacheField>
    <cacheField name="Quarter(OD)" numFmtId="49">
      <sharedItems/>
    </cacheField>
    <cacheField name="RegionHierarchy" numFmtId="0">
      <sharedItems/>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acheField>
    <cacheField name="Met7DayTarget" numFmtId="0">
      <sharedItems containsSemiMixedTypes="0" containsString="0" containsNumber="1" containsInteger="1" minValue="0" maxValue="1"/>
    </cacheField>
    <cacheField name="HighDiscountFlag" numFmtId="0">
      <sharedItems containsSemiMixedTypes="0" containsString="0" containsNumber="1" containsInteger="1" minValue="0" maxValue="1"/>
    </cacheField>
    <cacheField name="Scenario_DiscountPct" numFmtId="10">
      <sharedItems containsSemiMixedTypes="0" containsString="0" containsNumber="1" minValue="0" maxValue="0.25"/>
    </cacheField>
    <cacheField name="Scenario_UnitCost" numFmtId="0">
      <sharedItems containsSemiMixedTypes="0" containsString="0" containsNumber="1" minValue="5.8740000000000006" maxValue="1645.3690000000001"/>
    </cacheField>
    <cacheField name="Scenario_Quantity" numFmtId="0">
      <sharedItems containsSemiMixedTypes="0" containsString="0" containsNumber="1" containsInteger="1" minValue="2" maxValue="64"/>
    </cacheField>
    <cacheField name="Scenario_GrossRevenue" numFmtId="0">
      <sharedItems containsSemiMixedTypes="0" containsString="0" containsNumber="1" minValue="18.659839999999999" maxValue="146127.55968000001"/>
    </cacheField>
    <cacheField name="Scenario_CostOfGoods" numFmtId="0">
      <sharedItems containsSemiMixedTypes="0" containsString="0" containsNumber="1" minValue="24.200000000000003" maxValue="96088.256000000008"/>
    </cacheField>
    <cacheField name="Scenario_GrossProfit" numFmtId="0">
      <sharedItems containsSemiMixedTypes="0" containsString="0" containsNumber="1" minValue="-79247.339750000014" maxValue="64704.617999999995"/>
    </cacheField>
    <cacheField name="Scenario_MarginPct" numFmtId="10">
      <sharedItems containsSemiMixedTypes="0" containsString="0" containsNumber="1" minValue="-275.53725832093966" maxValue="0.55639784335981834"/>
    </cacheField>
    <cacheField name="Delta_GrossRevenue" numFmtId="2">
      <sharedItems containsSemiMixedTypes="0" containsString="0" containsNumber="1" minValue="0" maxValue="13585.686599999997"/>
    </cacheField>
    <cacheField name="Delta_GrossProfit" numFmtId="2">
      <sharedItems containsSemiMixedTypes="0" containsString="0" containsNumber="1" minValue="-10892.325750000018" maxValue="11270.611599999995"/>
    </cacheField>
  </cacheFields>
  <extLst>
    <ext xmlns:x14="http://schemas.microsoft.com/office/spreadsheetml/2009/9/main" uri="{725AE2AE-9491-48be-B2B4-4EB974FC3084}">
      <x14:pivotCacheDefinition pivotCacheId="14612851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5.530677083334" createdVersion="8" refreshedVersion="8" minRefreshableVersion="3" recordCount="633" xr:uid="{5B619E28-855C-4E5E-BB9B-284A5A6DCCD9}">
  <cacheSource type="worksheet">
    <worksheetSource ref="A1:AS1048576" sheet="Excel_Assignment"/>
  </cacheSource>
  <cacheFields count="45">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RD(Original)" numFmtId="14">
      <sharedItems containsNonDate="0" containsDate="1" containsString="0" containsBlank="1" minDate="2023-01-05T00:00:00" maxDate="2025-10-06T00:00:00"/>
    </cacheField>
    <cacheField name="DateDifference " numFmtId="0">
      <sharedItems containsString="0" containsBlank="1" containsNumber="1" containsInteger="1" minValue="-2" maxValue="30"/>
    </cacheField>
    <cacheField name="DateCategoty" numFmtId="0">
      <sharedItems containsBlank="1"/>
    </cacheField>
    <cacheField name="RequiredDate(est)"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Region" numFmtId="0">
      <sharedItems containsBlank="1"/>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UP" numFmtId="2">
      <sharedItems containsString="0" containsBlank="1" containsNumber="1" minValue="-33.659999999999997" maxValue="3661.07"/>
    </cacheField>
    <cacheField name="UnitPrice" numFmtId="2">
      <sharedItems containsString="0" containsBlank="1" containsNumber="1" minValue="4.22" maxValue="3661.07"/>
    </cacheField>
    <cacheField name="DiscountPct(%)" numFmtId="10">
      <sharedItems containsString="0" containsBlank="1" containsNumber="1" minValue="0" maxValue="0.56499999999999995"/>
    </cacheField>
    <cacheField name="Quantity" numFmtId="1">
      <sharedItems containsString="0" containsBlank="1" containsNumber="1" containsInteger="1" minValue="2" maxValue="61"/>
    </cacheField>
    <cacheField name="GrossRevenue" numFmtId="2">
      <sharedItems containsString="0" containsBlank="1" containsNumber="1" minValue="18.659839999999999" maxValue="139277.83032000001"/>
    </cacheField>
    <cacheField name="CostOfGoods" numFmtId="2">
      <sharedItems containsString="0" containsBlank="1" containsNumber="1" minValue="22" maxValue="83258.290000000008"/>
    </cacheField>
    <cacheField name="GrossProfit" numFmtId="0">
      <sharedItems containsString="0" containsBlank="1" containsNumber="1" minValue="-68355.013999999996" maxValue="65188.659999999996" count="633">
        <n v="2353.1687999999995"/>
        <n v="-15655.657510000005"/>
        <n v="-17209.397519999999"/>
        <n v="-493.1889599999995"/>
        <n v="1012.529700000001"/>
        <n v="1930.6699999999992"/>
        <n v="542.16963999999962"/>
        <n v="174.22776000000005"/>
        <n v="6942.0893400000004"/>
        <n v="19655.722359999992"/>
        <n v="1190.23344"/>
        <n v="-7801.4500000000007"/>
        <n v="1652.8040000000001"/>
        <n v="11932.200000000003"/>
        <n v="-1788.2399999999998"/>
        <n v="281.97720000000027"/>
        <n v="998.17479999999341"/>
        <n v="15758.091040000003"/>
        <n v="18869.124059999998"/>
        <n v="19975.662919999995"/>
        <n v="13321.51072"/>
        <n v="9254.0650400000013"/>
        <n v="3627.0920000000006"/>
        <n v="10028.504800000001"/>
        <n v="13511.830559999999"/>
        <n v="2628.8905599999998"/>
        <n v="580.29999999999973"/>
        <n v="-1162.7325000000005"/>
        <n v="2029.9500000000003"/>
        <n v="9517.3537200000028"/>
        <n v="1380.8273800000024"/>
        <n v="6267.8043199999993"/>
        <n v="3791.7852800000001"/>
        <n v="6765.2"/>
        <n v="14439.149999999998"/>
        <n v="26.034310000000914"/>
        <n v="-289.30311000000074"/>
        <n v="5937.6339200000002"/>
        <n v="3718.9489999999987"/>
        <n v="736.28838000000042"/>
        <n v="13458.530970000003"/>
        <n v="3321.5399999999991"/>
        <n v="11045.845999999998"/>
        <n v="5348.0594200000014"/>
        <n v="3071.0345600000037"/>
        <n v="9363.1594000000005"/>
        <n v="2744.8199999999997"/>
        <n v="65188.659999999996"/>
        <n v="14996.902319999994"/>
        <n v="5766.142359999998"/>
        <n v="3262.0239999999994"/>
        <n v="16.012000000000057"/>
        <n v="-2213.0999999999995"/>
        <n v="-134.55441999999994"/>
        <n v="-51.321600000000018"/>
        <n v="-838.84467999999833"/>
        <n v="16958.649949999999"/>
        <n v="2015.5468000000005"/>
        <n v="-68355.013999999996"/>
        <n v="339.45080000000053"/>
        <n v="10156.301800000008"/>
        <n v="10059.770399999998"/>
        <n v="4309.9539999999997"/>
        <n v="9753.2374500000078"/>
        <n v="6364.275999999998"/>
        <n v="-4787.1626399999986"/>
        <n v="-1301.0384000000031"/>
        <n v="5527.4563499999986"/>
        <n v="-231.24455999999918"/>
        <n v="4519.0624999999991"/>
        <n v="2452.0571999999993"/>
        <n v="3222.8152799999998"/>
        <n v="-3229.0369499999979"/>
        <n v="-3542.4397800000006"/>
        <n v="-161.48279999999886"/>
        <n v="1095.0028600000005"/>
        <n v="17265.827799999995"/>
        <n v="14141.576480000007"/>
        <n v="3308.5931999999993"/>
        <n v="1509.0979800000005"/>
        <n v="23631.505299999997"/>
        <n v="-684.33167999999932"/>
        <n v="2775.8196000000003"/>
        <n v="176.21174999999999"/>
        <n v="2587.1424799999986"/>
        <n v="98.49069999999665"/>
        <n v="532.26440000000184"/>
        <n v="-149.63339999999971"/>
        <n v="6082.1463999999996"/>
        <n v="179.23503999999997"/>
        <n v="3486.5026000000016"/>
        <n v="6327.5579999999991"/>
        <n v="3729.3862399999998"/>
        <n v="10601.273620000004"/>
        <n v="-569.27760000000035"/>
        <n v="23682.78611999999"/>
        <n v="0.36755999999999744"/>
        <n v="12051.719999999998"/>
        <n v="-2333.9909600000001"/>
        <n v="3888.8704799999978"/>
        <n v="31475.329999999998"/>
        <n v="-574.62240000000111"/>
        <n v="7635.2499999999991"/>
        <n v="2749.4340000000007"/>
        <n v="5307.8548499999997"/>
        <n v="-1809.9048000000003"/>
        <n v="17.504369999999994"/>
        <n v="10021.924440000003"/>
        <n v="838.99999999999989"/>
        <n v="-36.079899999999952"/>
        <n v="12820.409999999998"/>
        <n v="9970.4653199999957"/>
        <n v="-13.550940000000004"/>
        <n v="554.49349999999981"/>
        <n v="-626.22"/>
        <n v="12734.366720000002"/>
        <n v="-512.06805000000008"/>
        <n v="33103.559599999993"/>
        <n v="2373.1758"/>
        <n v="187.20848999999998"/>
        <n v="21088.284389999997"/>
        <n v="11306.565629999999"/>
        <n v="-683.90712000000167"/>
        <n v="-90.738400000000183"/>
        <n v="647.40584000000035"/>
        <n v="-4400.9212799999987"/>
        <n v="24667.226140000013"/>
        <n v="-107.15723000000003"/>
        <n v="1222.1486999999997"/>
        <n v="8628.0886800000007"/>
        <n v="4384.2640800000008"/>
        <n v="-1697.6165800000008"/>
        <n v="-6722.3104000000003"/>
        <n v="1056.16408"/>
        <n v="-6157.3283199999987"/>
        <n v="13229.010859999999"/>
        <n v="1225.2638399999978"/>
        <n v="-227.05725000000075"/>
        <n v="9088.9779200000085"/>
        <n v="-69.439300000000003"/>
        <n v="22992.449919999992"/>
        <n v="3695.3442000000005"/>
        <n v="3072.3358599999992"/>
        <n v="2614.3501500000002"/>
        <n v="9464.3270399999983"/>
        <n v="6616.4780800000017"/>
        <n v="-1785.8571000000006"/>
        <n v="3753.26"/>
        <n v="5456.7140000000018"/>
        <n v="19149.805439999996"/>
        <n v="-4311.6158400000013"/>
        <n v="3537.3105000000032"/>
        <n v="-2445.7271999999994"/>
        <n v="14795.950080000001"/>
        <n v="2336.6104000000032"/>
        <n v="614.64468000000124"/>
        <n v="3922.8047000000006"/>
        <n v="10696.672500000001"/>
        <n v="5487.6788399999996"/>
        <n v="12178.014519999993"/>
        <n v="7057.3714999999975"/>
        <n v="1594.9244000000008"/>
        <n v="991.66116000000147"/>
        <n v="5844.0739999999996"/>
        <n v="4504.4463999999998"/>
        <n v="31306.100319999998"/>
        <n v="-687.08130000000165"/>
        <n v="-921.67541999999958"/>
        <n v="1383.4284000000007"/>
        <n v="597.01219999999967"/>
        <n v="1720.7091200000013"/>
        <n v="4700.8295999999991"/>
        <n v="28.5154"/>
        <n v="12598.587599999999"/>
        <n v="505.51567999999997"/>
        <n v="38988.19"/>
        <n v="7162.3605599999992"/>
        <n v="-188.05708999999996"/>
        <n v="3902.0495999999994"/>
        <n v="-163.98382000000038"/>
        <n v="-3.3401600000000009"/>
        <n v="18700.046200000012"/>
        <n v="3856.5059999999999"/>
        <n v="3164.4668300000012"/>
        <n v="2878.2584100000022"/>
        <n v="1576.3499999999985"/>
        <n v="1263.5064600000001"/>
        <n v="-4793.2122499999969"/>
        <n v="9387.2301599999992"/>
        <n v="1059.4094000000005"/>
        <n v="661.72535000000062"/>
        <n v="4296.3850000000002"/>
        <n v="-4346.2051199999987"/>
        <n v="-1516.5235200000006"/>
        <n v="931.85976000000028"/>
        <n v="4994.4471599999997"/>
        <n v="-2229.0502000000051"/>
        <n v="4090.8064399999994"/>
        <n v="349.06241999999929"/>
        <n v="22872.233749999999"/>
        <n v="-40.490820000000895"/>
        <n v="-299.80320000000029"/>
        <n v="9950.4599999999991"/>
        <n v="11703.957579999995"/>
        <n v="13357.942800000001"/>
        <n v="13169.08736"/>
        <n v="1616.3301999999994"/>
        <n v="14990.295839999995"/>
        <n v="2093.1093699999965"/>
        <n v="5798.4071999999978"/>
        <n v="8200.7143200000046"/>
        <n v="420.30719999999997"/>
        <n v="-12.25536000000011"/>
        <n v="11215.619999999999"/>
        <n v="3192.54936"/>
        <n v="1386.4697999999989"/>
        <n v="139.68969000000106"/>
        <n v="1024.7667200000001"/>
        <n v="1444.3124800000005"/>
        <n v="12346.561240000001"/>
        <n v="7038.989099999998"/>
        <n v="180.13699999999994"/>
        <n v="2092.0364"/>
        <n v="38215.171199999982"/>
        <n v="-846.72300000000178"/>
        <n v="10769.349499999998"/>
        <n v="12897.698970000001"/>
        <n v="574.26300000000083"/>
        <n v="4476.3208099999974"/>
        <n v="-2794.4790999999996"/>
        <n v="-206.76991999999996"/>
        <n v="3055.7827299999999"/>
        <n v="903.68360000000007"/>
        <n v="2152.21776"/>
        <n v="1172.1485999999986"/>
        <n v="1269.9647999999979"/>
        <n v="4902.8217599999989"/>
        <n v="56019.54032"/>
        <n v="-309.11250000000018"/>
        <n v="1089.5708"/>
        <n v="1354.0691200000006"/>
        <n v="2339.9156000000012"/>
        <n v="7112.1846399999922"/>
        <n v="171.74303999999995"/>
        <n v="-3967.9639999999999"/>
        <n v="1400.1489199999999"/>
        <n v="1668.5088000000005"/>
        <n v="244.60668000000004"/>
        <n v="378.92000000000007"/>
        <n v="2109.6841600000007"/>
        <n v="5705.2086000000018"/>
        <n v="5892.3036000000011"/>
        <n v="-472.29699999999866"/>
        <n v="12700.39488"/>
        <n v="3613.0251599999992"/>
        <n v="14126.6556"/>
        <n v="5840.7196499999991"/>
        <n v="326.32055999999966"/>
        <n v="1855.922"/>
        <n v="-3886.0768000000007"/>
        <n v="9441.9554400000034"/>
        <n v="7663.3438000000006"/>
        <n v="2357.2576000000008"/>
        <n v="-3.0916800000001103"/>
        <n v="6618.7546199999924"/>
        <n v="-7932.1877600000025"/>
        <n v="17764.670160000009"/>
        <n v="7436.8288800000009"/>
        <n v="-424.0600000000004"/>
        <n v="478.21139999999923"/>
        <n v="1416.9634999999998"/>
        <n v="1906.7286400000003"/>
        <n v="5917.8263200000001"/>
        <n v="7889.1159999999982"/>
        <n v="5377.619099999999"/>
        <n v="101.57250000000022"/>
        <n v="26014.755999999994"/>
        <n v="2985.9064800000001"/>
        <n v="14885.234000000004"/>
        <n v="4140.392499999999"/>
        <n v="7567.2115200000026"/>
        <n v="5287.2502200000008"/>
        <n v="116.6400000000001"/>
        <n v="4215.3568799999994"/>
        <n v="3290.3196000000007"/>
        <n v="95.32740000000058"/>
        <n v="-22.141279999999995"/>
        <n v="10428.937380000001"/>
        <n v="12392.940239999998"/>
        <n v="-6073.8631199999982"/>
        <n v="9686.9653199999993"/>
        <n v="311.12708000000009"/>
        <n v="7380.8740600000019"/>
        <n v="4234.9950000000008"/>
        <n v="1827.6839999999984"/>
        <n v="10919.815130000001"/>
        <n v="1511.2410499999996"/>
        <n v="831.8713200000002"/>
        <n v="-34.959239999999994"/>
        <n v="-318.55999999999949"/>
        <n v="9182.3640799999994"/>
        <n v="4017.1204799999987"/>
        <n v="11756.318200000002"/>
        <n v="-833.82159999999931"/>
        <n v="3153.2256000000002"/>
        <n v="948.27071999999976"/>
        <n v="8274.5520000000033"/>
        <n v="580.64128000000073"/>
        <n v="1910.7941999999989"/>
        <n v="4223.99586"/>
        <n v="14002.633800000003"/>
        <n v="60.978399999999965"/>
        <n v="4212.1007999999993"/>
        <n v="17626.95"/>
        <n v="847.49335999999948"/>
        <n v="3847.7309000000014"/>
        <n v="2656.3869199999999"/>
        <n v="1037.7937500000007"/>
        <n v="880.30409999999983"/>
        <n v="6640.2841399999888"/>
        <n v="12511.704000000002"/>
        <n v="-1411.8323999999975"/>
        <n v="21349.434539999998"/>
        <n v="-342.99719999999991"/>
        <n v="14901.819459999995"/>
        <n v="1982.7283200000002"/>
        <n v="1133.8823200000002"/>
        <n v="1117.1131499999997"/>
        <n v="2392.0423999999994"/>
        <n v="12650.022000000001"/>
        <n v="1329.0108000000002"/>
        <n v="3237.4565599999996"/>
        <n v="2776.3528000000006"/>
        <n v="-314.85760000000028"/>
        <n v="2449.7572500000001"/>
        <n v="7197.3949600000014"/>
        <n v="14008.02656"/>
        <n v="15439.445099999997"/>
        <n v="-1539.9684000000002"/>
        <n v="8725.8939600000012"/>
        <n v="1193.1384000000016"/>
        <n v="408.99759999999969"/>
        <n v="11189.529999999999"/>
        <n v="1548.0996600000017"/>
        <n v="1703.3347799999999"/>
        <n v="6158.3379999999988"/>
        <n v="36649.677010000007"/>
        <n v="1040.7000000000003"/>
        <n v="12237.134079999998"/>
        <n v="6339.2946000000011"/>
        <n v="750.9625200000005"/>
        <n v="1542.8678099999997"/>
        <n v="8381.3829799999985"/>
        <n v="10149.768000000004"/>
        <n v="568.58960000000025"/>
        <n v="9388.5682799999995"/>
        <n v="22253.58"/>
        <n v="17565.881399999995"/>
        <n v="222.30000000000018"/>
        <n v="6152.7419200000022"/>
        <n v="12333.184799999999"/>
        <n v="-2304.3217600000007"/>
        <n v="43304.491519999996"/>
        <n v="-1939.0766400000002"/>
        <n v="1206.7310399999988"/>
        <n v="2586.5935199999985"/>
        <n v="9185.8899200000033"/>
        <n v="10131.900299999998"/>
        <n v="7386.7860000000019"/>
        <n v="483.17359999999962"/>
        <n v="1176.75108"/>
        <n v="3514.0600000000013"/>
        <n v="15712.274740000001"/>
        <n v="-814.89194000000043"/>
        <n v="13194.487679999998"/>
        <n v="4801.8023200000025"/>
        <n v="16544.093059999999"/>
        <n v="3098.002599999998"/>
        <n v="3551.3889600000011"/>
        <n v="18127.018079999998"/>
        <n v="1875.6429999999982"/>
        <n v="1208.877599999998"/>
        <n v="5584.5999999999985"/>
        <n v="726.64300000000367"/>
        <n v="-1686.7825199999988"/>
        <n v="-13932.289700000001"/>
        <n v="3824.6457599999994"/>
        <n v="3477.5026999999973"/>
        <n v="-3220.9520899999989"/>
        <n v="210.27248000000006"/>
        <n v="-220.9621700000007"/>
        <n v="1375.2635000000002"/>
        <n v="8476.8610500000068"/>
        <n v="1049.07402"/>
        <n v="9437.7689599999994"/>
        <n v="2013.3384200000019"/>
        <n v="28223.377799999995"/>
        <n v="-1800.7678400000004"/>
        <n v="6634.0429999999997"/>
        <n v="2404.4722199999997"/>
        <n v="2065.0630000000001"/>
        <n v="1263.8648000000012"/>
        <n v="619.69184000000132"/>
        <n v="2742.9239000000007"/>
        <n v="-1909.0989000000009"/>
        <n v="5553.2702399999989"/>
        <n v="3398.3838000000032"/>
        <n v="-4332.002040000003"/>
        <n v="-552.54583999999977"/>
        <n v="6687.9600000000028"/>
        <n v="1594.7103199999997"/>
        <n v="-400.379539999999"/>
        <n v="674.64560000000006"/>
        <n v="7756.4106900000006"/>
        <n v="17727.673040000001"/>
        <n v="9397.9283999999989"/>
        <n v="-2730.2168000000001"/>
        <n v="1163.8715000000002"/>
        <n v="257.89835999999997"/>
        <n v="1935.3365999999996"/>
        <n v="3505.8484000000008"/>
        <n v="2753.1560999999983"/>
        <n v="46964.342039999996"/>
        <n v="-6106.5196800000049"/>
        <n v="22623.474960000007"/>
        <n v="7085.4631999999983"/>
        <n v="3742.5149999999994"/>
        <n v="-1134.7747200000013"/>
        <n v="2487.7800000000007"/>
        <n v="18674.741999999995"/>
        <n v="6357.5847499999973"/>
        <n v="32830.14"/>
        <n v="-1214.2760000000003"/>
        <n v="6126.4386400000003"/>
        <n v="-412.61687999999981"/>
        <n v="4025.4000000000015"/>
        <n v="2771.1642200000006"/>
        <n v="3091.1091399999996"/>
        <n v="3612.4492800000007"/>
        <n v="679.73844000000008"/>
        <n v="9896.7990000000009"/>
        <n v="2731.0472800000007"/>
        <n v="16530.425009999999"/>
        <n v="3078.7628799999998"/>
        <n v="9942.4500000000007"/>
        <n v="937.01872000000003"/>
        <n v="4768.4883199999995"/>
        <n v="700.32725000000028"/>
        <n v="17820.683360000003"/>
        <n v="-1143.8999999999978"/>
        <n v="5833.72055"/>
        <n v="10897.877"/>
        <n v="12880.125119999999"/>
        <n v="4377.4812500000007"/>
        <n v="10922.848349999995"/>
        <n v="5578.9460800000015"/>
        <n v="7885.92"/>
        <n v="-716.66688000000067"/>
        <n v="3973.7249999999995"/>
        <n v="7889.0499999999993"/>
        <n v="391.35456000000022"/>
        <n v="235.04574000000002"/>
        <n v="364.71759999999995"/>
        <n v="408.37159999999994"/>
        <n v="706.32592"/>
        <n v="30705.719600000004"/>
        <n v="1265.9967000000001"/>
        <n v="4403.8243899999998"/>
        <n v="7697.7899999999972"/>
        <n v="4970.8499799999972"/>
        <n v="5243.9373600000008"/>
        <n v="18506.849260000003"/>
        <n v="7606.243199999999"/>
        <n v="3320.6713199999995"/>
        <n v="8370.8954999999969"/>
        <n v="12003.372039999997"/>
        <n v="-44.50309999999979"/>
        <n v="-2400.2454000000007"/>
        <n v="20094.585840000003"/>
        <n v="4351.729800000001"/>
        <n v="20983.832960000007"/>
        <n v="2360.8761000000004"/>
        <n v="16862.697000000004"/>
        <n v="1268.6790600000004"/>
        <n v="4910.9716500000031"/>
        <n v="142.1317199999994"/>
        <n v="1993.4393599999994"/>
        <n v="13734.075000000003"/>
        <n v="806.27655999999934"/>
        <n v="3748.4403999999995"/>
        <n v="611.25000000000011"/>
        <n v="3688.2"/>
        <n v="-2349.5385100000003"/>
        <n v="56.749199999999995"/>
        <n v="3024.3151199999993"/>
        <n v="2213.4219799999996"/>
        <n v="15178.158960000001"/>
        <n v="-5343.5467799999969"/>
        <n v="4570.1896000000015"/>
        <n v="7984.4047400000018"/>
        <n v="9874.6355399999993"/>
        <n v="-4899.589100000002"/>
        <n v="5478.4129400000002"/>
        <n v="2972.0374499999998"/>
        <n v="1219.3191000000006"/>
        <n v="17322.55802"/>
        <n v="8697.1514000000025"/>
        <n v="7333.3067999999994"/>
        <n v="1650.9744000000005"/>
        <n v="3780.3786000000009"/>
        <n v="515.88306000000011"/>
        <n v="825.43056000000024"/>
        <n v="4444.2353999999978"/>
        <n v="1169.0336000000002"/>
        <n v="17596.920000000006"/>
        <n v="3835.7"/>
        <n v="4675.2522299999982"/>
        <n v="479.17592000000002"/>
        <n v="3292.8142799999996"/>
        <n v="-128.18118000000015"/>
        <n v="1025.2031999999999"/>
        <n v="34611.296999999999"/>
        <n v="5313.6899999999987"/>
        <n v="8421.6234000000022"/>
        <n v="2189.7755999999999"/>
        <n v="3109.7852499999999"/>
        <n v="242.27804999999989"/>
        <n v="2742.24"/>
        <n v="11385.971219999999"/>
        <n v="19424.699999999997"/>
        <n v="827.62866000000031"/>
        <n v="33.349799999999846"/>
        <n v="-1.0130400000000463"/>
        <n v="5160.3977999999997"/>
        <n v="19412.054400000008"/>
        <n v="6447.8868000000002"/>
        <n v="1110.4472399999995"/>
        <n v="23833.066320000002"/>
        <n v="11241.921599999996"/>
        <n v="29722.714239999994"/>
        <n v="-1585.5629999999996"/>
        <n v="10770.829999999998"/>
        <n v="8727.9235199999966"/>
        <n v="-930.44016000000011"/>
        <n v="7671.1285000000016"/>
        <n v="353.03711999999905"/>
        <n v="2180.0596199999995"/>
        <n v="5138.6899199999989"/>
        <n v="6301.4439300000049"/>
        <n v="2501.7599999999984"/>
        <n v="14144.854499999992"/>
        <n v="893.76407999999992"/>
        <n v="5947.254719999999"/>
        <n v="4094.1692000000021"/>
        <n v="1906.4620800000012"/>
        <n v="18094.537499999999"/>
        <n v="20471.22"/>
        <n v="26690.819219999998"/>
        <n v="4120.9564500000015"/>
        <n v="5392.0058400000007"/>
        <n v="-6806.52"/>
        <n v="67.082999999998719"/>
        <n v="10347.694500000001"/>
        <n v="4493.9954400000006"/>
        <n v="1373.3855999999996"/>
        <n v="2128.0721199999994"/>
        <n v="1504.4411200000013"/>
        <n v="17260.177960000005"/>
        <n v="12487.920689999997"/>
        <n v="17422.559999999998"/>
        <n v="1711.3478399999999"/>
        <n v="1230.2980000000002"/>
        <n v="388.23536000000001"/>
        <n v="4918.4742400000014"/>
        <n v="-86.748960000000807"/>
        <n v="89.536600000000021"/>
        <n v="1611.2903999999999"/>
        <n v="6341.2615999999998"/>
        <n v="1473.4734000000008"/>
        <n v="1977.25864"/>
        <n v="544.52427999999873"/>
        <n v="3556.601999999999"/>
        <n v="671.72760000000017"/>
        <n v="11831.751749999996"/>
        <n v="1250.7751599999997"/>
        <n v="7568.7026100000021"/>
        <n v="177.36"/>
        <n v="5406.6759999999995"/>
        <n v="34487.324250000005"/>
        <n v="5877.0835200000001"/>
        <n v="-2835.7499999999982"/>
        <n v="1784.3703000000005"/>
        <n v="25354.521920000003"/>
        <n v="-536.95039999999972"/>
        <n v="4221.2300000000005"/>
        <n v="8129.7396000000017"/>
        <n v="2461.1687499999989"/>
        <n v="1621.1100000000001"/>
        <n v="1274.63688"/>
        <n v="1829.6422499999999"/>
        <n v="15214.592760000003"/>
        <n v="-1892.7636000000011"/>
        <n v="230.27020000000005"/>
        <n v="20355.867999999999"/>
        <n v="2617.8116999999997"/>
        <n v="-1889.6568600000001"/>
        <n v="555.10411000000022"/>
        <n v="15978.606029999999"/>
        <n v="729.65017999999986"/>
        <n v="-7.7899999999999636"/>
        <n v="1466.8601599999984"/>
        <n v="8001.8276800000003"/>
        <n v="777.95999999999913"/>
        <n v="47729.039799999991"/>
        <n v="7152.6135200000008"/>
        <n v="2558.6583600000013"/>
        <n v="6092.4014399999996"/>
        <n v="-19394.01296"/>
        <n v="993.24888000000283"/>
        <n v="6301.4242499999964"/>
        <n v="277.66739999999993"/>
        <n v="1174.4513199999999"/>
        <n v="-1911.76512"/>
        <n v="2018.9248800000005"/>
        <n v="23519.177499999998"/>
        <n v="13817.826400000005"/>
        <n v="-8912.0172700000021"/>
        <n v="2610.03908"/>
        <n v="14455.96"/>
        <n v="21180.193200000002"/>
        <n v="6312.5076799999997"/>
        <n v="-96.841780000000028"/>
        <m/>
      </sharedItems>
    </cacheField>
    <cacheField name="MarginPct(%)" numFmtId="10">
      <sharedItems containsString="0" containsBlank="1" containsNumber="1" minValue="-250.39750756449047" maxValue="0.59672531214528945"/>
    </cacheField>
    <cacheField name="Month(OD)" numFmtId="14">
      <sharedItems containsBlank="1"/>
    </cacheField>
    <cacheField name="OrderMonth" numFmtId="14">
      <sharedItems containsNonDate="0" containsDate="1" containsString="0" containsBlank="1" minDate="2023-01-01T00:00:00" maxDate="2025-09-02T00:00:00"/>
    </cacheField>
    <cacheField name="FirstOrderMonth" numFmtId="14">
      <sharedItems containsNonDate="0" containsDate="1" containsString="0" containsBlank="1" minDate="2023-01-01T00:00:00" maxDate="2023-03-02T00:00:00"/>
    </cacheField>
    <cacheField name="MonthsSinceFirstOrder" numFmtId="0">
      <sharedItems containsString="0" containsBlank="1" containsNumber="1" containsInteger="1" minValue="0" maxValue="32"/>
    </cacheField>
    <cacheField name="Quarter(OD)" numFmtId="49">
      <sharedItems containsBlank="1"/>
    </cacheField>
    <cacheField name="RegionHierarchy" numFmtId="0">
      <sharedItems containsBlank="1"/>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ontainsBlank="1"/>
    </cacheField>
    <cacheField name="Met7DayTarget" numFmtId="0">
      <sharedItems containsString="0" containsBlank="1" containsNumber="1" containsInteger="1" minValue="0" maxValue="1" count="3">
        <n v="0"/>
        <n v="1"/>
        <m/>
      </sharedItems>
    </cacheField>
    <cacheField name="HighDiscountFlag" numFmtId="0">
      <sharedItems containsString="0" containsBlank="1" containsNumber="1" containsInteger="1" minValue="0" maxValue="1"/>
    </cacheField>
    <cacheField name="Scenario_DiscountPct" numFmtId="0">
      <sharedItems containsString="0" containsBlank="1" containsNumber="1" minValue="0" maxValue="0.25"/>
    </cacheField>
    <cacheField name="Scenario_UnitCost" numFmtId="0">
      <sharedItems containsString="0" containsBlank="1" containsNumber="1" minValue="5.8740000000000006" maxValue="1645.3690000000001"/>
    </cacheField>
    <cacheField name="Scenario_Quantity" numFmtId="0">
      <sharedItems containsString="0" containsBlank="1" containsNumber="1" containsInteger="1" minValue="2" maxValue="64"/>
    </cacheField>
    <cacheField name="Scenario_GrossRevenue" numFmtId="0">
      <sharedItems containsString="0" containsBlank="1" containsNumber="1" minValue="18.659839999999999" maxValue="146127.55968000001"/>
    </cacheField>
    <cacheField name="Scenario_CostOfGoods" numFmtId="0">
      <sharedItems containsString="0" containsBlank="1" containsNumber="1" minValue="24.200000000000003" maxValue="96088.256000000008"/>
    </cacheField>
    <cacheField name="Scenario_GrossProfit" numFmtId="0">
      <sharedItems containsString="0" containsBlank="1" containsNumber="1" minValue="-79247.339750000014" maxValue="64704.617999999995"/>
    </cacheField>
    <cacheField name="Scenario_MarginPct" numFmtId="10">
      <sharedItems containsString="0" containsBlank="1" containsNumber="1" minValue="-275.53725832093966" maxValue="0.55639784335981834"/>
    </cacheField>
    <cacheField name="Delta_GrossRevenue" numFmtId="0">
      <sharedItems containsString="0" containsBlank="1" containsNumber="1" minValue="0" maxValue="13585.686599999997" count="445">
        <n v="0"/>
        <n v="1158.7375800000045"/>
        <n v="26.643539999999973"/>
        <n v="237.51231999999982"/>
        <n v="730.53197999999975"/>
        <n v="38.059319999999957"/>
        <n v="3930.8711199999962"/>
        <n v="695.91928000000189"/>
        <n v="518.52750000000015"/>
        <n v="496.85040000000026"/>
        <n v="1439.0099999999984"/>
        <n v="631.56999999999971"/>
        <n v="926.72910000000411"/>
        <n v="2210.4506899999978"/>
        <n v="2116.4546699999992"/>
        <n v="2066.5106799999994"/>
        <n v="1093.6991999999991"/>
        <n v="2074.5358799999995"/>
        <n v="175.67000000000007"/>
        <n v="1434.5809799999988"/>
        <n v="576.81513999999879"/>
        <n v="1634.3977699999996"/>
        <n v="1321.8499999999985"/>
        <n v="358.46725999999944"/>
        <n v="702.12506999999823"/>
        <n v="1151.4030000000021"/>
        <n v="1522.4741099999956"/>
        <n v="5454.0590000000011"/>
        <n v="969.65721999999732"/>
        <n v="815.02247999999599"/>
        <n v="1160.948550000001"/>
        <n v="548.89000000000033"/>
        <n v="7048"/>
        <n v="1484.2209300000031"/>
        <n v="1565.6573799999969"/>
        <n v="883.59600000000137"/>
        <n v="38.267999999999915"/>
        <n v="385.72000000000025"/>
        <n v="193.75966000000017"/>
        <n v="1667.4102799999928"/>
        <n v="2696.335449999995"/>
        <n v="14.624249999999961"/>
        <n v="1684.3750899999941"/>
        <n v="2308.4641999999985"/>
        <n v="995.26399999999921"/>
        <n v="4790.8375499999966"/>
        <n v="1315.2138000000014"/>
        <n v="934.86671999999999"/>
        <n v="1000.8550999999989"/>
        <n v="1099.0689500000008"/>
        <n v="481.76308000000063"/>
        <n v="532.75793999999951"/>
        <n v="1186.5666500000007"/>
        <n v="520.74778999999944"/>
        <n v="626.78279999999995"/>
        <n v="2722.7906000000075"/>
        <n v="1944.8374399999957"/>
        <n v="626.22179999999935"/>
        <n v="2318.9540500000003"/>
        <n v="1141.1792699999969"/>
        <n v="355.44464000000062"/>
        <n v="34.987450000000081"/>
        <n v="1620.2009600000019"/>
        <n v="1195.1336999999985"/>
        <n v="1419.7064399999999"/>
        <n v="1076.6224000000002"/>
        <n v="780.43231999999989"/>
        <n v="873.0149399999973"/>
        <n v="2400.500340000006"/>
        <n v="1896.6200000000026"/>
        <n v="380.60635999999977"/>
        <n v="3013.7620200000019"/>
        <n v="3104.7099999999991"/>
        <n v="287.48080000000027"/>
        <n v="397.35559999999987"/>
        <n v="1514.2098000000005"/>
        <n v="26.597660000000019"/>
        <n v="1973.9603699999971"/>
        <n v="166.03999999999996"/>
        <n v="1025.0499999999993"/>
        <n v="1773.6279600000016"/>
        <n v="192.49850000000015"/>
        <n v="45.058349999999905"/>
        <n v="2831.2752000000037"/>
        <n v="576.92757999999958"/>
        <n v="1718.1219300000012"/>
        <n v="1338.4977399999971"/>
        <n v="636.41847999999845"/>
        <n v="3426.9150599999921"/>
        <n v="37.100990000000024"/>
        <n v="892.85825999999906"/>
        <n v="401.62121999999999"/>
        <n v="521.05559999999969"/>
        <n v="462.74968000000081"/>
        <n v="2105.4262200000048"/>
        <n v="383.47725000000082"/>
        <n v="1616.7153599999947"/>
        <n v="81.249299999999948"/>
        <n v="3972.9513600000064"/>
        <n v="1395.0598200000022"/>
        <n v="916.8616800000018"/>
        <n v="563.23295999999937"/>
        <n v="951.51000000000022"/>
        <n v="595.09856000000036"/>
        <n v="2360.8780800000022"/>
        <n v="493.8440099999998"/>
        <n v="1198.4772499999963"/>
        <n v="1853.4268799999991"/>
        <n v="1101.5510399999985"/>
        <n v="468.92971999999827"/>
        <n v="1609.8614999999991"/>
        <n v="2090.2681799999991"/>
        <n v="1322.692289999999"/>
        <n v="518.92399999999907"/>
        <n v="3892.6245599999966"/>
        <n v="628.18689999999879"/>
        <n v="66.562920000000304"/>
        <n v="992.20087999999851"/>
        <n v="9.7015399999999801"/>
        <n v="2103.7458400000032"/>
        <n v="5534.75"/>
        <n v="24.764070000000004"/>
        <n v="473.23664000000008"/>
        <n v="340.04586000000018"/>
        <n v="2067.6123099999968"/>
        <n v="1148.2016699999986"/>
        <n v="865.70249999999942"/>
        <n v="1070.3715100000009"/>
        <n v="2005.1564400000025"/>
        <n v="1028.5776499999993"/>
        <n v="876.32849999999962"/>
        <n v="1354.1441599999998"/>
        <n v="327.36497999999983"/>
        <n v="1641.6656399999993"/>
        <n v="1275.2793999999994"/>
        <n v="809.06045999999878"/>
        <n v="2235.2193499999921"/>
        <n v="831.32051000000138"/>
        <n v="518.78319999999985"/>
        <n v="973.03999999999724"/>
        <n v="2339.6447600000029"/>
        <n v="2129.4818999999952"/>
        <n v="2375.6097599999994"/>
        <n v="362.28920000000016"/>
        <n v="2183.5396800000053"/>
        <n v="1438.6726700000017"/>
        <n v="1784.7907200000009"/>
        <n v="118.32047999999986"/>
        <n v="654.55577999999878"/>
        <n v="762.65349000000242"/>
        <n v="502.74095999999918"/>
        <n v="2021.1637599999995"/>
        <n v="1229.0481"/>
        <n v="450.34364000000005"/>
        <n v="2791.1988000000129"/>
        <n v="1032.7018000000007"/>
        <n v="2157.3649500000029"/>
        <n v="2344.5706899999968"/>
        <n v="1277.622370000001"/>
        <n v="744.65208999999868"/>
        <n v="41.696879999999965"/>
        <n v="287.99836000000005"/>
        <n v="330.05360999999994"/>
        <n v="1426.9848600000023"/>
        <n v="1335.3696000000018"/>
        <n v="1543.2742399999988"/>
        <n v="6849.7293599999975"/>
        <n v="668.41874999999982"/>
        <n v="224.91239999999971"/>
        <n v="1549.221120000002"/>
        <n v="765.5422499999986"/>
        <n v="126.51603999999998"/>
        <n v="172.41120000000046"/>
        <n v="33.739260000000058"/>
        <n v="870.45489999999882"/>
        <n v="727.2226499999997"/>
        <n v="631.7722500000018"/>
        <n v="1592.7446799999998"/>
        <n v="1610.7470399999984"/>
        <n v="473.0601999999999"/>
        <n v="1906.8896199999981"/>
        <n v="818.60575999999946"/>
        <n v="1745.2119400000083"/>
        <n v="741.03071999999884"/>
        <n v="2043.0926400000026"/>
        <n v="496.19999999999982"/>
        <n v="767.82114000000092"/>
        <n v="289.40854000000036"/>
        <n v="445.04054000000087"/>
        <n v="1236.8609399999987"/>
        <n v="1476.8357999999935"/>
        <n v="543.68709999999919"/>
        <n v="3977.4377999999997"/>
        <n v="2049.4320000000007"/>
        <n v="1278.78478"/>
        <n v="974.67973999999958"/>
        <n v="1292.1232999999975"/>
        <n v="5.4384799999999984"/>
        <n v="1486.9466800000009"/>
        <n v="804.33976000000075"/>
        <n v="1059.2247400000015"/>
        <n v="99.904279999999972"/>
        <n v="1669.6852900000013"/>
        <n v="492.14300000000003"/>
        <n v="385.62554999999975"/>
        <n v="3.717819999999989"/>
        <n v="577.23999999999978"/>
        <n v="1346.1723199999979"/>
        <n v="1803.9280999999974"/>
        <n v="809.34784000000036"/>
        <n v="494.39879999999994"/>
        <n v="1795.2030000000013"/>
        <n v="190.5326500000001"/>
        <n v="703.37399000000005"/>
        <n v="2566.6061499999996"/>
        <n v="54.941149999999993"/>
        <n v="752.22672000000057"/>
        <n v="1493.5299999999988"/>
        <n v="675.42929999999978"/>
        <n v="411.92485999999917"/>
        <n v="1087.1062500000007"/>
        <n v="224.26569999999992"/>
        <n v="3001.9451400000107"/>
        <n v="2238.0203999999976"/>
        <n v="340.59579999999914"/>
        <n v="2824.769610000003"/>
        <n v="54.095600000000104"/>
        <n v="2365.040860000001"/>
        <n v="819.08735999999953"/>
        <n v="1628.8776000000007"/>
        <n v="2523.3120000000017"/>
        <n v="211.4408999999996"/>
        <n v="674.1851200000001"/>
        <n v="194.66719999999987"/>
        <n v="1283.98848"/>
        <n v="2083.024599999997"/>
        <n v="2822.4085399999967"/>
        <n v="13585.686599999997"/>
        <n v="102.65240000000017"/>
        <n v="1823.0400000000009"/>
        <n v="133.05533999999898"/>
        <n v="226.79677000000038"/>
        <n v="3678.2561399999977"/>
        <n v="147.11999999999989"/>
        <n v="1697.4308800000035"/>
        <n v="375.63931999999932"/>
        <n v="969.8369300000013"/>
        <n v="1397.5054200000013"/>
        <n v="1740.8483999999953"/>
        <n v="112.20895999999971"/>
        <n v="1104.5246800000023"/>
        <n v="2439.3299999999945"/>
        <n v="1827.2782000000007"/>
        <n v="1139.5178400000004"/>
        <n v="1465.322699999997"/>
        <n v="369.57447999999931"/>
        <n v="3511.264320000002"/>
        <n v="221.44913999999972"/>
        <n v="669.33215999999993"/>
        <n v="1199.149639999996"/>
        <n v="285.59835000000021"/>
        <n v="1533.9500000000007"/>
        <n v="1403.492380000007"/>
        <n v="242.20517999999993"/>
        <n v="2854.6498199999987"/>
        <n v="2260.1189599999998"/>
        <n v="1979.704230000003"/>
        <n v="1395.3365999999969"/>
        <n v="1844.446560000004"/>
        <n v="453.28571999999986"/>
        <n v="920.07840000000215"/>
        <n v="1341.510000000002"/>
        <n v="2326.5060000000012"/>
        <n v="847.63985999999932"/>
        <n v="1423.542599999997"/>
        <n v="532.60032000000137"/>
        <n v="1412.3830500000004"/>
        <n v="829.89223000000129"/>
        <n v="39.495679999999993"/>
        <n v="1467.5025300000016"/>
        <n v="11209.666449999997"/>
        <n v="60.513479999999618"/>
        <n v="759.56517999999778"/>
        <n v="2808.8388900000064"/>
        <n v="1096.5424800000001"/>
        <n v="1266.5445"/>
        <n v="917.21919999999591"/>
        <n v="1059.1307400000005"/>
        <n v="783.20010999999977"/>
        <n v="1604.0816999999988"/>
        <n v="1196.7232200000035"/>
        <n v="425.42856000000029"/>
        <n v="1972.380000000001"/>
        <n v="627.26185999999871"/>
        <n v="2864.8566399999982"/>
        <n v="680.85145000000011"/>
        <n v="724.4965000000002"/>
        <n v="633.95244000000093"/>
        <n v="1452.7748399999982"/>
        <n v="4862.9972400000115"/>
        <n v="1234.4716799999987"/>
        <n v="2420.484789999995"/>
        <n v="1449.315000000006"/>
        <n v="3024.8647199999978"/>
        <n v="791.22000000000116"/>
        <n v="1714.0942500000019"/>
        <n v="1177.8022500000006"/>
        <n v="2764.6500000000015"/>
        <n v="262.76240000000053"/>
        <n v="926.28276000000005"/>
        <n v="150.00024000000008"/>
        <n v="1816.5999999999985"/>
        <n v="252.11200999999983"/>
        <n v="1011.6187199999986"/>
        <n v="1879.2989999999991"/>
        <n v="487.25027999999838"/>
        <n v="2864.8259100000032"/>
        <n v="372.5026799999996"/>
        <n v="1031.6399999999994"/>
        <n v="574.63774999999987"/>
        <n v="1980.3123199999973"/>
        <n v="819.28000000000065"/>
        <n v="1962.8477000000021"/>
        <n v="1974.5337600000021"/>
        <n v="630.78374999999869"/>
        <n v="1542.1598900000026"/>
        <n v="990.38000000000102"/>
        <n v="654.55775999999969"/>
        <n v="363.96500000000015"/>
        <n v="1870.8900000000031"/>
        <n v="54.716220000000021"/>
        <n v="145.15319999999997"/>
        <n v="17.034079999999904"/>
        <n v="4206.8059800000046"/>
        <n v="1684.6060000000034"/>
        <n v="956.01294000000053"/>
        <n v="869.00477999999748"/>
        <n v="1589.1056199999948"/>
        <n v="1281.213600000001"/>
        <n v="1068.5197500000031"/>
        <n v="1236.097819999999"/>
        <n v="300.88389999999981"/>
        <n v="1995.9150399999999"/>
        <n v="1370.9611999999979"/>
        <n v="2530.5495599999995"/>
        <n v="258.46505999999954"/>
        <n v="2410.7397999999957"/>
        <n v="466.09445999999934"/>
        <n v="1685.287049999999"/>
        <n v="263.6196400000008"/>
        <n v="469.07175999999981"/>
        <n v="1923.7649999999994"/>
        <n v="138.82264000000032"/>
        <n v="666.40999999999985"/>
        <n v="682.49559000000045"/>
        <n v="11.014920000000004"/>
        <n v="624.19448000000011"/>
        <n v="2557.7065800000055"/>
        <n v="935.17085999999836"/>
        <n v="1274.9649800000007"/>
        <n v="924.21707000000242"/>
        <n v="742.81109000000106"/>
        <n v="1701.8535800000027"/>
        <n v="1242.87255"/>
        <n v="392.11743999999908"/>
        <n v="659.44879000000037"/>
        <n v="293.79587999999967"/>
        <n v="3048.2675999999992"/>
        <n v="3028.0500000000029"/>
        <n v="987.2400000000016"/>
        <n v="822.2874899999988"/>
        <n v="2790.9989999999962"/>
        <n v="979.41999999999825"/>
        <n v="1074.751559999997"/>
        <n v="640.51425000000017"/>
        <n v="102.2170500000002"/>
        <n v="3001.3759599999976"/>
        <n v="3342.1100000000006"/>
        <n v="1192.40978"/>
        <n v="2121.6627200000003"/>
        <n v="1262.9439000000002"/>
        <n v="558.81766000000061"/>
        <n v="2426.6079200000022"/>
        <n v="1362.0514400000029"/>
        <n v="4141.2696399999986"/>
        <n v="334.0636999999997"/>
        <n v="1915.7752200000032"/>
        <n v="1008.1477499999983"/>
        <n v="1097.3111700000009"/>
        <n v="911.46000000000095"/>
        <n v="1978.2303000000029"/>
        <n v="167.89128000000051"/>
        <n v="1711.8295199999993"/>
        <n v="916.51859999999942"/>
        <n v="1321.7318400000004"/>
        <n v="2580.9175000000032"/>
        <n v="2580.5699999999997"/>
        <n v="1872.0488600000026"/>
        <n v="530.05920000000151"/>
        <n v="451.13220000000001"/>
        <n v="1740.5954999999958"/>
        <n v="677.76903999999922"/>
        <n v="1349.2462399999968"/>
        <n v="1920.5925199999911"/>
        <n v="1475.2635699999992"/>
        <n v="2858.9300000000003"/>
        <n v="281.51231999999982"/>
        <n v="44.263439999999946"/>
        <n v="1196.2246400000004"/>
        <n v="850.99711999999818"/>
        <n v="806.07936000000154"/>
        <n v="645.70239999999831"/>
        <n v="305.76276000000053"/>
        <n v="421.96084000000064"/>
        <n v="66.718799999999646"/>
        <n v="1931.5867500000022"/>
        <n v="1079.8244099999974"/>
        <n v="1570.6972500000011"/>
        <n v="2746.6229700000113"/>
        <n v="601.48999999999978"/>
        <n v="782.85801999999967"/>
        <n v="1991.0839199999973"/>
        <n v="643.53999999999905"/>
        <n v="238.48568999999952"/>
        <n v="1786.2180399999997"/>
        <n v="2341.7839999999997"/>
        <n v="543.97177999999894"/>
        <n v="1259.684009999999"/>
        <n v="195.44786999999951"/>
        <n v="109.34000000000015"/>
        <n v="1285.989120000002"/>
        <n v="3159.2823000000062"/>
        <n v="898.86012000000119"/>
        <n v="30.226679999999988"/>
        <n v="968.23187999999936"/>
        <n v="1926.4895000000033"/>
        <n v="1259.5831199999993"/>
        <n v="763.84892000000036"/>
        <n v="1926.5537499999991"/>
        <n v="2336.027599999994"/>
        <n v="822.57369000000108"/>
        <n v="463.31628000000001"/>
        <n v="1435.5400000000009"/>
        <n v="2248.6673999999985"/>
        <m/>
      </sharedItems>
    </cacheField>
    <cacheField name="Delta_GrossProfit" numFmtId="0">
      <sharedItems containsString="0" containsBlank="1" containsNumber="1" minValue="-10892.325750000018" maxValue="11270.611599999995" count="633">
        <n v="-251.31600000000071"/>
        <n v="-4588.5294199999953"/>
        <n v="-3333.1044599999987"/>
        <n v="-620.25668000000132"/>
        <n v="-993.34602000000268"/>
        <n v="-221.10900000000038"/>
        <n v="-234.42800000000034"/>
        <n v="-44.242680000000121"/>
        <n v="-777.20400000000154"/>
        <n v="-3125.4428800000096"/>
        <n v="-1494.258719999998"/>
        <n v="-2298.1325000000033"/>
        <n v="-199.44660000000022"/>
        <n v="-234.1680000000033"/>
        <n v="-1163.7870000000021"/>
        <n v="-680.85900000000038"/>
        <n v="-2548.4828999999991"/>
        <n v="-1098.5883100000028"/>
        <n v="-981.23833000000013"/>
        <n v="-978.96932000000379"/>
        <n v="-1046.08"/>
        <n v="-1064.9520000000011"/>
        <n v="-441.37980000000243"/>
        <n v="-1019.6720000000005"/>
        <n v="-107.12912000000142"/>
        <n v="-596.74000000000069"/>
        <n v="-71.374000000000024"/>
        <n v="-514.34400000000005"/>
        <n v="-188.32500000000027"/>
        <n v="-452.34402000000409"/>
        <n v="-810.83686000000307"/>
        <n v="-1720.7842300000011"/>
        <n v="-585.5600000000004"/>
        <n v="-33.343000000001666"/>
        <n v="-1289.2680000000018"/>
        <n v="-694.85974000000169"/>
        <n v="-2006.6669300000067"/>
        <n v="-605.75200000000041"/>
        <n v="-925.38899999999921"/>
        <n v="-282.59100000000035"/>
        <n v="-2368.7638900000056"/>
        <n v="-723.72000000000025"/>
        <n v="1962.8590000000004"/>
        <n v="-93.97678000000451"/>
        <n v="-1413.8965200000057"/>
        <n v="-2062.5964500000009"/>
        <n v="-261.71000000000004"/>
        <n v="-484.04200000000128"/>
        <n v="-1523.504069999999"/>
        <n v="-2736.0906200000099"/>
        <n v="-279.6919999999991"/>
        <n v="-20.084000000000174"/>
        <n v="-1000.7560000000003"/>
        <n v="-296.10434000000032"/>
        <n v="-26.652000000000044"/>
        <n v="-3467.2697200000075"/>
        <n v="156.12744999999268"/>
        <n v="-277.45600000000013"/>
        <n v="-10892.325750000018"/>
        <n v="-423.03999999999996"/>
        <n v="-1962.9609100000125"/>
        <n v="-1072.8808000000026"/>
        <n v="-332.32600000000093"/>
        <n v="-5571.2344500000108"/>
        <n v="-1775.4861999999994"/>
        <n v="-2192.59728"/>
        <n v="-1921.0039000000015"/>
        <n v="-518.24304999999913"/>
        <n v="-952.60591999999997"/>
        <n v="-441.16499999999996"/>
        <n v="-819.56700000000092"/>
        <n v="-74.879060000001118"/>
        <n v="-2667.6613500000021"/>
        <n v="-1560.1472100000028"/>
        <n v="167.84279999999944"/>
        <n v="-577.94800000000123"/>
        <n v="-624.36939999999595"/>
        <n v="-1171.5065600000053"/>
        <n v="-481.59420000000136"/>
        <n v="-336.80400000000009"/>
        <n v="-2898.2309500000047"/>
        <n v="-2055.4857300000076"/>
        <n v="-87.569359999999506"/>
        <n v="-25.436549999999954"/>
        <n v="-1790.6550399999978"/>
        <n v="-1414.4623000000029"/>
        <n v="-1449.9015600000039"/>
        <n v="-180.4530000000002"/>
        <n v="-75.51759999999922"/>
        <n v="-44.520000000000039"/>
        <n v="-483.83300000000054"/>
        <n v="-1117.9556800000009"/>
        <n v="-643.20800000000054"/>
        <n v="-528.09106000000429"/>
        <n v="-605.68800000000101"/>
        <n v="-745.39065999999366"/>
        <n v="-14.664000000000016"/>
        <n v="-1661.9120000000003"/>
        <n v="-987.69364000000223"/>
        <n v="-468.49998000000051"/>
        <n v="-404.30600000000049"/>
        <n v="-747.39919999999984"/>
        <n v="-603.45600000000013"/>
        <n v="-159.20040000000017"/>
        <n v="-702.78000000000065"/>
        <n v="-1148.0632000000041"/>
        <n v="-51.787340000000086"/>
        <n v="-645.27963000000454"/>
        <n v="-6.4540000000001783"/>
        <n v="-58.588000000000079"/>
        <n v="-1065.7860000000019"/>
        <n v="-1550.336040000002"/>
        <n v="-4.8240000000000052"/>
        <n v="-120.09950000000003"/>
        <n v="-212.54400000000032"/>
        <n v="-1178.8640000000014"/>
        <n v="-165.44565"/>
        <n v="-1901.4907999999923"/>
        <n v="-136.25342000000001"/>
        <n v="-40.572000000000003"/>
        <n v="-1006.0940699999992"/>
        <n v="-1167.6780000000017"/>
        <n v="-1871.1292600000033"/>
        <n v="-1090.8080000000009"/>
        <n v="-142.55200000000013"/>
        <n v="-1740.5065200000026"/>
        <n v="-2959.0049400000134"/>
        <n v="-104.88301000000001"/>
        <n v="-142.00200000000018"/>
        <n v="-306.34974000000329"/>
        <n v="-331.96000000000095"/>
        <n v="-821.46878000000015"/>
        <n v="-2020.1844000000019"/>
        <n v="-243.82400000000007"/>
        <n v="-2125.6593200000025"/>
        <n v="-505.31777999999758"/>
        <n v="-847.29000000000087"/>
        <n v="-407.49474999999984"/>
        <n v="-2355.0986400000074"/>
        <n v="-142.91270000000009"/>
        <n v="-5688.9206399999894"/>
        <n v="-451.62900000000081"/>
        <n v="-2893.972179999997"/>
        <n v="-735.50700000000143"/>
        <n v="-1340.6533199999994"/>
        <n v="-373.67104000000199"/>
        <n v="-534.8760000000002"/>
        <n v="-757.04000000000087"/>
        <n v="-761.4894400000012"/>
        <n v="-1400.421919999997"/>
        <n v="-1567.119990000002"/>
        <n v="-1707.2067500000085"/>
        <n v="-658.55400000000009"/>
        <n v="-654.00912000000062"/>
        <n v="-721.01796000000286"/>
        <n v="-840.81028000000151"/>
        <n v="-328.10000000000082"/>
        <n v="-721.68850000000202"/>
        <n v="-489.4980000000005"/>
        <n v="-960.75682000000234"/>
        <n v="-1165.2327100000039"/>
        <n v="-405.52499999999964"/>
        <n v="-716.28900000000067"/>
        <n v="-413.40400000000045"/>
        <n v="-734.73600000000079"/>
        <n v="-4257.1214400000026"/>
        <n v="-1609.2171000000017"/>
        <n v="-1267.0030800000022"/>
        <n v="-544.08600000000024"/>
        <n v="-171.92500000000041"/>
        <n v="-1172.5781200000019"/>
        <n v="-422.81500000000051"/>
        <n v="-4.683460000000025"/>
        <n v="-1182.2381599999972"/>
        <n v="-144.71200000000022"/>
        <n v="-2948.4700000000012"/>
        <n v="-849.41100000000006"/>
        <n v="-69.387929999999983"/>
        <n v="-80.823360000000321"/>
        <n v="-506.33814000000075"/>
        <n v="-2.2000000000000028"/>
        <n v="-1443.4786900000072"/>
        <n v="-383.29500000000053"/>
        <n v="-553.44100000000071"/>
        <n v="-2330.2023300000037"/>
        <n v="-823.27950000000237"/>
        <n v="-356.84400000000051"/>
        <n v="-3473.1884900000005"/>
        <n v="-1331.4435599999997"/>
        <n v="-753.13000000000102"/>
        <n v="-1952.6723500000007"/>
        <n v="-61.720500000001266"/>
        <n v="-3273.0958400000018"/>
        <n v="-591.86400000000049"/>
        <n v="-246.96802000000071"/>
        <n v="-2494.7343600000022"/>
        <n v="-2662.6406000000025"/>
        <n v="-483.08954000000176"/>
        <n v="-800.01600000000053"/>
        <n v="-2517.9686500000098"/>
        <n v="-1586.0324899999996"/>
        <n v="-518.11280000000079"/>
        <n v="-1211.1810000000041"/>
        <n v="-3231.8232399999979"/>
        <n v="-208.05410000000848"/>
        <n v="-216.91424000000188"/>
        <n v="-448.72479999999996"/>
        <n v="-289.51631999999518"/>
        <n v="-1307.7853300000006"/>
        <n v="-745.60428000000138"/>
        <n v="-986.04900000000089"/>
        <n v="-116.45952000000011"/>
        <n v="-699.70800000000145"/>
        <n v="-1300.7430000000004"/>
        <n v="-239.01722000000154"/>
        <n v="-1386.6695099999997"/>
        <n v="-759.92700000000059"/>
        <n v="-120.6880000000001"/>
        <n v="-437.19504000000143"/>
        <n v="-416.6842400000005"/>
        <n v="-67.059900000001107"/>
        <n v="-72.790000000000077"/>
        <n v="-56.050360000000637"/>
        <n v="-1404.9511999999886"/>
        <n v="-1799.088200000002"/>
        <n v="-111.53804999999738"/>
        <n v="-901.28531000000294"/>
        <n v="-495.9360000000006"/>
        <n v="-962.27362999999968"/>
        <n v="-1405.9579100000019"/>
        <n v="-105.77712000000008"/>
        <n v="-275.89100000000008"/>
        <n v="-127.02463999999986"/>
        <n v="-197.9043900000006"/>
        <n v="-1323.5321399999975"/>
        <n v="-1635.0623999999989"/>
        <n v="-3143.190760000005"/>
        <n v="-5980.2366400000028"/>
        <n v="-800.17425000000185"/>
        <n v="-225.38360000000057"/>
        <n v="-308.25600000000031"/>
        <n v="-734.496000000001"/>
        <n v="-2496.3808800000006"/>
        <n v="-57.648000000000025"/>
        <n v="-1971.0157500000023"/>
        <n v="-96.659960000000183"/>
        <n v="-638.17680000000018"/>
        <n v="-24.695739999999944"/>
        <n v="-321.31200000000035"/>
        <n v="-970.39200000000164"/>
        <n v="-286.89510000000155"/>
        <n v="-958.76235000000088"/>
        <n v="-1897.9237500000017"/>
        <n v="-564.47432000000117"/>
        <n v="-285.52500000000009"/>
        <n v="-128.57496000000174"/>
        <n v="-1323.2340000000004"/>
        <n v="-206.78400000000011"/>
        <n v="-251.94400000000041"/>
        <n v="-1459.9778000000006"/>
        <n v="-669.24838000000273"/>
        <n v="-1030.1060000000016"/>
        <n v="-405.44224000000031"/>
        <n v="-56.346000000000004"/>
        <n v="-3210.0840599999938"/>
        <n v="-2640.3332800000026"/>
        <n v="-1281.2373600000028"/>
        <n v="-1015.7200000000012"/>
        <n v="-820.02500000000055"/>
        <n v="-744.1788600000009"/>
        <n v="-548.41945999999916"/>
        <n v="-434.8084600000002"/>
        <n v="-2762.6280600000064"/>
        <n v="-1878.5422000000071"/>
        <n v="-376.66490000000158"/>
        <n v="-846.58200000000215"/>
        <n v="-4320.3321999999971"/>
        <n v="-308.06400000000031"/>
        <n v="-1237.2919999999976"/>
        <n v="-476.73000000000047"/>
        <n v="-987.3809999999994"/>
        <n v="503.91277999999966"/>
        <n v="-55.110000000000127"/>
        <n v="-459.14026000000194"/>
        <n v="-1049.1157000000021"/>
        <n v="-388.33200000000033"/>
        <n v="-12.111520000000013"/>
        <n v="-959.9850000000024"/>
        <n v="-828.55832000000191"/>
        <n v="-2247.4042400000017"/>
        <n v="-451.84925999999905"/>
        <n v="-57.659720000000107"/>
        <n v="-1186.5147099999995"/>
        <n v="-53.363000000001193"/>
        <n v="-707.58000000000084"/>
        <n v="-953.61700000000019"/>
        <n v="-160.50244999999995"/>
        <n v="-235.90000000000055"/>
        <n v="-12.696180000000027"/>
        <n v="-1375.4360000000015"/>
        <n v="-1242.497680000004"/>
        <n v="-584.91900000000078"/>
        <n v="-2385.5869000000057"/>
        <n v="-1065.3851600000016"/>
        <n v="-38.350200000000314"/>
        <n v="-69.344000000000051"/>
        <n v="-3281.3020000000033"/>
        <n v="-306.36800000000039"/>
        <n v="-286.39834999999994"/>
        <n v="-300.7760100000005"/>
        <n v="-652.74985000000379"/>
        <n v="-83.109850000000165"/>
        <n v="-473.46527999999944"/>
        <n v="-1701.0540000000074"/>
        <n v="-418.4950000000008"/>
        <n v="-235.25070000000142"/>
        <n v="-548.96914000000197"/>
        <n v="-1559.4857499999998"/>
        <n v="-151.45430000000033"/>
        <n v="-4526.1508599999943"/>
        <n v="165.63539999999739"/>
        <n v="-995.14520000000266"/>
        <n v="-424.75538999999844"/>
        <n v="-139.05639999999994"/>
        <n v="142.31486000000223"/>
        <n v="-684.79064000000108"/>
        <n v="-124.00800000000004"/>
        <n v="-268.26900000000023"/>
        <n v="822.96060000000034"/>
        <n v="-497.97000000000116"/>
        <n v="-20.146100000000388"/>
        <n v="-346.17488000000048"/>
        <n v="-238.23280000000068"/>
        <n v="-592.49499999999989"/>
        <n v="-240.66000000000031"/>
        <n v="-902.19500000000153"/>
        <n v="-851.96952000000238"/>
        <n v="-1599.9324000000015"/>
        <n v="-456.14699999999993"/>
        <n v="401.52253999999448"/>
        <n v="11270.611599999995"/>
        <n v="-3.277599999999893"/>
        <n v="50.25800000000163"/>
        <n v="-606.02466000000186"/>
        <n v="-36.028229999999667"/>
        <n v="-747.89500000000135"/>
        <n v="-2736.008860000009"/>
        <n v="-55.004000000000133"/>
        <n v="-820.61611999999695"/>
        <n v="-589.75799999999981"/>
        <n v="-300.57468000000108"/>
        <n v="-1491.5870700000014"/>
        <n v="-1471.6345799999981"/>
        <n v="-2082.5676000000058"/>
        <n v="-4.0260400000003074"/>
        <n v="-999.31532000000152"/>
        <n v="-1049.4280000000072"/>
        <n v="-2644.1438000000016"/>
        <n v="-384.95000000000073"/>
        <n v="-459.4341600000007"/>
        <n v="-1864.7173000000039"/>
        <n v="-942.81752000000233"/>
        <n v="-2245.1296799999982"/>
        <n v="-705.25386000000162"/>
        <n v="-1148.127840000001"/>
        <n v="-1861.6553600000043"/>
        <n v="-1036.1440000000002"/>
        <n v="-842.24700000000121"/>
        <n v="-639.78000000000065"/>
        <n v="-403.98165000000108"/>
        <n v="-295.65000000000055"/>
        <n v="-1137.9279999999999"/>
        <n v="-1045.6976199999954"/>
        <n v="-570.1868199999999"/>
        <n v="-559.07918000000063"/>
        <n v="-3277.3290400000042"/>
        <n v="-2071.7057700000005"/>
        <n v="-1054.8034000000043"/>
        <n v="-302.49100000000044"/>
        <n v="-583.98443999999654"/>
        <n v="-908.45028000000093"/>
        <n v="-1164.2465999999986"/>
        <n v="-3112.5239999999976"/>
        <n v="-4890.333000000006"/>
        <n v="-1882.2751400000052"/>
        <n v="-4730.8174000000035"/>
        <n v="-395.7476800000004"/>
        <n v="-1497.5919500000018"/>
        <n v="-2024.3157700000011"/>
        <n v="-5.3403199999999913"/>
        <n v="-1805.1954699999969"/>
        <n v="-114.98000000000025"/>
        <n v="4757.0954499999862"/>
        <n v="-963.15552000000207"/>
        <n v="-1036.3120000000017"/>
        <n v="-1201.2348200000033"/>
        <n v="-1523.9381099999955"/>
        <n v="-2270.373520000001"/>
        <n v="-655.15000000000055"/>
        <n v="-1056.7530000000006"/>
        <n v="-1531.0555000000004"/>
        <n v="-1634.8808000000045"/>
        <n v="-1695.9492599999994"/>
        <n v="-250.75000000000045"/>
        <n v="-1262.4308900000015"/>
        <n v="-788.40300000000116"/>
        <n v="-1799.2683000000034"/>
        <n v="-2971.707779999997"/>
        <n v="-621.02344000000085"/>
        <n v="-1282.2350000000006"/>
        <n v="-372.92800000000034"/>
        <n v="-832.7901400000037"/>
        <n v="-138.43600000000015"/>
        <n v="-837.78100000000086"/>
        <n v="107.7066399999967"/>
        <n v="-901.34799999999996"/>
        <n v="-1618.1715500000009"/>
        <n v="-636.6215000000002"/>
        <n v="-48.354000000000099"/>
        <n v="-678.86555999999928"/>
        <n v="-861.82416000000194"/>
        <n v="-723.15600000000086"/>
        <n v="-3542.1227599999911"/>
        <n v="-3976.7133199999989"/>
        <n v="-2751.9552100000074"/>
        <n v="-828.15200000000004"/>
        <n v="-2618.2049999999981"/>
        <n v="-321.82228000000032"/>
        <n v="-1014.4440000000013"/>
        <n v="-1561.835750000002"/>
        <n v="-141.8457499999995"/>
        <n v="-1079.5419999999976"/>
        <n v="-544.03659999999991"/>
        <n v="-295.41723999999977"/>
        <n v="-286.17576000000031"/>
        <n v="-2208.8240000000042"/>
        <n v="-164.18299000000025"/>
        <n v="-424.92800000000079"/>
        <n v="-2002.2312800000036"/>
        <n v="-211.5900000000006"/>
        <n v="-275.79900000000453"/>
        <n v="-926.9267200000013"/>
        <n v="-131.70608999999968"/>
        <n v="-113.71332000000075"/>
        <n v="-754.56800000000112"/>
        <n v="-98.827999999999975"/>
        <n v="-500.29600000000028"/>
        <n v="-125.92225000000053"/>
        <n v="-2118.3876800000071"/>
        <n v="-1509.1240000000016"/>
        <n v="-662.89300000000003"/>
        <n v="129.42170000000078"/>
        <n v="-98.203240000000733"/>
        <n v="-570.38625000000138"/>
        <n v="-574.16210999999748"/>
        <n v="-917.3760000000002"/>
        <n v="-977.1720000000023"/>
        <n v="-988.28624000000127"/>
        <n v="-195.20300000000043"/>
        <n v="-1162.8059999999969"/>
        <n v="-127.13400000000001"/>
        <n v="-59.775780000000054"/>
        <n v="-369.08000000000038"/>
        <n v="-127.82280000000014"/>
        <n v="-93.137920000000122"/>
        <n v="-4074.9060199999949"/>
        <n v="-145.38599999999997"/>
        <n v="-985.80999999999949"/>
        <n v="-1361.0859999999957"/>
        <n v="-902.09506000000147"/>
        <n v="-124.61822000000302"/>
        <n v="-1078.0583800000059"/>
        <n v="-207.71440000000075"/>
        <n v="-500.95800000000054"/>
        <n v="-681.54324999999881"/>
        <n v="-1042.5191800000011"/>
        <n v="-105.38000000000011"/>
        <n v="-879.94110000000001"/>
        <n v="-1328.9809599999971"/>
        <n v="-1673.8938000000053"/>
        <n v="-760.9124400000037"/>
        <n v="-121.95894000000044"/>
        <n v="-934.31620000000839"/>
        <n v="-305.57754000000114"/>
        <n v="-1452.7609500000035"/>
        <n v="-611.67636000000039"/>
        <n v="-164.19824000000062"/>
        <n v="-697.45100000000275"/>
        <n v="-305.25735999999961"/>
        <n v="-586.60000000000036"/>
        <n v="-93.610000000000014"/>
        <n v="41.470999999999549"/>
        <n v="-1288.9024100000006"/>
        <n v="-0.19908000000000214"/>
        <n v="-770.8655200000012"/>
        <n v="-246.95300000000043"/>
        <n v="-415.87141999999585"/>
        <n v="-3370.5331400000068"/>
        <n v="-407.44800000000123"/>
        <n v="-310.90702000000056"/>
        <n v="-644.50392999999895"/>
        <n v="-1846.005909999998"/>
        <n v="-539.07700000000023"/>
        <n v="-566.51500000000124"/>
        <n v="-897.0570000000007"/>
        <n v="-668.5664199999992"/>
        <n v="-2392.9414500000057"/>
        <n v="-799.06200000000081"/>
        <n v="-84.624560000001111"/>
        <n v="-451.70499999999993"/>
        <n v="-897.05121000000145"/>
        <n v="-223.72712000000092"/>
        <n v="-4593.7624000000069"/>
        <n v="-402.08499999999958"/>
        <n v="-114.27599999999802"/>
        <n v="-417.54799999999796"/>
        <n v="-1644.4065100000043"/>
        <n v="-53.120000000000005"/>
        <n v="-651.49700000000121"/>
        <n v="-98.391000000000076"/>
        <n v="-637.42799999999988"/>
        <n v="-1581.9450000000143"/>
        <n v="-1565.1059999999998"/>
        <n v="-259.8544400000028"/>
        <n v="-424.54800000000068"/>
        <n v="-322.60574999999972"/>
        <n v="-187.95895000000019"/>
        <n v="-866.47200000000157"/>
        <n v="-4371.9380400000009"/>
        <n v="402.86599999999817"/>
        <n v="-843.44399999999951"/>
        <n v="-58.485000000000014"/>
        <n v="-53.558999999999969"/>
        <n v="-227.96722000000136"/>
        <n v="-1446.6232799999998"/>
        <n v="-405.98209999999926"/>
        <n v="-639.93234000000029"/>
        <n v="-1706.8320800000001"/>
        <n v="-230.68255999999747"/>
        <n v="-2024.4503600000025"/>
        <n v="-700.43830000000162"/>
        <n v="-881.10399999999936"/>
        <n v="-1783.980779999998"/>
        <n v="-566.76600000000144"/>
        <n v="-142.37725000000228"/>
        <n v="-1043.9600000000009"/>
        <n v="-264.64800000000014"/>
        <n v="-1039.2240000000002"/>
        <n v="-2422.7688300000009"/>
        <n v="-705.39400000000023"/>
        <n v="-713.39369999999872"/>
        <n v="-22.716719999999668"/>
        <n v="-864.74448000000302"/>
        <n v="-1493.867400000001"/>
        <n v="-1352.846160000001"/>
        <n v="-272.75449999999546"/>
        <n v="-1604.9420000000027"/>
        <n v="-1485.2511399999967"/>
        <n v="-639.88200000000143"/>
        <n v="-771.67800000000079"/>
        <n v="-2358.2928000000011"/>
        <n v="-710.1838000000007"/>
        <n v="-1847.3445000000102"/>
        <n v="-402.63000000000102"/>
        <n v="-846.37696000000142"/>
        <n v="-210.13600000000042"/>
        <n v="-1611.2017600000054"/>
        <n v="-2057.9174800000146"/>
        <n v="-598.64043000000129"/>
        <n v="-377.28500000000349"/>
        <n v="-37.957680000000209"/>
        <n v="-334.68499999999995"/>
        <n v="-27.226560000000063"/>
        <n v="-1203.5893599999999"/>
        <n v="-1546.0828800000036"/>
        <n v="-40.745000000000005"/>
        <n v="-1010.4366399999999"/>
        <n v="-494.26760000000104"/>
        <n v="-525.89599999999973"/>
        <n v="-105.56223999999929"/>
        <n v="-669.84316000000035"/>
        <n v="-258.12000000000035"/>
        <n v="-92.273200000000543"/>
        <n v="-2446.5572500000053"/>
        <n v="-257.28400000000011"/>
        <n v="-1222.2875900000054"/>
        <n v="-19.350000000000023"/>
        <n v="-1757.8087500000001"/>
        <n v="-2175.0450299999939"/>
        <n v="-616.35600000000159"/>
        <n v="-1453.9140000000025"/>
        <n v="-943.28198000000157"/>
        <n v="-1767.7830800000011"/>
        <n v="-626.26000000000022"/>
        <n v="-121.65200000000095"/>
        <n v="-678.08700000000044"/>
        <n v="-566.73500000000058"/>
        <n v="-149.51000000000022"/>
        <n v="-313.48800000000028"/>
        <n v="-356.59431000000131"/>
        <n v="-1170.1319600000024"/>
        <n v="-935.90700000000106"/>
        <n v="-83.232000000000085"/>
        <n v="-862.47999999999956"/>
        <n v="-283.96199999999999"/>
        <n v="-1110.4202200000027"/>
        <n v="-1400.5999900000024"/>
        <n v="-1319.6430000000018"/>
        <n v="-162.87713000000099"/>
        <n v="-219.90999999999985"/>
        <n v="-879.32000000000153"/>
        <n v="-500.08588000000054"/>
        <n v="-847.8179999999993"/>
        <n v="-1737.8526999999958"/>
        <n v="-1134.8080000000009"/>
        <n v="-790.54800000000068"/>
        <n v="-0.8078799999993862"/>
        <n v="-2788.9663199999995"/>
        <n v="-2472.8791200000014"/>
        <n v="-3382.0605000000069"/>
        <n v="-75.309000000000083"/>
        <n v="-118.07600000000025"/>
        <n v="-3427.7568800000045"/>
        <n v="-785.25108000000182"/>
        <n v="-1854.7352500000052"/>
        <n v="-1036.5724000000118"/>
        <n v="-2948.4943099999982"/>
        <n v="-33.971720000000005"/>
        <n v="-1308.3280000000013"/>
        <n v="-860.10360000000219"/>
        <n v="-645.68800000000101"/>
        <n v="-36.302000000000078"/>
        <m/>
      </sharedItems>
    </cacheField>
    <cacheField name="OnTime %" numFmtId="10">
      <sharedItems containsString="0" containsBlank="1" containsNumber="1" minValue="0.27172195892575041" maxValue="0.27172195892575041" count="2">
        <m/>
        <n v="0.27172195892575041"/>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55.57170104167" createdVersion="8" refreshedVersion="8" minRefreshableVersion="3" recordCount="632" xr:uid="{BCD4D4E3-3008-4FF9-A2F2-9369AE5FFB1E}">
  <cacheSource type="worksheet">
    <worksheetSource ref="A1:AS633" sheet="Excel_Assignment"/>
  </cacheSource>
  <cacheFields count="45">
    <cacheField name="OrderID" numFmtId="0">
      <sharedItems/>
    </cacheField>
    <cacheField name="OrderDate" numFmtId="14">
      <sharedItems containsSemiMixedTypes="0" containsNonDate="0" containsDate="1" containsString="0" minDate="2023-01-02T00:00:00" maxDate="2025-09-16T00:00:00"/>
    </cacheField>
    <cacheField name="RD(Original)" numFmtId="14">
      <sharedItems containsSemiMixedTypes="0" containsNonDate="0" containsDate="1" containsString="0" minDate="2023-01-05T00:00:00" maxDate="2025-10-06T00:00:00"/>
    </cacheField>
    <cacheField name="DateDifference " numFmtId="0">
      <sharedItems containsSemiMixedTypes="0" containsString="0" containsNumber="1" containsInteger="1" minValue="-2" maxValue="30"/>
    </cacheField>
    <cacheField name="DateCategoty" numFmtId="0">
      <sharedItems/>
    </cacheField>
    <cacheField name="RequiredDate(est)"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P" numFmtId="2">
      <sharedItems containsSemiMixedTypes="0" containsString="0" containsNumber="1" minValue="-33.659999999999997" maxValue="3661.07"/>
    </cacheField>
    <cacheField name="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Month(OD)" numFmtId="14">
      <sharedItems/>
    </cacheField>
    <cacheField name="OrderMonth" numFmtId="14">
      <sharedItems containsSemiMixedTypes="0" containsNonDate="0" containsDate="1" containsString="0" minDate="2023-01-01T00:00:00" maxDate="2025-09-02T00:00:00"/>
    </cacheField>
    <cacheField name="FirstOrderMonth" numFmtId="14">
      <sharedItems containsSemiMixedTypes="0" containsNonDate="0" containsDate="1" containsString="0" minDate="2023-01-01T00:00:00" maxDate="2023-03-02T00:00:00"/>
    </cacheField>
    <cacheField name="MonthsSinceFirstOrder" numFmtId="0">
      <sharedItems containsSemiMixedTypes="0" containsString="0" containsNumber="1" containsInteger="1" minValue="0" maxValue="32"/>
    </cacheField>
    <cacheField name="Quarter(OD)" numFmtId="49">
      <sharedItems/>
    </cacheField>
    <cacheField name="RegionHierarchy" numFmtId="0">
      <sharedItems/>
    </cacheField>
    <cacheField name="33rd percentile(P33)" numFmtId="0">
      <sharedItems containsString="0" containsBlank="1" containsNumber="1" minValue="816.08010000000013" maxValue="816.08010000000013"/>
    </cacheField>
    <cacheField name="66th percentile(P66)" numFmtId="0">
      <sharedItems containsString="0" containsBlank="1" containsNumber="1" minValue="1619.115" maxValue="1619.115"/>
    </cacheField>
    <cacheField name="PriceBand" numFmtId="0">
      <sharedItems/>
    </cacheField>
    <cacheField name="Met7DayTarget" numFmtId="0">
      <sharedItems containsSemiMixedTypes="0" containsString="0" containsNumber="1" containsInteger="1" minValue="0" maxValue="1"/>
    </cacheField>
    <cacheField name="HighDiscountFlag" numFmtId="0">
      <sharedItems containsSemiMixedTypes="0" containsString="0" containsNumber="1" containsInteger="1" minValue="0" maxValue="1"/>
    </cacheField>
    <cacheField name="Scenario_DiscountPct" numFmtId="10">
      <sharedItems containsSemiMixedTypes="0" containsString="0" containsNumber="1" minValue="0" maxValue="0.25"/>
    </cacheField>
    <cacheField name="Scenario_UnitCost" numFmtId="0">
      <sharedItems containsSemiMixedTypes="0" containsString="0" containsNumber="1" minValue="5.8740000000000006" maxValue="1645.3690000000001"/>
    </cacheField>
    <cacheField name="Scenario_Quantity" numFmtId="0">
      <sharedItems containsSemiMixedTypes="0" containsString="0" containsNumber="1" containsInteger="1" minValue="2" maxValue="64"/>
    </cacheField>
    <cacheField name="Scenario_GrossRevenue" numFmtId="0">
      <sharedItems containsSemiMixedTypes="0" containsString="0" containsNumber="1" minValue="18.659839999999999" maxValue="146127.55968000001"/>
    </cacheField>
    <cacheField name="Scenario_CostOfGoods" numFmtId="0">
      <sharedItems containsSemiMixedTypes="0" containsString="0" containsNumber="1" minValue="24.200000000000003" maxValue="96088.256000000008"/>
    </cacheField>
    <cacheField name="Scenario_GrossProfit" numFmtId="0">
      <sharedItems containsSemiMixedTypes="0" containsString="0" containsNumber="1" minValue="-79247.339750000014" maxValue="64704.617999999995"/>
    </cacheField>
    <cacheField name="Scenario_MarginPct" numFmtId="10">
      <sharedItems containsSemiMixedTypes="0" containsString="0" containsNumber="1" minValue="-275.53725832093966" maxValue="0.55639784335981834"/>
    </cacheField>
    <cacheField name="Delta_GrossRevenue" numFmtId="2">
      <sharedItems containsSemiMixedTypes="0" containsString="0" containsNumber="1" minValue="0" maxValue="13585.686599999997"/>
    </cacheField>
    <cacheField name="Delta_GrossProfit" numFmtId="2">
      <sharedItems containsSemiMixedTypes="0" containsString="0" containsNumber="1" minValue="-10892.325750000018" maxValue="11270.611599999995"/>
    </cacheField>
    <cacheField name="OnTime %" numFmtId="10">
      <sharedItems containsString="0" containsBlank="1" containsNumber="1" minValue="0.27172195892575041" maxValue="0.27172195892575041"/>
    </cacheField>
  </cacheFields>
  <extLst>
    <ext xmlns:x14="http://schemas.microsoft.com/office/spreadsheetml/2009/9/main" uri="{725AE2AE-9491-48be-B2B4-4EB974FC3084}">
      <x14:pivotCacheDefinition pivotCacheId="82199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d v="2024-04-06T00:00:00"/>
    <n v="26"/>
    <s v="Original"/>
    <d v="2024-04-06T00:00:00"/>
    <n v="26"/>
    <x v="0"/>
    <x v="0"/>
    <s v="Kisumu"/>
    <s v="Corporate"/>
    <x v="0"/>
    <x v="0"/>
    <x v="0"/>
    <x v="0"/>
    <n v="279.24"/>
    <n v="608.9"/>
    <n v="608.9"/>
    <n v="0.112"/>
    <n v="9"/>
    <n v="4866.3287999999993"/>
    <n v="2513.16"/>
    <n v="2353.1687999999995"/>
    <n v="0.48356140670149533"/>
    <s v="Mar-2024"/>
    <d v="2024-03-01T00:00:00"/>
    <d v="2023-01-01T00:00:00"/>
    <x v="0"/>
    <s v="Q1-2024"/>
    <s v="Africa → Kenya → Kisumu"/>
    <n v="816.08010000000013"/>
    <n v="1619.115"/>
    <s v="Low"/>
  </r>
  <r>
    <x v="1"/>
    <d v="2024-10-23T00:00:00"/>
    <d v="2024-10-22T00:00:00"/>
    <n v="-1"/>
    <s v="Corrected"/>
    <d v="2024-10-24T00:00:00"/>
    <n v="1"/>
    <x v="0"/>
    <x v="1"/>
    <s v="Port Harcourt"/>
    <s v="Education"/>
    <x v="1"/>
    <x v="1"/>
    <x v="1"/>
    <x v="1"/>
    <n v="1084.3900000000001"/>
    <n v="759.33"/>
    <n v="759.33"/>
    <n v="0.23699999999999999"/>
    <n v="31"/>
    <n v="17960.432489999999"/>
    <n v="33616.090000000004"/>
    <n v="-15655.657510000005"/>
    <n v="-0.87167486187856302"/>
    <s v="Oct-2024"/>
    <d v="2024-10-01T00:00:00"/>
    <d v="2023-01-01T00:00:00"/>
    <x v="1"/>
    <s v="Q4-2024"/>
    <s v="Africa → Nigeria → Port Harcourt"/>
    <m/>
    <m/>
    <s v="Low"/>
  </r>
  <r>
    <x v="2"/>
    <d v="2023-02-28T00:00:00"/>
    <d v="2023-03-25T00:00:00"/>
    <n v="25"/>
    <s v="Original"/>
    <d v="2023-03-25T00:00:00"/>
    <n v="25"/>
    <x v="0"/>
    <x v="0"/>
    <s v="Nairobi"/>
    <s v="Corporate"/>
    <x v="0"/>
    <x v="2"/>
    <x v="2"/>
    <x v="2"/>
    <n v="1460.76"/>
    <n v="-30.66"/>
    <n v="30.66"/>
    <n v="0.13100000000000001"/>
    <n v="12"/>
    <n v="319.72248000000002"/>
    <n v="17529.12"/>
    <n v="-17209.397519999999"/>
    <n v="-53.826047890032626"/>
    <s v="Feb-2023"/>
    <d v="2023-02-01T00:00:00"/>
    <d v="2023-01-01T00:00:00"/>
    <x v="2"/>
    <s v="Q1-2023"/>
    <s v="Africa → Kenya → Nairobi"/>
    <m/>
    <m/>
    <s v="Low"/>
  </r>
  <r>
    <x v="3"/>
    <d v="2025-03-29T00:00:00"/>
    <d v="2025-04-02T00:00:00"/>
    <n v="4"/>
    <s v="Original"/>
    <d v="2025-04-02T00:00:00"/>
    <n v="4"/>
    <x v="0"/>
    <x v="1"/>
    <s v="Lagos"/>
    <s v="Non-Profit"/>
    <x v="2"/>
    <x v="3"/>
    <x v="3"/>
    <x v="3"/>
    <n v="259.93"/>
    <n v="255.94"/>
    <n v="255.94"/>
    <n v="7.1999999999999995E-2"/>
    <n v="22"/>
    <n v="5225.2710400000005"/>
    <n v="5718.46"/>
    <n v="-493.1889599999995"/>
    <n v="-9.4385335463861311E-2"/>
    <s v="Mar-2025"/>
    <d v="2025-03-01T00:00:00"/>
    <d v="2023-01-01T00:00:00"/>
    <x v="3"/>
    <s v="Q1-2025"/>
    <s v="Africa → Nigeria → Lagos"/>
    <m/>
    <m/>
    <s v="Low"/>
  </r>
  <r>
    <x v="4"/>
    <d v="2023-12-06T00:00:00"/>
    <d v="2023-12-31T00:00:00"/>
    <n v="25"/>
    <s v="Original"/>
    <d v="2023-12-31T00:00:00"/>
    <n v="25"/>
    <x v="1"/>
    <x v="2"/>
    <s v="Osaka"/>
    <s v="Consumer"/>
    <x v="0"/>
    <x v="4"/>
    <x v="1"/>
    <x v="4"/>
    <n v="663.03"/>
    <n v="813.51"/>
    <n v="813.51"/>
    <n v="0.10199999999999999"/>
    <n v="15"/>
    <n v="10957.9797"/>
    <n v="9945.4499999999989"/>
    <n v="1012.529700000001"/>
    <n v="9.2401129379715952E-2"/>
    <s v="Dec-2023"/>
    <d v="2023-12-01T00:00:00"/>
    <d v="2023-03-01T00:00:00"/>
    <x v="4"/>
    <s v="Q4-2023"/>
    <s v="Asia → Japan → Osaka"/>
    <m/>
    <m/>
    <s v="Low"/>
  </r>
  <r>
    <x v="5"/>
    <d v="2023-01-02T00:00:00"/>
    <d v="2023-01-05T00:00:00"/>
    <n v="3"/>
    <s v="Original"/>
    <d v="2023-01-05T00:00:00"/>
    <n v="3"/>
    <x v="2"/>
    <x v="3"/>
    <s v="Toronto"/>
    <s v="Corporate"/>
    <x v="3"/>
    <x v="5"/>
    <x v="4"/>
    <x v="5"/>
    <n v="315.87"/>
    <n v="591.67999999999995"/>
    <n v="591.67999999999995"/>
    <n v="0"/>
    <n v="7"/>
    <n v="4141.7599999999993"/>
    <n v="2211.09"/>
    <n v="1930.6699999999992"/>
    <n v="0.46614724175229844"/>
    <s v="Jan-2023"/>
    <d v="2023-01-01T00:00:00"/>
    <d v="2023-01-01T00:00:00"/>
    <x v="5"/>
    <s v="Q1-2023"/>
    <s v="Americas → Canada → Toronto"/>
    <m/>
    <m/>
    <s v="Low"/>
  </r>
  <r>
    <x v="6"/>
    <d v="2024-12-27T00:00:00"/>
    <d v="2025-01-14T00:00:00"/>
    <n v="18"/>
    <s v="Original"/>
    <d v="2025-01-14T00:00:00"/>
    <n v="18"/>
    <x v="1"/>
    <x v="4"/>
    <s v="Bengaluru"/>
    <s v="Small Business"/>
    <x v="2"/>
    <x v="6"/>
    <x v="5"/>
    <x v="6"/>
    <n v="586.07000000000005"/>
    <n v="845.97"/>
    <n v="845.97"/>
    <n v="0.14699999999999999"/>
    <n v="4"/>
    <n v="2886.4496399999998"/>
    <n v="2344.2800000000002"/>
    <n v="542.16963999999962"/>
    <n v="0.18783270370862928"/>
    <s v="Dec-2024"/>
    <d v="2024-12-01T00:00:00"/>
    <d v="2023-01-01T00:00:00"/>
    <x v="6"/>
    <s v="Q4-2024"/>
    <s v="Asia → India → Bengaluru"/>
    <m/>
    <m/>
    <s v="Medium"/>
  </r>
  <r>
    <x v="7"/>
    <d v="2023-01-15T00:00:00"/>
    <d v="2023-01-13T00:00:00"/>
    <n v="-2"/>
    <s v="Corrected"/>
    <d v="2023-01-17T00:00:00"/>
    <n v="2"/>
    <x v="0"/>
    <x v="1"/>
    <s v="Abuja"/>
    <s v="Education"/>
    <x v="1"/>
    <x v="7"/>
    <x v="1"/>
    <x v="7"/>
    <n v="28.38"/>
    <n v="47.22"/>
    <n v="47.22"/>
    <n v="0.19400000000000001"/>
    <n v="18"/>
    <n v="685.06776000000002"/>
    <n v="510.84"/>
    <n v="174.22776000000005"/>
    <n v="0.25432193743871417"/>
    <s v="Jan-2023"/>
    <d v="2023-01-01T00:00:00"/>
    <d v="2023-01-01T00:00:00"/>
    <x v="5"/>
    <s v="Q1-2023"/>
    <s v="Africa → Nigeria → Abuja"/>
    <m/>
    <m/>
    <s v="Low"/>
  </r>
  <r>
    <x v="8"/>
    <d v="2024-05-04T00:00:00"/>
    <d v="2024-05-29T00:00:00"/>
    <n v="25"/>
    <s v="Original"/>
    <d v="2024-05-29T00:00:00"/>
    <n v="25"/>
    <x v="0"/>
    <x v="1"/>
    <s v="Abuja"/>
    <s v="Non-Profit"/>
    <x v="2"/>
    <x v="7"/>
    <x v="5"/>
    <x v="8"/>
    <n v="1295.3399999999999"/>
    <n v="2530.81"/>
    <n v="2530.81"/>
    <n v="3.1E-2"/>
    <n v="6"/>
    <n v="14714.12934"/>
    <n v="7772.0399999999991"/>
    <n v="6942.0893400000004"/>
    <n v="0.4717974933880798"/>
    <s v="May-2024"/>
    <d v="2024-05-01T00:00:00"/>
    <d v="2023-01-01T00:00:00"/>
    <x v="7"/>
    <s v="Q2-2024"/>
    <s v="Africa → Nigeria → Abuja"/>
    <m/>
    <m/>
    <s v="High"/>
  </r>
  <r>
    <x v="9"/>
    <d v="2025-05-21T00:00:00"/>
    <d v="2025-06-09T00:00:00"/>
    <n v="19"/>
    <s v="Original"/>
    <d v="2025-06-09T00:00:00"/>
    <n v="19"/>
    <x v="2"/>
    <x v="5"/>
    <s v="São Paulo"/>
    <s v="Non-Profit"/>
    <x v="1"/>
    <x v="8"/>
    <x v="0"/>
    <x v="9"/>
    <n v="1331.38"/>
    <n v="2309.56"/>
    <n v="2309.56"/>
    <n v="0.14899999999999999"/>
    <n v="31"/>
    <n v="60928.502359999999"/>
    <n v="41272.780000000006"/>
    <n v="19655.722359999992"/>
    <n v="0.32260307735553528"/>
    <s v="May-2025"/>
    <d v="2025-05-01T00:00:00"/>
    <d v="2023-01-01T00:00:00"/>
    <x v="8"/>
    <s v="Q2-2025"/>
    <s v="Americas → Brazil → São Paulo"/>
    <m/>
    <m/>
    <s v="High"/>
  </r>
  <r>
    <x v="10"/>
    <d v="2024-01-28T00:00:00"/>
    <d v="2024-02-09T00:00:00"/>
    <n v="12"/>
    <s v="Original"/>
    <d v="2024-02-09T00:00:00"/>
    <n v="12"/>
    <x v="3"/>
    <x v="6"/>
    <s v="Berlin"/>
    <s v="Corporate"/>
    <x v="1"/>
    <x v="3"/>
    <x v="6"/>
    <x v="10"/>
    <n v="644.16999999999996"/>
    <n v="700.12"/>
    <n v="700.12"/>
    <n v="6.0000000000000001E-3"/>
    <n v="23"/>
    <n v="16006.14344"/>
    <n v="14815.91"/>
    <n v="1190.23344"/>
    <n v="7.436103796405813E-2"/>
    <s v="Jan-2024"/>
    <d v="2024-01-01T00:00:00"/>
    <d v="2023-01-01T00:00:00"/>
    <x v="9"/>
    <s v="Q1-2024"/>
    <s v="Europe → Germany → Berlin"/>
    <m/>
    <m/>
    <s v="Low"/>
  </r>
  <r>
    <x v="11"/>
    <d v="2025-01-03T00:00:00"/>
    <d v="2025-01-23T00:00:00"/>
    <n v="20"/>
    <s v="Original"/>
    <d v="2025-01-23T00:00:00"/>
    <n v="20"/>
    <x v="1"/>
    <x v="2"/>
    <s v="Osaka"/>
    <s v="Corporate"/>
    <x v="3"/>
    <x v="9"/>
    <x v="3"/>
    <x v="11"/>
    <n v="908.6"/>
    <n v="691.37"/>
    <n v="691.37"/>
    <n v="0.25"/>
    <n v="20"/>
    <n v="10370.549999999999"/>
    <n v="18172"/>
    <n v="-7801.4500000000007"/>
    <n v="-0.75226964818645115"/>
    <s v="Jan-2025"/>
    <d v="2025-01-01T00:00:00"/>
    <d v="2023-03-01T00:00:00"/>
    <x v="10"/>
    <s v="Q1-2025"/>
    <s v="Asia → Japan → Osaka"/>
    <m/>
    <m/>
    <s v="Low"/>
  </r>
  <r>
    <x v="12"/>
    <d v="2025-03-06T00:00:00"/>
    <d v="2025-03-31T00:00:00"/>
    <n v="25"/>
    <s v="Original"/>
    <d v="2025-03-31T00:00:00"/>
    <n v="25"/>
    <x v="2"/>
    <x v="5"/>
    <s v="Brasília"/>
    <s v="Non-Profit"/>
    <x v="1"/>
    <x v="1"/>
    <x v="0"/>
    <x v="12"/>
    <n v="331.57"/>
    <n v="548.4"/>
    <n v="548.4"/>
    <n v="9.4E-2"/>
    <n v="10"/>
    <n v="4968.5039999999999"/>
    <n v="3315.7"/>
    <n v="1652.8040000000001"/>
    <n v="0.33265626836568918"/>
    <s v="Mar-2025"/>
    <d v="2025-03-01T00:00:00"/>
    <d v="2023-01-01T00:00:00"/>
    <x v="3"/>
    <s v="Q1-2025"/>
    <s v="Americas → Brazil → Brasília"/>
    <m/>
    <m/>
    <s v="Low"/>
  </r>
  <r>
    <x v="13"/>
    <d v="2024-01-20T00:00:00"/>
    <d v="2024-02-13T00:00:00"/>
    <n v="24"/>
    <s v="Original"/>
    <d v="2024-02-13T00:00:00"/>
    <n v="24"/>
    <x v="3"/>
    <x v="7"/>
    <s v="Marseille"/>
    <s v="Corporate"/>
    <x v="0"/>
    <x v="10"/>
    <x v="1"/>
    <x v="13"/>
    <n v="643.53"/>
    <n v="1439.01"/>
    <n v="1439.01"/>
    <n v="0"/>
    <n v="15"/>
    <n v="21585.15"/>
    <n v="9652.9499999999989"/>
    <n v="11932.200000000003"/>
    <n v="0.55279671440782208"/>
    <s v="Jan-2024"/>
    <d v="2024-01-01T00:00:00"/>
    <d v="2023-01-01T00:00:00"/>
    <x v="9"/>
    <s v="Q1-2024"/>
    <s v="Europe → France → Marseille"/>
    <m/>
    <m/>
    <s v="Medium"/>
  </r>
  <r>
    <x v="14"/>
    <d v="2025-09-01T00:00:00"/>
    <d v="2025-09-30T00:00:00"/>
    <n v="29"/>
    <s v="Original"/>
    <d v="2025-09-30T00:00:00"/>
    <n v="29"/>
    <x v="2"/>
    <x v="5"/>
    <s v="Brasília"/>
    <s v="Education"/>
    <x v="0"/>
    <x v="11"/>
    <x v="6"/>
    <x v="14"/>
    <n v="780.59"/>
    <n v="631.57000000000005"/>
    <n v="631.57000000000005"/>
    <n v="0"/>
    <n v="12"/>
    <n v="7578.84"/>
    <n v="9367.08"/>
    <n v="-1788.2399999999998"/>
    <n v="-0.23595167598207639"/>
    <s v="Sep-2025"/>
    <d v="2025-09-01T00:00:00"/>
    <d v="2023-01-01T00:00:00"/>
    <x v="11"/>
    <s v="Q3-2025"/>
    <s v="Americas → Brazil → Brasília"/>
    <m/>
    <m/>
    <s v="Low"/>
  </r>
  <r>
    <x v="15"/>
    <d v="2023-04-23T00:00:00"/>
    <d v="2023-04-22T00:00:00"/>
    <n v="-1"/>
    <s v="Corrected"/>
    <d v="2023-04-24T00:00:00"/>
    <n v="1"/>
    <x v="0"/>
    <x v="0"/>
    <s v="Nairobi"/>
    <s v="Small Business"/>
    <x v="4"/>
    <x v="6"/>
    <x v="4"/>
    <x v="15"/>
    <n v="756.51"/>
    <n v="850.8"/>
    <n v="850.8"/>
    <n v="7.3999999999999996E-2"/>
    <n v="9"/>
    <n v="7090.5672000000004"/>
    <n v="6808.59"/>
    <n v="281.97720000000027"/>
    <n v="3.9767932810791252E-2"/>
    <s v="Apr-2023"/>
    <d v="2023-04-01T00:00:00"/>
    <d v="2023-01-01T00:00:00"/>
    <x v="12"/>
    <s v="Q2-2023"/>
    <s v="Africa → Kenya → Nairobi"/>
    <m/>
    <m/>
    <s v="Medium"/>
  </r>
  <r>
    <x v="16"/>
    <d v="2024-12-10T00:00:00"/>
    <d v="2025-01-08T00:00:00"/>
    <n v="29"/>
    <s v="Original"/>
    <d v="2025-01-08T00:00:00"/>
    <n v="29"/>
    <x v="3"/>
    <x v="7"/>
    <s v="Marseille"/>
    <s v="Small Business"/>
    <x v="0"/>
    <x v="11"/>
    <x v="1"/>
    <x v="16"/>
    <n v="891.08"/>
    <n v="1040.0999999999999"/>
    <n v="1040.0999999999999"/>
    <n v="0.109"/>
    <n v="28"/>
    <n v="25948.414799999995"/>
    <n v="24950.240000000002"/>
    <n v="998.17479999999341"/>
    <n v="3.8467660074556598E-2"/>
    <s v="Dec-2024"/>
    <d v="2024-12-01T00:00:00"/>
    <d v="2023-01-01T00:00:00"/>
    <x v="6"/>
    <s v="Q4-2024"/>
    <s v="Europe → France → Marseille"/>
    <m/>
    <m/>
    <s v="Medium"/>
  </r>
  <r>
    <x v="17"/>
    <d v="2025-09-08T00:00:00"/>
    <d v="2025-09-16T00:00:00"/>
    <n v="8"/>
    <s v="Original"/>
    <d v="2025-09-16T00:00:00"/>
    <n v="8"/>
    <x v="1"/>
    <x v="2"/>
    <s v="Osaka"/>
    <s v="Corporate"/>
    <x v="3"/>
    <x v="0"/>
    <x v="3"/>
    <x v="17"/>
    <n v="1225.57"/>
    <n v="2705.57"/>
    <n v="2705.57"/>
    <n v="0.183"/>
    <n v="16"/>
    <n v="35367.211040000002"/>
    <n v="19609.12"/>
    <n v="15758.091040000003"/>
    <n v="0.44555650775453404"/>
    <s v="Sep-2025"/>
    <d v="2025-09-01T00:00:00"/>
    <d v="2023-03-01T00:00:00"/>
    <x v="13"/>
    <s v="Q3-2025"/>
    <s v="Asia → Japan → Osaka"/>
    <m/>
    <m/>
    <s v="High"/>
  </r>
  <r>
    <x v="18"/>
    <d v="2025-07-20T00:00:00"/>
    <d v="2025-08-05T00:00:00"/>
    <n v="16"/>
    <s v="Original"/>
    <d v="2025-08-05T00:00:00"/>
    <n v="16"/>
    <x v="2"/>
    <x v="5"/>
    <s v="Brasília"/>
    <s v="Enterprise"/>
    <x v="2"/>
    <x v="3"/>
    <x v="6"/>
    <x v="18"/>
    <n v="1068.17"/>
    <n v="2375.37"/>
    <n v="2375.37"/>
    <n v="0.109"/>
    <n v="18"/>
    <n v="38096.18406"/>
    <n v="19227.060000000001"/>
    <n v="18869.124059999998"/>
    <n v="0.49530220744108822"/>
    <s v="Jul-2025"/>
    <d v="2025-07-01T00:00:00"/>
    <d v="2023-01-01T00:00:00"/>
    <x v="13"/>
    <s v="Q3-2025"/>
    <s v="Americas → Brazil → Brasília"/>
    <m/>
    <m/>
    <s v="High"/>
  </r>
  <r>
    <x v="19"/>
    <d v="2025-05-21T00:00:00"/>
    <d v="2025-05-19T00:00:00"/>
    <n v="-2"/>
    <s v="Corrected"/>
    <d v="2025-05-23T00:00:00"/>
    <n v="2"/>
    <x v="3"/>
    <x v="8"/>
    <s v="Birmingham"/>
    <s v="Enterprise"/>
    <x v="1"/>
    <x v="12"/>
    <x v="4"/>
    <x v="19"/>
    <n v="1015.16"/>
    <n v="2148.14"/>
    <n v="2148.14"/>
    <n v="3.7999999999999999E-2"/>
    <n v="19"/>
    <n v="39263.702919999996"/>
    <n v="19288.04"/>
    <n v="19975.662919999995"/>
    <n v="0.50875647059322227"/>
    <s v="May-2025"/>
    <d v="2025-05-01T00:00:00"/>
    <d v="2023-01-01T00:00:00"/>
    <x v="8"/>
    <s v="Q2-2025"/>
    <s v="Europe → United Kingdom → Birmingham"/>
    <m/>
    <m/>
    <s v="High"/>
  </r>
  <r>
    <x v="20"/>
    <d v="2024-07-25T00:00:00"/>
    <d v="2024-07-24T00:00:00"/>
    <n v="-1"/>
    <s v="Corrected"/>
    <d v="2024-07-26T00:00:00"/>
    <n v="1"/>
    <x v="0"/>
    <x v="0"/>
    <s v="Mombasa"/>
    <s v="Non-Profit"/>
    <x v="4"/>
    <x v="1"/>
    <x v="4"/>
    <x v="20"/>
    <n v="1494.4"/>
    <n v="3661.07"/>
    <n v="3661.07"/>
    <n v="7.1999999999999995E-2"/>
    <n v="7"/>
    <n v="23782.310720000001"/>
    <n v="10460.800000000001"/>
    <n v="13321.51072"/>
    <n v="0.56014366630897339"/>
    <s v="Jul-2024"/>
    <d v="2024-07-01T00:00:00"/>
    <d v="2023-01-01T00:00:00"/>
    <x v="14"/>
    <s v="Q3-2024"/>
    <s v="Africa → Kenya → Mombasa"/>
    <m/>
    <m/>
    <s v="High"/>
  </r>
  <r>
    <x v="21"/>
    <d v="2023-05-11T00:00:00"/>
    <d v="2023-05-28T00:00:00"/>
    <n v="17"/>
    <s v="Original"/>
    <d v="2023-05-28T00:00:00"/>
    <n v="17"/>
    <x v="1"/>
    <x v="9"/>
    <s v="Shenzhen"/>
    <s v="Enterprise"/>
    <x v="2"/>
    <x v="6"/>
    <x v="2"/>
    <x v="21"/>
    <n v="1331.19"/>
    <n v="2903.09"/>
    <n v="2903.09"/>
    <n v="0.14299999999999999"/>
    <n v="8"/>
    <n v="19903.585040000002"/>
    <n v="10649.52"/>
    <n v="9254.0650400000013"/>
    <n v="0.46494463290920784"/>
    <s v="May-2023"/>
    <d v="2023-05-01T00:00:00"/>
    <d v="2023-01-01T00:00:00"/>
    <x v="15"/>
    <s v="Q2-2023"/>
    <s v="Asia → China → Shenzhen"/>
    <m/>
    <m/>
    <s v="High"/>
  </r>
  <r>
    <x v="22"/>
    <d v="2025-06-14T00:00:00"/>
    <d v="2025-06-29T00:00:00"/>
    <n v="15"/>
    <s v="Original"/>
    <d v="2025-06-29T00:00:00"/>
    <n v="15"/>
    <x v="0"/>
    <x v="1"/>
    <s v="Port Harcourt"/>
    <s v="Consumer"/>
    <x v="2"/>
    <x v="12"/>
    <x v="6"/>
    <x v="22"/>
    <n v="730.99"/>
    <n v="1242.8399999999999"/>
    <n v="1242.8399999999999"/>
    <n v="0.12"/>
    <n v="10"/>
    <n v="10936.992"/>
    <n v="7309.9"/>
    <n v="3627.0920000000006"/>
    <n v="0.33163524303574515"/>
    <s v="Jun-2025"/>
    <d v="2025-06-01T00:00:00"/>
    <d v="2023-01-01T00:00:00"/>
    <x v="16"/>
    <s v="Q2-2025"/>
    <s v="Africa → Nigeria → Port Harcourt"/>
    <m/>
    <m/>
    <s v="Medium"/>
  </r>
  <r>
    <x v="23"/>
    <d v="2024-05-18T00:00:00"/>
    <d v="2024-05-23T00:00:00"/>
    <n v="5"/>
    <s v="Original"/>
    <d v="2024-05-23T00:00:00"/>
    <n v="5"/>
    <x v="2"/>
    <x v="10"/>
    <s v="Chicago"/>
    <s v="Enterprise"/>
    <x v="0"/>
    <x v="10"/>
    <x v="4"/>
    <x v="23"/>
    <n v="1274.5899999999999"/>
    <n v="2553.69"/>
    <n v="2553.69"/>
    <n v="0.01"/>
    <n v="8"/>
    <n v="20225.2248"/>
    <n v="10196.719999999999"/>
    <n v="10028.504800000001"/>
    <n v="0.49584145042481803"/>
    <s v="May-2024"/>
    <d v="2024-05-01T00:00:00"/>
    <d v="2023-01-01T00:00:00"/>
    <x v="7"/>
    <s v="Q2-2024"/>
    <s v="Americas → USA → Chicago"/>
    <m/>
    <m/>
    <s v="High"/>
  </r>
  <r>
    <x v="24"/>
    <d v="2023-02-07T00:00:00"/>
    <d v="2023-02-12T00:00:00"/>
    <n v="5"/>
    <s v="Original"/>
    <d v="2023-02-12T00:00:00"/>
    <n v="5"/>
    <x v="2"/>
    <x v="5"/>
    <s v="São Paulo"/>
    <s v="Education"/>
    <x v="1"/>
    <x v="13"/>
    <x v="0"/>
    <x v="24"/>
    <n v="948.55"/>
    <n v="2089.16"/>
    <n v="2089.16"/>
    <n v="7.0000000000000001E-3"/>
    <n v="12"/>
    <n v="24894.430559999997"/>
    <n v="11382.599999999999"/>
    <n v="13511.830559999999"/>
    <n v="0.54276519912492427"/>
    <s v="Feb-2023"/>
    <d v="2023-02-01T00:00:00"/>
    <d v="2023-01-01T00:00:00"/>
    <x v="2"/>
    <s v="Q1-2023"/>
    <s v="Americas → Brazil → São Paulo"/>
    <m/>
    <m/>
    <s v="High"/>
  </r>
  <r>
    <x v="25"/>
    <d v="2024-06-30T00:00:00"/>
    <d v="2024-07-14T00:00:00"/>
    <n v="14"/>
    <s v="Original"/>
    <d v="2024-07-14T00:00:00"/>
    <n v="14"/>
    <x v="2"/>
    <x v="5"/>
    <s v="Brasília"/>
    <s v="Education"/>
    <x v="0"/>
    <x v="0"/>
    <x v="6"/>
    <x v="25"/>
    <n v="1491.85"/>
    <n v="2583.02"/>
    <n v="2583.02"/>
    <n v="0.16800000000000001"/>
    <n v="4"/>
    <n v="8596.2905599999995"/>
    <n v="5967.4"/>
    <n v="2628.8905599999998"/>
    <n v="0.30581685689321325"/>
    <s v="Jun-2024"/>
    <d v="2024-06-01T00:00:00"/>
    <d v="2023-01-01T00:00:00"/>
    <x v="17"/>
    <s v="Q2-2024"/>
    <s v="Americas → Brazil → Brasília"/>
    <m/>
    <m/>
    <s v="High"/>
  </r>
  <r>
    <x v="26"/>
    <d v="2024-11-30T00:00:00"/>
    <d v="2024-12-30T00:00:00"/>
    <n v="30"/>
    <s v="Original"/>
    <d v="2024-12-30T00:00:00"/>
    <n v="30"/>
    <x v="3"/>
    <x v="7"/>
    <s v="Marseille"/>
    <s v="Consumer"/>
    <x v="2"/>
    <x v="9"/>
    <x v="1"/>
    <x v="26"/>
    <n v="117.64"/>
    <n v="175.67"/>
    <n v="175.67"/>
    <n v="0"/>
    <n v="10"/>
    <n v="1756.6999999999998"/>
    <n v="1176.4000000000001"/>
    <n v="580.29999999999973"/>
    <n v="0.33033528775545046"/>
    <s v="Nov-2024"/>
    <d v="2024-11-01T00:00:00"/>
    <d v="2023-01-01T00:00:00"/>
    <x v="10"/>
    <s v="Q4-2024"/>
    <s v="Europe → France → Marseille"/>
    <m/>
    <m/>
    <s v="Low"/>
  </r>
  <r>
    <x v="27"/>
    <d v="2024-07-19T00:00:00"/>
    <d v="2024-07-19T00:00:00"/>
    <n v="0"/>
    <s v="Original"/>
    <d v="2024-07-19T00:00:00"/>
    <n v="0"/>
    <x v="0"/>
    <x v="0"/>
    <s v="Kisumu"/>
    <s v="Small Business"/>
    <x v="0"/>
    <x v="8"/>
    <x v="3"/>
    <x v="27"/>
    <n v="857.24"/>
    <n v="758.23"/>
    <n v="758.23"/>
    <n v="0.125"/>
    <n v="6"/>
    <n v="3980.7075"/>
    <n v="5143.4400000000005"/>
    <n v="-1162.7325000000005"/>
    <n v="-0.29209192084572921"/>
    <s v="Jul-2024"/>
    <d v="2024-07-01T00:00:00"/>
    <d v="2023-01-01T00:00:00"/>
    <x v="14"/>
    <s v="Q3-2024"/>
    <s v="Africa → Kenya → Kisumu"/>
    <m/>
    <m/>
    <s v="Low"/>
  </r>
  <r>
    <x v="28"/>
    <d v="2023-04-14T00:00:00"/>
    <d v="2023-05-14T00:00:00"/>
    <n v="30"/>
    <s v="Original"/>
    <d v="2023-05-14T00:00:00"/>
    <n v="30"/>
    <x v="0"/>
    <x v="0"/>
    <s v="Nakuru"/>
    <s v="Consumer"/>
    <x v="2"/>
    <x v="12"/>
    <x v="3"/>
    <x v="28"/>
    <n v="209.25"/>
    <n v="434.8"/>
    <n v="434.8"/>
    <n v="0"/>
    <n v="9"/>
    <n v="3913.2000000000003"/>
    <n v="1883.25"/>
    <n v="2029.9500000000003"/>
    <n v="0.51874425022999082"/>
    <s v="Apr-2023"/>
    <d v="2023-04-01T00:00:00"/>
    <d v="2023-01-01T00:00:00"/>
    <x v="12"/>
    <s v="Q2-2023"/>
    <s v="Africa → Kenya → Nakuru"/>
    <m/>
    <m/>
    <s v="Low"/>
  </r>
  <r>
    <x v="29"/>
    <d v="2025-04-07T00:00:00"/>
    <d v="2025-04-11T00:00:00"/>
    <n v="4"/>
    <s v="Original"/>
    <d v="2025-04-11T00:00:00"/>
    <n v="4"/>
    <x v="3"/>
    <x v="7"/>
    <s v="Lyon"/>
    <s v="Education"/>
    <x v="0"/>
    <x v="6"/>
    <x v="2"/>
    <x v="29"/>
    <n v="754.77"/>
    <n v="1666.18"/>
    <n v="1666.18"/>
    <n v="0.13900000000000001"/>
    <n v="14"/>
    <n v="20084.133720000002"/>
    <n v="10566.779999999999"/>
    <n v="9517.3537200000028"/>
    <n v="0.47387424584424653"/>
    <s v="Apr-2025"/>
    <d v="2025-04-01T00:00:00"/>
    <d v="2023-01-01T00:00:00"/>
    <x v="18"/>
    <s v="Q2-2025"/>
    <s v="Europe → France → Lyon"/>
    <m/>
    <m/>
    <s v="High"/>
  </r>
  <r>
    <x v="30"/>
    <d v="2024-12-27T00:00:00"/>
    <d v="2025-01-15T00:00:00"/>
    <n v="19"/>
    <s v="Original"/>
    <d v="2025-01-15T00:00:00"/>
    <n v="19"/>
    <x v="1"/>
    <x v="4"/>
    <s v="Delhi"/>
    <s v="Non-Profit"/>
    <x v="3"/>
    <x v="3"/>
    <x v="0"/>
    <x v="30"/>
    <n v="495.59"/>
    <n v="631.78"/>
    <n v="631.78"/>
    <n v="8.6999999999999994E-2"/>
    <n v="17"/>
    <n v="9805.8573800000013"/>
    <n v="8425.0299999999988"/>
    <n v="1380.8273800000024"/>
    <n v="0.14081658813601899"/>
    <s v="Dec-2024"/>
    <d v="2024-12-01T00:00:00"/>
    <d v="2023-01-01T00:00:00"/>
    <x v="6"/>
    <s v="Q4-2024"/>
    <s v="Asia → India → Delhi"/>
    <m/>
    <m/>
    <s v="Low"/>
  </r>
  <r>
    <x v="31"/>
    <d v="2023-02-23T00:00:00"/>
    <d v="2023-03-25T00:00:00"/>
    <n v="30"/>
    <s v="Original"/>
    <d v="2023-03-25T00:00:00"/>
    <n v="30"/>
    <x v="2"/>
    <x v="3"/>
    <s v="Montreal"/>
    <s v="Enterprise"/>
    <x v="1"/>
    <x v="14"/>
    <x v="3"/>
    <x v="31"/>
    <n v="1242.6600000000001"/>
    <n v="1794.07"/>
    <n v="1794.07"/>
    <n v="8.8999999999999996E-2"/>
    <n v="16"/>
    <n v="26150.364320000001"/>
    <n v="19882.560000000001"/>
    <n v="6267.8043199999993"/>
    <n v="0.23968325042440553"/>
    <s v="Feb-2023"/>
    <d v="2023-02-01T00:00:00"/>
    <d v="2023-01-01T00:00:00"/>
    <x v="2"/>
    <s v="Q1-2023"/>
    <s v="Americas → Canada → Montreal"/>
    <m/>
    <m/>
    <s v="High"/>
  </r>
  <r>
    <x v="32"/>
    <d v="2025-07-24T00:00:00"/>
    <d v="2025-08-06T00:00:00"/>
    <n v="13"/>
    <s v="Original"/>
    <d v="2025-08-06T00:00:00"/>
    <n v="13"/>
    <x v="0"/>
    <x v="11"/>
    <s v="Johannesburg"/>
    <s v="Education"/>
    <x v="2"/>
    <x v="14"/>
    <x v="2"/>
    <x v="32"/>
    <n v="1463.9"/>
    <n v="2633.02"/>
    <n v="2633.02"/>
    <n v="8.4000000000000005E-2"/>
    <n v="4"/>
    <n v="9647.3852800000004"/>
    <n v="5855.6"/>
    <n v="3791.7852800000001"/>
    <n v="0.39303761277791527"/>
    <s v="Jul-2025"/>
    <d v="2025-07-01T00:00:00"/>
    <d v="2023-01-01T00:00:00"/>
    <x v="13"/>
    <s v="Q3-2025"/>
    <s v="Africa → South Africa → Johannesburg"/>
    <m/>
    <m/>
    <s v="High"/>
  </r>
  <r>
    <x v="33"/>
    <d v="2024-04-18T00:00:00"/>
    <d v="2024-05-08T00:00:00"/>
    <n v="20"/>
    <s v="Original"/>
    <d v="2024-05-08T00:00:00"/>
    <n v="20"/>
    <x v="3"/>
    <x v="8"/>
    <s v="London"/>
    <s v="Non-Profit"/>
    <x v="5"/>
    <x v="14"/>
    <x v="4"/>
    <x v="33"/>
    <n v="645.33000000000004"/>
    <n v="1321.85"/>
    <n v="1321.85"/>
    <n v="0"/>
    <n v="10"/>
    <n v="13218.5"/>
    <n v="6453.3"/>
    <n v="6765.2"/>
    <n v="0.51179785906116426"/>
    <s v="Apr-2024"/>
    <d v="2024-04-01T00:00:00"/>
    <d v="2023-01-01T00:00:00"/>
    <x v="19"/>
    <s v="Q2-2024"/>
    <s v="Europe → United Kingdom → London"/>
    <m/>
    <m/>
    <s v="Medium"/>
  </r>
  <r>
    <x v="34"/>
    <d v="2024-08-23T00:00:00"/>
    <d v="2024-08-21T00:00:00"/>
    <n v="-2"/>
    <s v="Corrected"/>
    <d v="2024-08-25T00:00:00"/>
    <n v="2"/>
    <x v="0"/>
    <x v="11"/>
    <s v="Johannesburg"/>
    <s v="Education"/>
    <x v="0"/>
    <x v="6"/>
    <x v="0"/>
    <x v="34"/>
    <n v="1432.52"/>
    <n v="3036.87"/>
    <n v="3036.87"/>
    <n v="0"/>
    <n v="9"/>
    <n v="27331.829999999998"/>
    <n v="12892.68"/>
    <n v="14439.149999999998"/>
    <n v="0.52829064135112791"/>
    <s v="Aug-2024"/>
    <d v="2024-08-01T00:00:00"/>
    <d v="2023-01-01T00:00:00"/>
    <x v="20"/>
    <s v="Q3-2024"/>
    <s v="Africa → South Africa → Johannesburg"/>
    <m/>
    <m/>
    <s v="High"/>
  </r>
  <r>
    <x v="35"/>
    <d v="2023-03-27T00:00:00"/>
    <d v="2023-04-22T00:00:00"/>
    <n v="26"/>
    <s v="Original"/>
    <d v="2023-04-22T00:00:00"/>
    <n v="26"/>
    <x v="1"/>
    <x v="4"/>
    <s v="Delhi"/>
    <s v="Non-Profit"/>
    <x v="2"/>
    <x v="1"/>
    <x v="1"/>
    <x v="35"/>
    <n v="178.53"/>
    <n v="199.37"/>
    <n v="199.37"/>
    <n v="0.10100000000000001"/>
    <n v="37"/>
    <n v="6631.6443100000006"/>
    <n v="6605.61"/>
    <n v="26.034310000000914"/>
    <n v="3.9257699573457538E-3"/>
    <s v="Mar-2023"/>
    <d v="2023-03-01T00:00:00"/>
    <d v="2023-01-01T00:00:00"/>
    <x v="21"/>
    <s v="Q1-2023"/>
    <s v="Asia → India → Delhi"/>
    <m/>
    <m/>
    <s v="Low"/>
  </r>
  <r>
    <x v="36"/>
    <d v="2024-03-07T00:00:00"/>
    <d v="2024-03-25T00:00:00"/>
    <n v="18"/>
    <s v="Original"/>
    <d v="2024-03-25T00:00:00"/>
    <n v="18"/>
    <x v="3"/>
    <x v="6"/>
    <s v="Munich"/>
    <s v="Corporate"/>
    <x v="1"/>
    <x v="5"/>
    <x v="0"/>
    <x v="36"/>
    <n v="712.84"/>
    <n v="927.51"/>
    <n v="927.51"/>
    <n v="0.24299999999999999"/>
    <n v="27"/>
    <n v="18957.37689"/>
    <n v="19246.68"/>
    <n v="-289.30311000000074"/>
    <n v="-1.5260714163076427E-2"/>
    <s v="Mar-2024"/>
    <d v="2024-03-01T00:00:00"/>
    <d v="2023-01-01T00:00:00"/>
    <x v="0"/>
    <s v="Q1-2024"/>
    <s v="Europe → Germany → Munich"/>
    <m/>
    <m/>
    <s v="Medium"/>
  </r>
  <r>
    <x v="37"/>
    <d v="2025-06-24T00:00:00"/>
    <d v="2025-07-10T00:00:00"/>
    <n v="16"/>
    <s v="Original"/>
    <d v="2025-07-10T00:00:00"/>
    <n v="16"/>
    <x v="1"/>
    <x v="9"/>
    <s v="Shanghai"/>
    <s v="Enterprise"/>
    <x v="4"/>
    <x v="13"/>
    <x v="0"/>
    <x v="37"/>
    <n v="757.19"/>
    <n v="1735.41"/>
    <n v="1735.41"/>
    <n v="0.13600000000000001"/>
    <n v="8"/>
    <n v="11995.153920000001"/>
    <n v="6057.52"/>
    <n v="5937.6339200000002"/>
    <n v="0.4950027285685718"/>
    <s v="Jun-2025"/>
    <d v="2025-06-01T00:00:00"/>
    <d v="2023-01-01T00:00:00"/>
    <x v="16"/>
    <s v="Q2-2025"/>
    <s v="Asia → China → Shanghai"/>
    <m/>
    <m/>
    <s v="High"/>
  </r>
  <r>
    <x v="38"/>
    <d v="2024-04-19T00:00:00"/>
    <d v="2024-05-06T00:00:00"/>
    <n v="17"/>
    <s v="Original"/>
    <d v="2024-05-06T00:00:00"/>
    <n v="17"/>
    <x v="0"/>
    <x v="1"/>
    <s v="Port Harcourt"/>
    <s v="Non-Profit"/>
    <x v="1"/>
    <x v="8"/>
    <x v="1"/>
    <x v="38"/>
    <n v="865.33"/>
    <n v="1395.64"/>
    <n v="1395.64"/>
    <n v="0.17499999999999999"/>
    <n v="13"/>
    <n v="14968.239"/>
    <n v="11249.29"/>
    <n v="3718.9489999999987"/>
    <n v="0.24845601409758347"/>
    <s v="Apr-2024"/>
    <d v="2024-04-01T00:00:00"/>
    <d v="2023-01-01T00:00:00"/>
    <x v="19"/>
    <s v="Q2-2024"/>
    <s v="Africa → Nigeria → Port Harcourt"/>
    <m/>
    <m/>
    <s v="Medium"/>
  </r>
  <r>
    <x v="39"/>
    <d v="2023-06-17T00:00:00"/>
    <d v="2023-06-24T00:00:00"/>
    <n v="7"/>
    <s v="Original"/>
    <d v="2023-06-24T00:00:00"/>
    <n v="7"/>
    <x v="2"/>
    <x v="10"/>
    <s v="San Francisco"/>
    <s v="Corporate"/>
    <x v="0"/>
    <x v="2"/>
    <x v="1"/>
    <x v="39"/>
    <n v="313.99"/>
    <n v="454.42"/>
    <n v="454.42"/>
    <n v="0.129"/>
    <n v="9"/>
    <n v="3562.1983800000003"/>
    <n v="2825.91"/>
    <n v="736.28838000000042"/>
    <n v="0.20669493988147858"/>
    <s v="Jun-2023"/>
    <d v="2023-06-01T00:00:00"/>
    <d v="2023-01-01T00:00:00"/>
    <x v="22"/>
    <s v="Q2-2023"/>
    <s v="Americas → USA → San Francisco"/>
    <m/>
    <m/>
    <s v="Low"/>
  </r>
  <r>
    <x v="40"/>
    <d v="2024-08-27T00:00:00"/>
    <d v="2024-09-19T00:00:00"/>
    <n v="23"/>
    <s v="Original"/>
    <d v="2024-09-19T00:00:00"/>
    <n v="23"/>
    <x v="3"/>
    <x v="6"/>
    <s v="Berlin"/>
    <s v="Small Business"/>
    <x v="4"/>
    <x v="14"/>
    <x v="5"/>
    <x v="40"/>
    <n v="1024.01"/>
    <n v="1580.97"/>
    <n v="1580.97"/>
    <n v="3.6999999999999998E-2"/>
    <n v="27"/>
    <n v="41106.800970000004"/>
    <n v="27648.27"/>
    <n v="13458.530970000003"/>
    <n v="0.3274039976942531"/>
    <s v="Aug-2024"/>
    <d v="2024-08-01T00:00:00"/>
    <d v="2023-01-01T00:00:00"/>
    <x v="20"/>
    <s v="Q3-2024"/>
    <s v="Europe → Germany → Berlin"/>
    <m/>
    <m/>
    <s v="Medium"/>
  </r>
  <r>
    <x v="41"/>
    <d v="2024-01-11T00:00:00"/>
    <d v="2024-02-02T00:00:00"/>
    <n v="22"/>
    <s v="Original"/>
    <d v="2024-02-02T00:00:00"/>
    <n v="22"/>
    <x v="0"/>
    <x v="11"/>
    <s v="Durban"/>
    <s v="Consumer"/>
    <x v="1"/>
    <x v="11"/>
    <x v="2"/>
    <x v="41"/>
    <n v="1206.2"/>
    <n v="1759.79"/>
    <n v="1759.79"/>
    <n v="0"/>
    <n v="6"/>
    <n v="10558.74"/>
    <n v="7237.2000000000007"/>
    <n v="3321.5399999999991"/>
    <n v="0.31457730751964713"/>
    <s v="Jan-2024"/>
    <d v="2024-01-01T00:00:00"/>
    <d v="2023-01-01T00:00:00"/>
    <x v="9"/>
    <s v="Q1-2024"/>
    <s v="Africa → South Africa → Durban"/>
    <m/>
    <m/>
    <s v="High"/>
  </r>
  <r>
    <x v="42"/>
    <d v="2024-10-25T00:00:00"/>
    <d v="2024-11-14T00:00:00"/>
    <n v="20"/>
    <s v="Original"/>
    <d v="2024-11-14T00:00:00"/>
    <n v="20"/>
    <x v="0"/>
    <x v="0"/>
    <s v="Mombasa"/>
    <s v="Corporate"/>
    <x v="4"/>
    <x v="10"/>
    <x v="1"/>
    <x v="42"/>
    <n v="1396.48"/>
    <n v="3204.5"/>
    <n v="3204.5"/>
    <n v="0.318"/>
    <n v="14"/>
    <n v="30596.565999999999"/>
    <n v="19550.72"/>
    <n v="11045.845999999998"/>
    <n v="0.36101587348070363"/>
    <s v="Oct-2024"/>
    <d v="2024-10-01T00:00:00"/>
    <d v="2023-01-01T00:00:00"/>
    <x v="1"/>
    <s v="Q4-2024"/>
    <s v="Africa → Kenya → Mombasa"/>
    <m/>
    <m/>
    <s v="High"/>
  </r>
  <r>
    <x v="43"/>
    <d v="2025-05-29T00:00:00"/>
    <d v="2025-06-20T00:00:00"/>
    <n v="22"/>
    <s v="Original"/>
    <d v="2025-06-20T00:00:00"/>
    <n v="22"/>
    <x v="3"/>
    <x v="6"/>
    <s v="Berlin"/>
    <s v="Corporate"/>
    <x v="4"/>
    <x v="8"/>
    <x v="1"/>
    <x v="43"/>
    <n v="483.47"/>
    <n v="1135.43"/>
    <n v="1135.43"/>
    <n v="0.14599999999999999"/>
    <n v="11"/>
    <n v="10666.229420000001"/>
    <n v="5318.17"/>
    <n v="5348.0594200000014"/>
    <n v="0.50140112399719983"/>
    <s v="May-2025"/>
    <d v="2025-05-01T00:00:00"/>
    <d v="2023-01-01T00:00:00"/>
    <x v="8"/>
    <s v="Q2-2025"/>
    <s v="Europe → Germany → Berlin"/>
    <m/>
    <m/>
    <s v="Medium"/>
  </r>
  <r>
    <x v="44"/>
    <d v="2024-05-20T00:00:00"/>
    <d v="2024-06-02T00:00:00"/>
    <n v="13"/>
    <s v="Original"/>
    <d v="2024-06-02T00:00:00"/>
    <n v="13"/>
    <x v="2"/>
    <x v="3"/>
    <s v="Vancouver"/>
    <s v="Enterprise"/>
    <x v="2"/>
    <x v="11"/>
    <x v="0"/>
    <x v="44"/>
    <n v="675.43"/>
    <n v="996.36"/>
    <n v="996.36"/>
    <n v="0.182"/>
    <n v="22"/>
    <n v="17930.494560000003"/>
    <n v="14859.46"/>
    <n v="3071.0345600000037"/>
    <n v="0.17127439233332575"/>
    <s v="May-2024"/>
    <d v="2024-05-01T00:00:00"/>
    <d v="2023-01-01T00:00:00"/>
    <x v="7"/>
    <s v="Q2-2024"/>
    <s v="Americas → Canada → Vancouver"/>
    <m/>
    <m/>
    <s v="Medium"/>
  </r>
  <r>
    <x v="45"/>
    <d v="2023-04-19T00:00:00"/>
    <d v="2023-04-30T00:00:00"/>
    <n v="11"/>
    <s v="Original"/>
    <d v="2023-04-30T00:00:00"/>
    <n v="11"/>
    <x v="1"/>
    <x v="4"/>
    <s v="Delhi"/>
    <s v="Small Business"/>
    <x v="0"/>
    <x v="8"/>
    <x v="2"/>
    <x v="45"/>
    <n v="826.55"/>
    <n v="1397.05"/>
    <n v="1397.05"/>
    <n v="0.16900000000000001"/>
    <n v="28"/>
    <n v="32506.559399999998"/>
    <n v="23143.399999999998"/>
    <n v="9363.1594000000005"/>
    <n v="0.28803907804527601"/>
    <s v="Apr-2023"/>
    <d v="2023-04-01T00:00:00"/>
    <d v="2023-01-01T00:00:00"/>
    <x v="12"/>
    <s v="Q2-2023"/>
    <s v="Asia → India → Delhi"/>
    <m/>
    <m/>
    <s v="Medium"/>
  </r>
  <r>
    <x v="46"/>
    <d v="2023-06-23T00:00:00"/>
    <d v="2023-07-03T00:00:00"/>
    <n v="10"/>
    <s v="Original"/>
    <d v="2023-07-03T00:00:00"/>
    <n v="10"/>
    <x v="0"/>
    <x v="1"/>
    <s v="Abuja"/>
    <s v="Consumer"/>
    <x v="1"/>
    <x v="1"/>
    <x v="1"/>
    <x v="46"/>
    <n v="337.75"/>
    <n v="548.89"/>
    <n v="548.89"/>
    <n v="0"/>
    <n v="13"/>
    <n v="7135.57"/>
    <n v="4390.75"/>
    <n v="2744.8199999999997"/>
    <n v="0.38466723751571352"/>
    <s v="Jun-2023"/>
    <d v="2023-06-01T00:00:00"/>
    <d v="2023-01-01T00:00:00"/>
    <x v="22"/>
    <s v="Q2-2023"/>
    <s v="Africa → Nigeria → Abuja"/>
    <m/>
    <m/>
    <s v="Low"/>
  </r>
  <r>
    <x v="47"/>
    <d v="2024-05-14T00:00:00"/>
    <d v="2024-05-28T00:00:00"/>
    <n v="14"/>
    <s v="Original"/>
    <d v="2024-05-28T00:00:00"/>
    <n v="14"/>
    <x v="3"/>
    <x v="8"/>
    <s v="Birmingham"/>
    <s v="Consumer"/>
    <x v="0"/>
    <x v="5"/>
    <x v="2"/>
    <x v="47"/>
    <n v="1421.14"/>
    <n v="3524"/>
    <n v="3524"/>
    <n v="0"/>
    <n v="31"/>
    <n v="109244"/>
    <n v="44055.340000000004"/>
    <n v="65188.659999999996"/>
    <n v="0.59672531214528945"/>
    <s v="May-2024"/>
    <d v="2024-05-01T00:00:00"/>
    <d v="2023-01-01T00:00:00"/>
    <x v="7"/>
    <s v="Q2-2024"/>
    <s v="Europe → United Kingdom → Birmingham"/>
    <m/>
    <m/>
    <s v="High"/>
  </r>
  <r>
    <x v="48"/>
    <d v="2024-10-14T00:00:00"/>
    <d v="2024-11-08T00:00:00"/>
    <n v="25"/>
    <s v="Original"/>
    <d v="2024-11-08T00:00:00"/>
    <n v="25"/>
    <x v="0"/>
    <x v="1"/>
    <s v="Lagos"/>
    <s v="Enterprise"/>
    <x v="1"/>
    <x v="7"/>
    <x v="2"/>
    <x v="48"/>
    <n v="859.35"/>
    <n v="1825.61"/>
    <n v="1825.61"/>
    <n v="0.187"/>
    <n v="24"/>
    <n v="35621.302319999995"/>
    <n v="20624.400000000001"/>
    <n v="14996.902319999994"/>
    <n v="0.42100937762681989"/>
    <s v="Oct-2024"/>
    <d v="2024-10-01T00:00:00"/>
    <d v="2023-01-01T00:00:00"/>
    <x v="1"/>
    <s v="Q4-2024"/>
    <s v="Africa → Nigeria → Lagos"/>
    <m/>
    <m/>
    <s v="High"/>
  </r>
  <r>
    <x v="49"/>
    <d v="2023-07-10T00:00:00"/>
    <d v="2023-08-01T00:00:00"/>
    <n v="22"/>
    <s v="Original"/>
    <d v="2023-08-01T00:00:00"/>
    <n v="22"/>
    <x v="3"/>
    <x v="7"/>
    <s v="Marseille"/>
    <s v="Consumer"/>
    <x v="2"/>
    <x v="5"/>
    <x v="1"/>
    <x v="49"/>
    <n v="1303.56"/>
    <n v="1791.37"/>
    <n v="1791.37"/>
    <n v="0.126"/>
    <n v="22"/>
    <n v="34444.462359999998"/>
    <n v="28678.32"/>
    <n v="5766.142359999998"/>
    <n v="0.16740404596055358"/>
    <s v="Jul-2023"/>
    <d v="2023-07-01T00:00:00"/>
    <d v="2023-01-01T00:00:00"/>
    <x v="23"/>
    <s v="Q3-2023"/>
    <s v="Europe → France → Marseille"/>
    <m/>
    <m/>
    <s v="High"/>
  </r>
  <r>
    <x v="50"/>
    <d v="2024-11-06T00:00:00"/>
    <d v="2024-11-22T00:00:00"/>
    <n v="16"/>
    <s v="Original"/>
    <d v="2024-11-22T00:00:00"/>
    <n v="16"/>
    <x v="2"/>
    <x v="3"/>
    <s v="Toronto"/>
    <s v="Non-Profit"/>
    <x v="3"/>
    <x v="14"/>
    <x v="6"/>
    <x v="50"/>
    <n v="1454.11"/>
    <n v="2629.75"/>
    <n v="2629.75"/>
    <n v="0.29199999999999998"/>
    <n v="8"/>
    <n v="14894.903999999999"/>
    <n v="11632.88"/>
    <n v="3262.0239999999994"/>
    <n v="0.21900268709351867"/>
    <s v="Nov-2024"/>
    <d v="2024-11-01T00:00:00"/>
    <d v="2023-01-01T00:00:00"/>
    <x v="10"/>
    <s v="Q4-2024"/>
    <s v="Americas → Canada → Toronto"/>
    <m/>
    <m/>
    <s v="High"/>
  </r>
  <r>
    <x v="51"/>
    <d v="2024-10-17T00:00:00"/>
    <d v="2024-11-06T00:00:00"/>
    <n v="20"/>
    <s v="Original"/>
    <d v="2024-11-06T00:00:00"/>
    <n v="20"/>
    <x v="1"/>
    <x v="4"/>
    <s v="Bengaluru"/>
    <s v="Enterprise"/>
    <x v="3"/>
    <x v="7"/>
    <x v="5"/>
    <x v="51"/>
    <n v="72.94"/>
    <n v="106.3"/>
    <n v="106.3"/>
    <n v="0.29499999999999998"/>
    <n v="8"/>
    <n v="599.53200000000004"/>
    <n v="583.52"/>
    <n v="16.012000000000057"/>
    <n v="2.6707498515508857E-2"/>
    <s v="Oct-2024"/>
    <d v="2024-10-01T00:00:00"/>
    <d v="2023-01-01T00:00:00"/>
    <x v="1"/>
    <s v="Q4-2024"/>
    <s v="Asia → India → Bengaluru"/>
    <m/>
    <m/>
    <s v="Low"/>
  </r>
  <r>
    <x v="52"/>
    <d v="2023-03-31T00:00:00"/>
    <d v="2023-04-05T00:00:00"/>
    <n v="5"/>
    <s v="Original"/>
    <d v="2023-04-05T00:00:00"/>
    <n v="5"/>
    <x v="0"/>
    <x v="0"/>
    <s v="Nakuru"/>
    <s v="Education"/>
    <x v="2"/>
    <x v="5"/>
    <x v="4"/>
    <x v="52"/>
    <n v="533.26"/>
    <n v="385.72"/>
    <n v="385.72"/>
    <n v="0"/>
    <n v="15"/>
    <n v="5785.8"/>
    <n v="7998.9"/>
    <n v="-2213.0999999999995"/>
    <n v="-0.38250544436378708"/>
    <s v="Mar-2023"/>
    <d v="2023-03-01T00:00:00"/>
    <d v="2023-01-01T00:00:00"/>
    <x v="21"/>
    <s v="Q1-2023"/>
    <s v="Africa → Kenya → Nakuru"/>
    <m/>
    <m/>
    <s v="Low"/>
  </r>
  <r>
    <x v="53"/>
    <d v="2025-01-21T00:00:00"/>
    <d v="2025-02-16T00:00:00"/>
    <n v="26"/>
    <s v="Original"/>
    <d v="2025-02-16T00:00:00"/>
    <n v="26"/>
    <x v="3"/>
    <x v="7"/>
    <s v="Lyon"/>
    <s v="Corporate"/>
    <x v="3"/>
    <x v="7"/>
    <x v="4"/>
    <x v="53"/>
    <n v="204.11"/>
    <n v="236.87"/>
    <n v="236.87"/>
    <n v="0.182"/>
    <n v="13"/>
    <n v="2518.8755800000004"/>
    <n v="2653.4300000000003"/>
    <n v="-134.55441999999994"/>
    <n v="-5.3418446337075494E-2"/>
    <s v="Jan-2025"/>
    <d v="2025-01-01T00:00:00"/>
    <d v="2023-01-01T00:00:00"/>
    <x v="24"/>
    <s v="Q1-2025"/>
    <s v="Europe → France → Lyon"/>
    <m/>
    <m/>
    <s v="Low"/>
  </r>
  <r>
    <x v="54"/>
    <d v="2023-08-30T00:00:00"/>
    <d v="2023-09-01T00:00:00"/>
    <n v="2"/>
    <s v="Original"/>
    <d v="2023-09-01T00:00:00"/>
    <n v="2"/>
    <x v="3"/>
    <x v="6"/>
    <s v="Munich"/>
    <s v="Corporate"/>
    <x v="4"/>
    <x v="13"/>
    <x v="2"/>
    <x v="54"/>
    <n v="44.42"/>
    <n v="41.9"/>
    <n v="41.9"/>
    <n v="0.14399999999999999"/>
    <n v="6"/>
    <n v="215.19839999999996"/>
    <n v="266.52"/>
    <n v="-51.321600000000018"/>
    <n v="-0.23848504449847224"/>
    <s v="Aug-2023"/>
    <d v="2023-08-01T00:00:00"/>
    <d v="2023-01-01T00:00:00"/>
    <x v="25"/>
    <s v="Q3-2023"/>
    <s v="Europe → Germany → Munich"/>
    <m/>
    <m/>
    <s v="Low"/>
  </r>
  <r>
    <x v="55"/>
    <d v="2025-04-06T00:00:00"/>
    <d v="2025-04-30T00:00:00"/>
    <n v="24"/>
    <s v="Original"/>
    <d v="2025-04-30T00:00:00"/>
    <n v="24"/>
    <x v="2"/>
    <x v="5"/>
    <s v="Brasília"/>
    <s v="Education"/>
    <x v="1"/>
    <x v="11"/>
    <x v="5"/>
    <x v="55"/>
    <n v="855.78"/>
    <n v="977.38"/>
    <n v="977.38"/>
    <n v="0.14699999999999999"/>
    <n v="38"/>
    <n v="31680.795320000001"/>
    <n v="32519.64"/>
    <n v="-838.84467999999833"/>
    <n v="-2.6478018355506307E-2"/>
    <s v="Apr-2025"/>
    <d v="2025-04-01T00:00:00"/>
    <d v="2023-01-01T00:00:00"/>
    <x v="18"/>
    <s v="Q2-2025"/>
    <s v="Americas → Brazil → Brasília"/>
    <m/>
    <m/>
    <s v="Medium"/>
  </r>
  <r>
    <x v="56"/>
    <d v="2025-02-09T00:00:00"/>
    <d v="2025-03-01T00:00:00"/>
    <n v="20"/>
    <s v="Original"/>
    <d v="2025-03-01T00:00:00"/>
    <n v="20"/>
    <x v="2"/>
    <x v="5"/>
    <s v="São Paulo"/>
    <s v="Corporate"/>
    <x v="3"/>
    <x v="5"/>
    <x v="4"/>
    <x v="56"/>
    <n v="1154.6400000000001"/>
    <n v="2794.13"/>
    <n v="2794.13"/>
    <n v="3.5000000000000003E-2"/>
    <n v="11"/>
    <n v="29659.68995"/>
    <n v="12701.04"/>
    <n v="16958.649949999999"/>
    <n v="0.57177435025749479"/>
    <s v="Feb-2025"/>
    <d v="2025-02-01T00:00:00"/>
    <d v="2023-01-01T00:00:00"/>
    <x v="26"/>
    <s v="Q1-2025"/>
    <s v="Americas → Brazil → São Paulo"/>
    <m/>
    <m/>
    <s v="High"/>
  </r>
  <r>
    <x v="57"/>
    <d v="2024-12-17T00:00:00"/>
    <d v="2024-12-18T00:00:00"/>
    <n v="1"/>
    <s v="Original"/>
    <d v="2024-12-18T00:00:00"/>
    <n v="1"/>
    <x v="3"/>
    <x v="6"/>
    <s v="Munich"/>
    <s v="Education"/>
    <x v="0"/>
    <x v="4"/>
    <x v="6"/>
    <x v="57"/>
    <n v="346.82"/>
    <n v="701.95"/>
    <n v="701.95"/>
    <n v="0.14699999999999999"/>
    <n v="8"/>
    <n v="4790.1068000000005"/>
    <n v="2774.56"/>
    <n v="2015.5468000000005"/>
    <n v="0.42077283120284509"/>
    <s v="Dec-2024"/>
    <d v="2024-12-01T00:00:00"/>
    <d v="2023-01-01T00:00:00"/>
    <x v="6"/>
    <s v="Q4-2024"/>
    <s v="Europe → Germany → Munich"/>
    <m/>
    <m/>
    <s v="Low"/>
  </r>
  <r>
    <x v="58"/>
    <d v="2025-06-09T00:00:00"/>
    <d v="2025-06-18T00:00:00"/>
    <n v="9"/>
    <s v="Original"/>
    <d v="2025-06-18T00:00:00"/>
    <n v="9"/>
    <x v="3"/>
    <x v="7"/>
    <s v="Marseille"/>
    <s v="Small Business"/>
    <x v="2"/>
    <x v="10"/>
    <x v="6"/>
    <x v="58"/>
    <n v="1225.5"/>
    <n v="-5.27"/>
    <n v="5.27"/>
    <n v="7.4999999999999997E-2"/>
    <n v="56"/>
    <n v="272.98599999999999"/>
    <n v="68628"/>
    <n v="-68355.013999999996"/>
    <n v="-250.39750756449047"/>
    <s v="Jun-2025"/>
    <d v="2025-06-01T00:00:00"/>
    <d v="2023-01-01T00:00:00"/>
    <x v="16"/>
    <s v="Q2-2025"/>
    <s v="Europe → France → Marseille"/>
    <m/>
    <m/>
    <s v="Low"/>
  </r>
  <r>
    <x v="59"/>
    <d v="2025-05-02T00:00:00"/>
    <d v="2025-05-13T00:00:00"/>
    <n v="11"/>
    <s v="Original"/>
    <d v="2025-05-13T00:00:00"/>
    <n v="11"/>
    <x v="0"/>
    <x v="0"/>
    <s v="Nakuru"/>
    <s v="Small Business"/>
    <x v="1"/>
    <x v="8"/>
    <x v="6"/>
    <x v="59"/>
    <n v="1057.5999999999999"/>
    <n v="1437.06"/>
    <n v="1437.06"/>
    <n v="0.20499999999999999"/>
    <n v="4"/>
    <n v="4569.8508000000002"/>
    <n v="4230.3999999999996"/>
    <n v="339.45080000000053"/>
    <n v="7.4280499485891424E-2"/>
    <s v="May-2025"/>
    <d v="2025-05-01T00:00:00"/>
    <d v="2023-01-01T00:00:00"/>
    <x v="8"/>
    <s v="Q2-2025"/>
    <s v="Africa → Kenya → Nakuru"/>
    <m/>
    <m/>
    <s v="Medium"/>
  </r>
  <r>
    <x v="60"/>
    <d v="2024-03-10T00:00:00"/>
    <d v="2024-04-09T00:00:00"/>
    <n v="30"/>
    <s v="Original"/>
    <d v="2024-04-09T00:00:00"/>
    <n v="30"/>
    <x v="3"/>
    <x v="7"/>
    <s v="Lyon"/>
    <s v="Corporate"/>
    <x v="4"/>
    <x v="2"/>
    <x v="0"/>
    <x v="60"/>
    <n v="1176.56"/>
    <n v="1911.89"/>
    <n v="1911.89"/>
    <n v="0.11899999999999999"/>
    <n v="20"/>
    <n v="33687.501800000005"/>
    <n v="23531.199999999997"/>
    <n v="10156.301800000008"/>
    <n v="0.30148575160892477"/>
    <s v="Mar-2024"/>
    <d v="2024-03-01T00:00:00"/>
    <d v="2023-01-01T00:00:00"/>
    <x v="0"/>
    <s v="Q1-2024"/>
    <s v="Europe → France → Lyon"/>
    <m/>
    <m/>
    <s v="High"/>
  </r>
  <r>
    <x v="61"/>
    <d v="2025-09-10T00:00:00"/>
    <d v="2025-09-12T00:00:00"/>
    <n v="2"/>
    <s v="Original"/>
    <d v="2025-09-12T00:00:00"/>
    <n v="2"/>
    <x v="1"/>
    <x v="2"/>
    <s v="Tokyo"/>
    <s v="Consumer"/>
    <x v="1"/>
    <x v="7"/>
    <x v="0"/>
    <x v="61"/>
    <n v="1470.15"/>
    <n v="2593.7800000000002"/>
    <n v="2593.7800000000002"/>
    <n v="0.11"/>
    <n v="12"/>
    <n v="27701.570400000001"/>
    <n v="17641.800000000003"/>
    <n v="10059.770399999998"/>
    <n v="0.36314801849645306"/>
    <s v="Sep-2025"/>
    <d v="2025-09-01T00:00:00"/>
    <d v="2023-03-01T00:00:00"/>
    <x v="13"/>
    <s v="Q3-2025"/>
    <s v="Asia → Japan → Tokyo"/>
    <m/>
    <m/>
    <s v="High"/>
  </r>
  <r>
    <x v="62"/>
    <d v="2025-04-27T00:00:00"/>
    <d v="2025-05-25T00:00:00"/>
    <n v="28"/>
    <s v="Original"/>
    <d v="2025-05-25T00:00:00"/>
    <n v="28"/>
    <x v="3"/>
    <x v="7"/>
    <s v="Paris"/>
    <s v="Small Business"/>
    <x v="2"/>
    <x v="2"/>
    <x v="3"/>
    <x v="62"/>
    <n v="603.45000000000005"/>
    <n v="1244.08"/>
    <n v="1244.08"/>
    <n v="0.2"/>
    <n v="11"/>
    <n v="10947.904"/>
    <n v="6637.9500000000007"/>
    <n v="4309.9539999999997"/>
    <n v="0.39367846119220623"/>
    <s v="Apr-2025"/>
    <d v="2025-04-01T00:00:00"/>
    <d v="2023-01-01T00:00:00"/>
    <x v="18"/>
    <s v="Q2-2025"/>
    <s v="Europe → France → Paris"/>
    <m/>
    <m/>
    <s v="Medium"/>
  </r>
  <r>
    <x v="63"/>
    <d v="2024-11-02T00:00:00"/>
    <d v="2024-11-18T00:00:00"/>
    <n v="16"/>
    <s v="Original"/>
    <d v="2024-11-18T00:00:00"/>
    <n v="16"/>
    <x v="1"/>
    <x v="4"/>
    <s v="Mumbai"/>
    <s v="Small Business"/>
    <x v="3"/>
    <x v="7"/>
    <x v="5"/>
    <x v="63"/>
    <n v="1233.58"/>
    <n v="1912.51"/>
    <n v="1912.51"/>
    <n v="0.255"/>
    <n v="51"/>
    <n v="72665.817450000002"/>
    <n v="62912.579999999994"/>
    <n v="9753.2374500000078"/>
    <n v="0.134220432553601"/>
    <s v="Nov-2024"/>
    <d v="2024-11-01T00:00:00"/>
    <d v="2023-01-01T00:00:00"/>
    <x v="10"/>
    <s v="Q4-2024"/>
    <s v="Asia → India → Mumbai"/>
    <m/>
    <m/>
    <s v="High"/>
  </r>
  <r>
    <x v="64"/>
    <d v="2023-02-15T00:00:00"/>
    <d v="2023-02-26T00:00:00"/>
    <n v="11"/>
    <s v="Original"/>
    <d v="2023-02-26T00:00:00"/>
    <n v="11"/>
    <x v="0"/>
    <x v="11"/>
    <s v="Johannesburg"/>
    <s v="Non-Profit"/>
    <x v="0"/>
    <x v="11"/>
    <x v="4"/>
    <x v="64"/>
    <n v="498.5"/>
    <n v="755.87"/>
    <n v="755.87"/>
    <n v="0.13"/>
    <n v="40"/>
    <n v="26304.275999999998"/>
    <n v="19940"/>
    <n v="6364.275999999998"/>
    <n v="0.24194834330357537"/>
    <s v="Feb-2023"/>
    <d v="2023-02-01T00:00:00"/>
    <d v="2023-01-01T00:00:00"/>
    <x v="2"/>
    <s v="Q1-2023"/>
    <s v="Africa → South Africa → Johannesburg"/>
    <m/>
    <m/>
    <s v="Low"/>
  </r>
  <r>
    <x v="65"/>
    <d v="2023-12-03T00:00:00"/>
    <d v="2023-12-26T00:00:00"/>
    <n v="23"/>
    <s v="Original"/>
    <d v="2023-12-26T00:00:00"/>
    <n v="23"/>
    <x v="2"/>
    <x v="5"/>
    <s v="Rio de Janeiro"/>
    <s v="Education"/>
    <x v="0"/>
    <x v="7"/>
    <x v="3"/>
    <x v="65"/>
    <n v="1303.1099999999999"/>
    <n v="1145.67"/>
    <n v="1145.67"/>
    <n v="0.184"/>
    <n v="13"/>
    <n v="12153.267360000002"/>
    <n v="16940.43"/>
    <n v="-4787.1626399999986"/>
    <n v="-0.39389922875851208"/>
    <s v="Dec-2023"/>
    <d v="2023-12-01T00:00:00"/>
    <d v="2023-01-01T00:00:00"/>
    <x v="27"/>
    <s v="Q4-2023"/>
    <s v="Americas → Brazil → Rio de Janeiro"/>
    <m/>
    <m/>
    <s v="Medium"/>
  </r>
  <r>
    <x v="66"/>
    <d v="2023-03-19T00:00:00"/>
    <d v="2023-04-09T00:00:00"/>
    <n v="21"/>
    <s v="Original"/>
    <d v="2023-04-09T00:00:00"/>
    <n v="21"/>
    <x v="3"/>
    <x v="8"/>
    <s v="Manchester"/>
    <s v="Consumer"/>
    <x v="0"/>
    <x v="4"/>
    <x v="6"/>
    <x v="66"/>
    <n v="1082.17"/>
    <n v="1234.0999999999999"/>
    <n v="1234.0999999999999"/>
    <n v="0.189"/>
    <n v="16"/>
    <n v="16013.681599999998"/>
    <n v="17314.72"/>
    <n v="-1301.0384000000031"/>
    <n v="-8.124542703534228E-2"/>
    <s v="Mar-2023"/>
    <d v="2023-03-01T00:00:00"/>
    <d v="2023-01-01T00:00:00"/>
    <x v="21"/>
    <s v="Q1-2023"/>
    <s v="Europe → United Kingdom → Manchester"/>
    <m/>
    <m/>
    <s v="Medium"/>
  </r>
  <r>
    <x v="67"/>
    <d v="2024-05-22T00:00:00"/>
    <d v="2024-06-06T00:00:00"/>
    <n v="15"/>
    <s v="Original"/>
    <d v="2024-06-06T00:00:00"/>
    <n v="15"/>
    <x v="1"/>
    <x v="2"/>
    <s v="Nagoya"/>
    <s v="Corporate"/>
    <x v="3"/>
    <x v="0"/>
    <x v="5"/>
    <x v="67"/>
    <n v="673.88"/>
    <n v="1228.01"/>
    <n v="1228.01"/>
    <n v="0.105"/>
    <n v="13"/>
    <n v="14287.896349999999"/>
    <n v="8760.44"/>
    <n v="5527.4563499999986"/>
    <n v="0.38686285332689996"/>
    <s v="May-2024"/>
    <d v="2024-05-01T00:00:00"/>
    <d v="2023-03-01T00:00:00"/>
    <x v="0"/>
    <s v="Q2-2024"/>
    <s v="Asia → Japan → Nagoya"/>
    <m/>
    <m/>
    <s v="Medium"/>
  </r>
  <r>
    <x v="68"/>
    <d v="2023-08-19T00:00:00"/>
    <d v="2023-09-07T00:00:00"/>
    <n v="19"/>
    <s v="Original"/>
    <d v="2023-09-07T00:00:00"/>
    <n v="19"/>
    <x v="0"/>
    <x v="11"/>
    <s v="Johannesburg"/>
    <s v="Enterprise"/>
    <x v="0"/>
    <x v="14"/>
    <x v="5"/>
    <x v="68"/>
    <n v="494.61"/>
    <n v="605.23"/>
    <n v="605.23"/>
    <n v="0.20399999999999999"/>
    <n v="18"/>
    <n v="8671.7354400000004"/>
    <n v="8902.98"/>
    <n v="-231.24455999999918"/>
    <n v="-2.6666468505639647E-2"/>
    <s v="Aug-2023"/>
    <d v="2023-08-01T00:00:00"/>
    <d v="2023-01-01T00:00:00"/>
    <x v="25"/>
    <s v="Q3-2023"/>
    <s v="Africa → South Africa → Johannesburg"/>
    <m/>
    <m/>
    <s v="Low"/>
  </r>
  <r>
    <x v="69"/>
    <d v="2023-04-21T00:00:00"/>
    <d v="2023-05-10T00:00:00"/>
    <n v="19"/>
    <s v="Original"/>
    <d v="2023-05-10T00:00:00"/>
    <n v="19"/>
    <x v="1"/>
    <x v="9"/>
    <s v="Shanghai"/>
    <s v="Corporate"/>
    <x v="0"/>
    <x v="8"/>
    <x v="0"/>
    <x v="69"/>
    <n v="882.33"/>
    <n v="1880.15"/>
    <n v="1880.15"/>
    <n v="0.05"/>
    <n v="5"/>
    <n v="8930.7124999999996"/>
    <n v="4411.6500000000005"/>
    <n v="4519.0624999999991"/>
    <n v="0.50601365792482955"/>
    <s v="Apr-2023"/>
    <d v="2023-04-01T00:00:00"/>
    <d v="2023-01-01T00:00:00"/>
    <x v="12"/>
    <s v="Q2-2023"/>
    <s v="Asia → China → Shanghai"/>
    <m/>
    <m/>
    <s v="High"/>
  </r>
  <r>
    <x v="70"/>
    <d v="2024-03-18T00:00:00"/>
    <d v="2024-03-21T00:00:00"/>
    <n v="3"/>
    <s v="Original"/>
    <d v="2024-03-21T00:00:00"/>
    <n v="3"/>
    <x v="3"/>
    <x v="6"/>
    <s v="Munich"/>
    <s v="Small Business"/>
    <x v="1"/>
    <x v="12"/>
    <x v="6"/>
    <x v="70"/>
    <n v="910.63"/>
    <n v="1269.4000000000001"/>
    <n v="1269.4000000000001"/>
    <n v="6.8000000000000005E-2"/>
    <n v="9"/>
    <n v="10647.727199999999"/>
    <n v="8195.67"/>
    <n v="2452.0571999999993"/>
    <n v="0.23028925834989455"/>
    <s v="Mar-2024"/>
    <d v="2024-03-01T00:00:00"/>
    <d v="2023-01-01T00:00:00"/>
    <x v="0"/>
    <s v="Q1-2024"/>
    <s v="Europe → Germany → Munich"/>
    <m/>
    <m/>
    <s v="Medium"/>
  </r>
  <r>
    <x v="71"/>
    <d v="2025-04-09T00:00:00"/>
    <d v="2025-05-06T00:00:00"/>
    <n v="27"/>
    <s v="Original"/>
    <d v="2025-05-06T00:00:00"/>
    <n v="27"/>
    <x v="2"/>
    <x v="5"/>
    <s v="Brasília"/>
    <s v="Enterprise"/>
    <x v="2"/>
    <x v="9"/>
    <x v="4"/>
    <x v="71"/>
    <n v="264.19"/>
    <n v="620.92999999999995"/>
    <n v="620.92999999999995"/>
    <n v="0.14199999999999999"/>
    <n v="12"/>
    <n v="6393.0952799999995"/>
    <n v="3170.2799999999997"/>
    <n v="3222.8152799999998"/>
    <n v="0.50410875152794532"/>
    <s v="Apr-2025"/>
    <d v="2025-04-01T00:00:00"/>
    <d v="2023-01-01T00:00:00"/>
    <x v="18"/>
    <s v="Q2-2025"/>
    <s v="Americas → Brazil → Brasília"/>
    <m/>
    <m/>
    <s v="Low"/>
  </r>
  <r>
    <x v="72"/>
    <d v="2024-04-12T00:00:00"/>
    <d v="2024-05-07T00:00:00"/>
    <n v="25"/>
    <s v="Original"/>
    <d v="2024-05-07T00:00:00"/>
    <n v="25"/>
    <x v="0"/>
    <x v="11"/>
    <s v="Johannesburg"/>
    <s v="Education"/>
    <x v="3"/>
    <x v="8"/>
    <x v="4"/>
    <x v="72"/>
    <n v="1376.51"/>
    <n v="1455.91"/>
    <n v="1455.91"/>
    <n v="0.185"/>
    <n v="17"/>
    <n v="20171.63305"/>
    <n v="23400.67"/>
    <n v="-3229.0369499999979"/>
    <n v="-0.1600781127634085"/>
    <s v="Apr-2024"/>
    <d v="2024-04-01T00:00:00"/>
    <d v="2023-01-01T00:00:00"/>
    <x v="19"/>
    <s v="Q2-2024"/>
    <s v="Africa → South Africa → Johannesburg"/>
    <m/>
    <m/>
    <s v="Medium"/>
  </r>
  <r>
    <x v="73"/>
    <d v="2024-12-15T00:00:00"/>
    <d v="2024-12-20T00:00:00"/>
    <n v="5"/>
    <s v="Original"/>
    <d v="2024-12-20T00:00:00"/>
    <n v="5"/>
    <x v="1"/>
    <x v="9"/>
    <s v="Shenzhen"/>
    <s v="Small Business"/>
    <x v="4"/>
    <x v="1"/>
    <x v="2"/>
    <x v="73"/>
    <n v="717.55"/>
    <n v="546.42999999999995"/>
    <n v="546.42999999999995"/>
    <n v="4.7E-2"/>
    <n v="18"/>
    <n v="9373.460219999999"/>
    <n v="12915.9"/>
    <n v="-3542.4397800000006"/>
    <n v="-0.37792231437026369"/>
    <s v="Dec-2024"/>
    <d v="2024-12-01T00:00:00"/>
    <d v="2023-01-01T00:00:00"/>
    <x v="6"/>
    <s v="Q4-2024"/>
    <s v="Asia → China → Shenzhen"/>
    <m/>
    <m/>
    <s v="Low"/>
  </r>
  <r>
    <x v="74"/>
    <d v="2023-05-20T00:00:00"/>
    <d v="2023-05-18T00:00:00"/>
    <n v="-2"/>
    <s v="Corrected"/>
    <d v="2023-05-22T00:00:00"/>
    <n v="2"/>
    <x v="0"/>
    <x v="11"/>
    <s v="Durban"/>
    <s v="Corporate"/>
    <x v="3"/>
    <x v="8"/>
    <x v="0"/>
    <x v="74"/>
    <n v="917.88"/>
    <n v="1347.92"/>
    <n v="1347.92"/>
    <n v="0.34300000000000003"/>
    <n v="5"/>
    <n v="4427.9172000000008"/>
    <n v="4589.3999999999996"/>
    <n v="-161.48279999999886"/>
    <n v="-3.6469245630880096E-2"/>
    <s v="May-2023"/>
    <d v="2023-05-01T00:00:00"/>
    <d v="2023-01-01T00:00:00"/>
    <x v="15"/>
    <s v="Q2-2023"/>
    <s v="Africa → South Africa → Durban"/>
    <m/>
    <m/>
    <s v="Medium"/>
  </r>
  <r>
    <x v="75"/>
    <d v="2023-09-18T00:00:00"/>
    <d v="2023-10-08T00:00:00"/>
    <n v="20"/>
    <s v="Original"/>
    <d v="2023-10-08T00:00:00"/>
    <n v="20"/>
    <x v="1"/>
    <x v="4"/>
    <s v="Delhi"/>
    <s v="Small Business"/>
    <x v="4"/>
    <x v="5"/>
    <x v="0"/>
    <x v="75"/>
    <n v="825.64"/>
    <n v="1108.43"/>
    <n v="1108.43"/>
    <n v="0.114"/>
    <n v="7"/>
    <n v="6874.4828600000001"/>
    <n v="5779.48"/>
    <n v="1095.0028600000005"/>
    <n v="0.15928512475773349"/>
    <s v="Sep-2023"/>
    <d v="2023-09-01T00:00:00"/>
    <d v="2023-01-01T00:00:00"/>
    <x v="28"/>
    <s v="Q3-2023"/>
    <s v="Asia → India → Delhi"/>
    <m/>
    <m/>
    <s v="Medium"/>
  </r>
  <r>
    <x v="76"/>
    <d v="2024-08-28T00:00:00"/>
    <d v="2024-09-25T00:00:00"/>
    <n v="28"/>
    <s v="Original"/>
    <d v="2024-09-25T00:00:00"/>
    <n v="28"/>
    <x v="2"/>
    <x v="5"/>
    <s v="Rio de Janeiro"/>
    <s v="Non-Profit"/>
    <x v="1"/>
    <x v="15"/>
    <x v="6"/>
    <x v="76"/>
    <n v="1394.65"/>
    <n v="3144.1"/>
    <n v="3144.1"/>
    <n v="0.13400000000000001"/>
    <n v="13"/>
    <n v="35396.277799999996"/>
    <n v="18130.45"/>
    <n v="17265.827799999995"/>
    <n v="0.4877865378263021"/>
    <s v="Aug-2024"/>
    <d v="2024-08-01T00:00:00"/>
    <d v="2023-01-01T00:00:00"/>
    <x v="20"/>
    <s v="Q3-2024"/>
    <s v="Americas → Brazil → Rio de Janeiro"/>
    <m/>
    <m/>
    <s v="High"/>
  </r>
  <r>
    <x v="77"/>
    <d v="2024-06-30T00:00:00"/>
    <d v="2024-06-28T00:00:00"/>
    <n v="-2"/>
    <s v="Corrected"/>
    <d v="2024-07-02T00:00:00"/>
    <n v="2"/>
    <x v="2"/>
    <x v="5"/>
    <s v="Rio de Janeiro"/>
    <s v="Small Business"/>
    <x v="4"/>
    <x v="4"/>
    <x v="6"/>
    <x v="77"/>
    <n v="1112.98"/>
    <n v="2095.73"/>
    <n v="2095.73"/>
    <n v="7.1999999999999995E-2"/>
    <n v="17"/>
    <n v="33062.236480000007"/>
    <n v="18920.66"/>
    <n v="14141.576480000007"/>
    <n v="0.42772594916724777"/>
    <s v="Jun-2024"/>
    <d v="2024-06-01T00:00:00"/>
    <d v="2023-01-01T00:00:00"/>
    <x v="17"/>
    <s v="Q2-2024"/>
    <s v="Americas → Brazil → Rio de Janeiro"/>
    <m/>
    <m/>
    <s v="High"/>
  </r>
  <r>
    <x v="78"/>
    <d v="2023-06-14T00:00:00"/>
    <d v="2023-06-16T00:00:00"/>
    <n v="2"/>
    <s v="Original"/>
    <d v="2023-06-16T00:00:00"/>
    <n v="2"/>
    <x v="3"/>
    <x v="8"/>
    <s v="Manchester"/>
    <s v="Non-Profit"/>
    <x v="4"/>
    <x v="11"/>
    <x v="0"/>
    <x v="78"/>
    <n v="357.36"/>
    <n v="703.62"/>
    <n v="703.62"/>
    <n v="0.25700000000000001"/>
    <n v="20"/>
    <n v="10455.7932"/>
    <n v="7147.2000000000007"/>
    <n v="3308.5931999999993"/>
    <n v="0.31643636563125593"/>
    <s v="Jun-2023"/>
    <d v="2023-06-01T00:00:00"/>
    <d v="2023-01-01T00:00:00"/>
    <x v="22"/>
    <s v="Q2-2023"/>
    <s v="Europe → United Kingdom → Manchester"/>
    <m/>
    <m/>
    <s v="Low"/>
  </r>
  <r>
    <x v="79"/>
    <d v="2024-11-21T00:00:00"/>
    <d v="2024-12-21T00:00:00"/>
    <n v="30"/>
    <s v="Original"/>
    <d v="2024-12-21T00:00:00"/>
    <n v="30"/>
    <x v="3"/>
    <x v="7"/>
    <s v="Marseille"/>
    <s v="Small Business"/>
    <x v="4"/>
    <x v="2"/>
    <x v="5"/>
    <x v="79"/>
    <n v="1122.68"/>
    <n v="1997.19"/>
    <n v="1997.19"/>
    <n v="0.186"/>
    <n v="3"/>
    <n v="4877.1379800000004"/>
    <n v="3368.04"/>
    <n v="1509.0979800000005"/>
    <n v="0.30942285951073306"/>
    <s v="Nov-2024"/>
    <d v="2024-11-01T00:00:00"/>
    <d v="2023-01-01T00:00:00"/>
    <x v="10"/>
    <s v="Q4-2024"/>
    <s v="Europe → France → Marseille"/>
    <m/>
    <m/>
    <s v="High"/>
  </r>
  <r>
    <x v="80"/>
    <d v="2023-02-08T00:00:00"/>
    <d v="2023-02-11T00:00:00"/>
    <n v="3"/>
    <s v="Original"/>
    <d v="2023-02-11T00:00:00"/>
    <n v="3"/>
    <x v="0"/>
    <x v="11"/>
    <s v="Cape Town"/>
    <s v="Corporate"/>
    <x v="4"/>
    <x v="12"/>
    <x v="2"/>
    <x v="80"/>
    <n v="1410.05"/>
    <n v="2763.95"/>
    <n v="2763.95"/>
    <n v="0.161"/>
    <n v="26"/>
    <n v="60292.805299999993"/>
    <n v="36661.299999999996"/>
    <n v="23631.505299999997"/>
    <n v="0.39194569206750779"/>
    <s v="Feb-2023"/>
    <d v="2023-02-01T00:00:00"/>
    <d v="2023-01-01T00:00:00"/>
    <x v="2"/>
    <s v="Q1-2023"/>
    <s v="Africa → South Africa → Cape Town"/>
    <m/>
    <m/>
    <s v="High"/>
  </r>
  <r>
    <x v="81"/>
    <d v="2023-08-19T00:00:00"/>
    <d v="2023-09-12T00:00:00"/>
    <n v="24"/>
    <s v="Original"/>
    <d v="2023-09-12T00:00:00"/>
    <n v="24"/>
    <x v="2"/>
    <x v="3"/>
    <s v="Vancouver"/>
    <s v="Enterprise"/>
    <x v="0"/>
    <x v="2"/>
    <x v="1"/>
    <x v="81"/>
    <n v="1183.95"/>
    <n v="1503.53"/>
    <n v="1503.53"/>
    <n v="0.24099999999999999"/>
    <n v="16"/>
    <n v="18258.868320000001"/>
    <n v="18943.2"/>
    <n v="-684.33167999999932"/>
    <n v="-3.7479413729623705E-2"/>
    <s v="Aug-2023"/>
    <d v="2023-08-01T00:00:00"/>
    <d v="2023-01-01T00:00:00"/>
    <x v="25"/>
    <s v="Q3-2023"/>
    <s v="Americas → Canada → Vancouver"/>
    <m/>
    <m/>
    <s v="Medium"/>
  </r>
  <r>
    <x v="82"/>
    <d v="2025-05-14T00:00:00"/>
    <d v="2025-05-24T00:00:00"/>
    <n v="10"/>
    <s v="Original"/>
    <d v="2025-05-24T00:00:00"/>
    <n v="10"/>
    <x v="3"/>
    <x v="7"/>
    <s v="Paris"/>
    <s v="Small Business"/>
    <x v="2"/>
    <x v="11"/>
    <x v="0"/>
    <x v="82"/>
    <n v="170.39"/>
    <n v="388.04"/>
    <n v="388.04"/>
    <n v="8.4000000000000005E-2"/>
    <n v="15"/>
    <n v="5331.6696000000002"/>
    <n v="2555.85"/>
    <n v="2775.8196000000003"/>
    <n v="0.52062858508711796"/>
    <s v="May-2025"/>
    <d v="2025-05-01T00:00:00"/>
    <d v="2023-01-01T00:00:00"/>
    <x v="8"/>
    <s v="Q2-2025"/>
    <s v="Europe → France → Paris"/>
    <m/>
    <m/>
    <s v="Low"/>
  </r>
  <r>
    <x v="83"/>
    <d v="2025-04-23T00:00:00"/>
    <d v="2025-04-22T00:00:00"/>
    <n v="-1"/>
    <s v="Corrected"/>
    <d v="2025-04-24T00:00:00"/>
    <n v="1"/>
    <x v="2"/>
    <x v="10"/>
    <s v="San Francisco"/>
    <s v="Non-Profit"/>
    <x v="3"/>
    <x v="14"/>
    <x v="5"/>
    <x v="83"/>
    <n v="23.24"/>
    <n v="44.57"/>
    <n v="44.57"/>
    <n v="0.215"/>
    <n v="15"/>
    <n v="524.81174999999996"/>
    <n v="348.59999999999997"/>
    <n v="176.21174999999999"/>
    <n v="0.33576182316802167"/>
    <s v="Apr-2025"/>
    <d v="2025-04-01T00:00:00"/>
    <d v="2023-01-01T00:00:00"/>
    <x v="18"/>
    <s v="Q2-2025"/>
    <s v="Americas → USA → San Francisco"/>
    <m/>
    <m/>
    <s v="Low"/>
  </r>
  <r>
    <x v="84"/>
    <d v="2025-03-25T00:00:00"/>
    <d v="2025-04-17T00:00:00"/>
    <n v="23"/>
    <s v="Original"/>
    <d v="2025-04-17T00:00:00"/>
    <n v="23"/>
    <x v="3"/>
    <x v="8"/>
    <s v="London"/>
    <s v="Consumer"/>
    <x v="0"/>
    <x v="10"/>
    <x v="2"/>
    <x v="84"/>
    <n v="1421.19"/>
    <n v="1808.26"/>
    <n v="1808.26"/>
    <n v="0.104"/>
    <n v="13"/>
    <n v="21062.61248"/>
    <n v="18475.47"/>
    <n v="2587.1424799999986"/>
    <n v="0.12283103449093123"/>
    <s v="Mar-2025"/>
    <d v="2025-03-01T00:00:00"/>
    <d v="2023-01-01T00:00:00"/>
    <x v="3"/>
    <s v="Q1-2025"/>
    <s v="Europe → United Kingdom → London"/>
    <m/>
    <m/>
    <s v="High"/>
  </r>
  <r>
    <x v="85"/>
    <d v="2023-12-22T00:00:00"/>
    <d v="2023-12-23T00:00:00"/>
    <n v="1"/>
    <s v="Original"/>
    <d v="2023-12-23T00:00:00"/>
    <n v="1"/>
    <x v="0"/>
    <x v="11"/>
    <s v="Cape Town"/>
    <s v="Non-Profit"/>
    <x v="2"/>
    <x v="14"/>
    <x v="0"/>
    <x v="85"/>
    <n v="1186.18"/>
    <n v="1285.0899999999999"/>
    <n v="1285.0899999999999"/>
    <n v="7.0000000000000007E-2"/>
    <n v="11"/>
    <n v="13146.470699999998"/>
    <n v="13047.980000000001"/>
    <n v="98.49069999999665"/>
    <n v="7.4917977796121861E-3"/>
    <s v="Dec-2023"/>
    <d v="2023-12-01T00:00:00"/>
    <d v="2023-01-01T00:00:00"/>
    <x v="27"/>
    <s v="Q4-2023"/>
    <s v="Africa → South Africa → Cape Town"/>
    <m/>
    <m/>
    <s v="Medium"/>
  </r>
  <r>
    <x v="86"/>
    <d v="2024-04-06T00:00:00"/>
    <d v="2024-04-25T00:00:00"/>
    <n v="19"/>
    <s v="Original"/>
    <d v="2024-04-25T00:00:00"/>
    <n v="19"/>
    <x v="1"/>
    <x v="9"/>
    <s v="Shanghai"/>
    <s v="Corporate"/>
    <x v="0"/>
    <x v="11"/>
    <x v="0"/>
    <x v="86"/>
    <n v="1366.48"/>
    <n v="1678.14"/>
    <n v="1678.14"/>
    <n v="0.154"/>
    <n v="10"/>
    <n v="14197.064400000001"/>
    <n v="13664.8"/>
    <n v="532.26440000000184"/>
    <n v="3.7491159087790132E-2"/>
    <s v="Apr-2024"/>
    <d v="2024-04-01T00:00:00"/>
    <d v="2023-01-01T00:00:00"/>
    <x v="19"/>
    <s v="Q2-2024"/>
    <s v="Asia → China → Shanghai"/>
    <m/>
    <m/>
    <s v="High"/>
  </r>
  <r>
    <x v="87"/>
    <d v="2025-08-07T00:00:00"/>
    <d v="2025-08-19T00:00:00"/>
    <n v="12"/>
    <s v="Original"/>
    <d v="2025-08-19T00:00:00"/>
    <n v="12"/>
    <x v="0"/>
    <x v="0"/>
    <s v="Nakuru"/>
    <s v="Corporate"/>
    <x v="5"/>
    <x v="12"/>
    <x v="0"/>
    <x v="87"/>
    <n v="601.51"/>
    <n v="679.35"/>
    <n v="679.35"/>
    <n v="0.188"/>
    <n v="3"/>
    <n v="1654.8966000000003"/>
    <n v="1804.53"/>
    <n v="-149.63339999999971"/>
    <n v="-9.0418579626062243E-2"/>
    <s v="Aug-2025"/>
    <d v="2025-08-01T00:00:00"/>
    <d v="2023-01-01T00:00:00"/>
    <x v="29"/>
    <s v="Q3-2025"/>
    <s v="Africa → Kenya → Nakuru"/>
    <m/>
    <m/>
    <s v="Low"/>
  </r>
  <r>
    <x v="88"/>
    <d v="2024-01-21T00:00:00"/>
    <d v="2024-01-25T00:00:00"/>
    <n v="4"/>
    <s v="Original"/>
    <d v="2024-01-25T00:00:00"/>
    <n v="4"/>
    <x v="1"/>
    <x v="4"/>
    <s v="Delhi"/>
    <s v="Consumer"/>
    <x v="4"/>
    <x v="0"/>
    <x v="5"/>
    <x v="88"/>
    <n v="523.70000000000005"/>
    <n v="1109.92"/>
    <n v="1109.92"/>
    <n v="0.03"/>
    <n v="11"/>
    <n v="11842.8464"/>
    <n v="5760.7000000000007"/>
    <n v="6082.1463999999996"/>
    <n v="0.51357133197302973"/>
    <s v="Jan-2024"/>
    <d v="2024-01-01T00:00:00"/>
    <d v="2023-01-01T00:00:00"/>
    <x v="9"/>
    <s v="Q1-2024"/>
    <s v="Asia → India → Delhi"/>
    <m/>
    <m/>
    <s v="Medium"/>
  </r>
  <r>
    <x v="89"/>
    <d v="2023-06-29T00:00:00"/>
    <d v="2023-07-02T00:00:00"/>
    <n v="3"/>
    <s v="Original"/>
    <d v="2023-07-02T00:00:00"/>
    <n v="3"/>
    <x v="1"/>
    <x v="2"/>
    <s v="Nagoya"/>
    <s v="Education"/>
    <x v="2"/>
    <x v="9"/>
    <x v="5"/>
    <x v="89"/>
    <n v="55.65"/>
    <n v="83.57"/>
    <n v="83.57"/>
    <n v="6.6000000000000003E-2"/>
    <n v="8"/>
    <n v="624.43503999999996"/>
    <n v="445.2"/>
    <n v="179.23503999999997"/>
    <n v="0.2870355257449998"/>
    <s v="Jun-2023"/>
    <d v="2023-06-01T00:00:00"/>
    <d v="2023-03-01T00:00:00"/>
    <x v="12"/>
    <s v="Q2-2023"/>
    <s v="Asia → Japan → Nagoya"/>
    <m/>
    <m/>
    <s v="Low"/>
  </r>
  <r>
    <x v="90"/>
    <d v="2025-04-28T00:00:00"/>
    <d v="2025-05-15T00:00:00"/>
    <n v="17"/>
    <s v="Original"/>
    <d v="2025-05-15T00:00:00"/>
    <n v="17"/>
    <x v="1"/>
    <x v="2"/>
    <s v="Nagoya"/>
    <s v="Education"/>
    <x v="4"/>
    <x v="13"/>
    <x v="2"/>
    <x v="90"/>
    <n v="691.19"/>
    <n v="1284.3"/>
    <n v="1284.3"/>
    <n v="7.3999999999999996E-2"/>
    <n v="7"/>
    <n v="8324.8326000000015"/>
    <n v="4838.33"/>
    <n v="3486.5026000000016"/>
    <n v="0.41880753253825198"/>
    <s v="Apr-2025"/>
    <d v="2025-04-01T00:00:00"/>
    <d v="2023-03-01T00:00:00"/>
    <x v="26"/>
    <s v="Q2-2025"/>
    <s v="Asia → Japan → Nagoya"/>
    <m/>
    <m/>
    <s v="Medium"/>
  </r>
  <r>
    <x v="91"/>
    <d v="2025-06-09T00:00:00"/>
    <d v="2025-06-25T00:00:00"/>
    <n v="16"/>
    <s v="Original"/>
    <d v="2025-06-25T00:00:00"/>
    <n v="16"/>
    <x v="1"/>
    <x v="4"/>
    <s v="Hyderabad"/>
    <s v="Enterprise"/>
    <x v="3"/>
    <x v="12"/>
    <x v="3"/>
    <x v="91"/>
    <n v="527.33000000000004"/>
    <n v="911.72"/>
    <n v="911.72"/>
    <n v="0.14399999999999999"/>
    <n v="25"/>
    <n v="19510.808000000001"/>
    <n v="13183.250000000002"/>
    <n v="6327.5579999999991"/>
    <n v="0.32431040272652978"/>
    <s v="Jun-2025"/>
    <d v="2025-06-01T00:00:00"/>
    <d v="2023-01-01T00:00:00"/>
    <x v="16"/>
    <s v="Q2-2025"/>
    <s v="Asia → India → Hyderabad"/>
    <m/>
    <m/>
    <s v="Medium"/>
  </r>
  <r>
    <x v="92"/>
    <d v="2023-06-24T00:00:00"/>
    <d v="2023-06-23T00:00:00"/>
    <n v="-1"/>
    <s v="Corrected"/>
    <d v="2023-06-25T00:00:00"/>
    <n v="1"/>
    <x v="2"/>
    <x v="5"/>
    <s v="Rio de Janeiro"/>
    <s v="Non-Profit"/>
    <x v="0"/>
    <x v="6"/>
    <x v="1"/>
    <x v="92"/>
    <n v="804.01"/>
    <n v="1405.07"/>
    <n v="1405.07"/>
    <n v="9.6000000000000002E-2"/>
    <n v="8"/>
    <n v="10161.46624"/>
    <n v="6432.08"/>
    <n v="3729.3862399999998"/>
    <n v="0.36701260939287439"/>
    <s v="Jun-2023"/>
    <d v="2023-06-01T00:00:00"/>
    <d v="2023-01-01T00:00:00"/>
    <x v="22"/>
    <s v="Q2-2023"/>
    <s v="Americas → Brazil → Rio de Janeiro"/>
    <m/>
    <m/>
    <s v="Medium"/>
  </r>
  <r>
    <x v="93"/>
    <d v="2024-10-04T00:00:00"/>
    <d v="2024-11-02T00:00:00"/>
    <n v="29"/>
    <s v="Original"/>
    <d v="2024-11-02T00:00:00"/>
    <n v="29"/>
    <x v="0"/>
    <x v="1"/>
    <s v="Abuja"/>
    <s v="Corporate"/>
    <x v="3"/>
    <x v="9"/>
    <x v="6"/>
    <x v="93"/>
    <n v="412.09"/>
    <n v="968.94"/>
    <n v="968.94"/>
    <n v="9.9000000000000005E-2"/>
    <n v="23"/>
    <n v="20079.343620000003"/>
    <n v="9478.07"/>
    <n v="10601.273620000004"/>
    <n v="0.52796913189137418"/>
    <s v="Oct-2024"/>
    <d v="2024-10-01T00:00:00"/>
    <d v="2023-01-01T00:00:00"/>
    <x v="1"/>
    <s v="Q4-2024"/>
    <s v="Africa → Nigeria → Abuja"/>
    <m/>
    <m/>
    <s v="Medium"/>
  </r>
  <r>
    <x v="94"/>
    <d v="2025-09-10T00:00:00"/>
    <d v="2025-09-30T00:00:00"/>
    <n v="20"/>
    <s v="Original"/>
    <d v="2025-09-30T00:00:00"/>
    <n v="20"/>
    <x v="0"/>
    <x v="0"/>
    <s v="Mombasa"/>
    <s v="Corporate"/>
    <x v="4"/>
    <x v="4"/>
    <x v="3"/>
    <x v="94"/>
    <n v="1009.48"/>
    <n v="1088.81"/>
    <n v="1088.81"/>
    <n v="0.16"/>
    <n v="6"/>
    <n v="5487.6023999999998"/>
    <n v="6056.88"/>
    <n v="-569.27760000000035"/>
    <n v="-0.10373885688219693"/>
    <s v="Sep-2025"/>
    <d v="2025-09-01T00:00:00"/>
    <d v="2023-01-01T00:00:00"/>
    <x v="11"/>
    <s v="Q3-2025"/>
    <s v="Africa → Kenya → Mombasa"/>
    <m/>
    <m/>
    <s v="Medium"/>
  </r>
  <r>
    <x v="95"/>
    <d v="2023-04-06T00:00:00"/>
    <d v="2023-04-27T00:00:00"/>
    <n v="21"/>
    <s v="Original"/>
    <d v="2023-04-27T00:00:00"/>
    <n v="21"/>
    <x v="3"/>
    <x v="8"/>
    <s v="Manchester"/>
    <s v="Enterprise"/>
    <x v="3"/>
    <x v="2"/>
    <x v="1"/>
    <x v="95"/>
    <n v="1084.79"/>
    <n v="2484.9899999999998"/>
    <n v="2484.9899999999998"/>
    <n v="3.4000000000000002E-2"/>
    <n v="18"/>
    <n v="43209.006119999991"/>
    <n v="19526.22"/>
    <n v="23682.78611999999"/>
    <n v="0.54809837685755114"/>
    <s v="Apr-2023"/>
    <d v="2023-04-01T00:00:00"/>
    <d v="2023-01-01T00:00:00"/>
    <x v="12"/>
    <s v="Q2-2023"/>
    <s v="Europe → United Kingdom → Manchester"/>
    <m/>
    <m/>
    <s v="High"/>
  </r>
  <r>
    <x v="96"/>
    <d v="2025-08-01T00:00:00"/>
    <d v="2025-08-16T00:00:00"/>
    <n v="15"/>
    <s v="Original"/>
    <d v="2025-08-16T00:00:00"/>
    <n v="15"/>
    <x v="1"/>
    <x v="4"/>
    <s v="Not Specified"/>
    <s v="Enterprise"/>
    <x v="4"/>
    <x v="7"/>
    <x v="5"/>
    <x v="96"/>
    <n v="24.44"/>
    <n v="28.69"/>
    <n v="28.69"/>
    <n v="0.14599999999999999"/>
    <n v="6"/>
    <n v="147.00756000000001"/>
    <n v="146.64000000000001"/>
    <n v="0.36755999999999744"/>
    <n v="2.5002795774584476E-3"/>
    <s v="Aug-2025"/>
    <d v="2025-08-01T00:00:00"/>
    <d v="2023-01-01T00:00:00"/>
    <x v="29"/>
    <s v="Q3-2025"/>
    <s v="Asia → India → Not Specified"/>
    <m/>
    <m/>
    <s v="Low"/>
  </r>
  <r>
    <x v="97"/>
    <d v="2024-05-28T00:00:00"/>
    <d v="2024-05-26T00:00:00"/>
    <n v="-2"/>
    <s v="Corrected"/>
    <d v="2024-05-30T00:00:00"/>
    <n v="2"/>
    <x v="0"/>
    <x v="1"/>
    <s v="Abuja"/>
    <s v="Enterprise"/>
    <x v="1"/>
    <x v="9"/>
    <x v="6"/>
    <x v="97"/>
    <n v="1227.08"/>
    <n v="1896.62"/>
    <n v="1896.62"/>
    <n v="0"/>
    <n v="18"/>
    <n v="34139.159999999996"/>
    <n v="22087.439999999999"/>
    <n v="12051.719999999998"/>
    <n v="0.353017473189147"/>
    <s v="May-2024"/>
    <d v="2024-05-01T00:00:00"/>
    <d v="2023-01-01T00:00:00"/>
    <x v="7"/>
    <s v="Q2-2024"/>
    <s v="Africa → Nigeria → Abuja"/>
    <m/>
    <m/>
    <s v="High"/>
  </r>
  <r>
    <x v="98"/>
    <d v="2025-07-22T00:00:00"/>
    <d v="2025-08-18T00:00:00"/>
    <n v="27"/>
    <s v="Original"/>
    <d v="2025-08-18T00:00:00"/>
    <n v="27"/>
    <x v="1"/>
    <x v="9"/>
    <s v="Shenzhen"/>
    <s v="Non-Profit"/>
    <x v="2"/>
    <x v="12"/>
    <x v="2"/>
    <x v="98"/>
    <n v="547.32000000000005"/>
    <n v="419.17"/>
    <n v="419.17"/>
    <n v="9.1999999999999998E-2"/>
    <n v="14"/>
    <n v="5328.4890400000004"/>
    <n v="7662.4800000000005"/>
    <n v="-2333.9909600000001"/>
    <n v="-0.43802116181137907"/>
    <s v="Jul-2025"/>
    <d v="2025-07-01T00:00:00"/>
    <d v="2023-01-01T00:00:00"/>
    <x v="13"/>
    <s v="Q3-2025"/>
    <s v="Asia → China → Shenzhen"/>
    <m/>
    <m/>
    <s v="Low"/>
  </r>
  <r>
    <x v="99"/>
    <d v="2023-02-28T00:00:00"/>
    <d v="2023-03-20T00:00:00"/>
    <n v="20"/>
    <s v="Original"/>
    <d v="2023-03-20T00:00:00"/>
    <n v="20"/>
    <x v="3"/>
    <x v="6"/>
    <s v="Berlin"/>
    <s v="Small Business"/>
    <x v="4"/>
    <x v="10"/>
    <x v="4"/>
    <x v="99"/>
    <n v="1200.78"/>
    <n v="2001.17"/>
    <n v="2001.17"/>
    <n v="0.29199999999999998"/>
    <n v="18"/>
    <n v="25502.910479999999"/>
    <n v="21614.04"/>
    <n v="3888.8704799999978"/>
    <n v="0.15248732034132906"/>
    <s v="Feb-2023"/>
    <d v="2023-02-01T00:00:00"/>
    <d v="2023-01-01T00:00:00"/>
    <x v="2"/>
    <s v="Q1-2023"/>
    <s v="Europe → Germany → Berlin"/>
    <m/>
    <m/>
    <s v="High"/>
  </r>
  <r>
    <x v="100"/>
    <d v="2025-01-27T00:00:00"/>
    <d v="2025-02-15T00:00:00"/>
    <n v="19"/>
    <s v="Original"/>
    <d v="2025-02-15T00:00:00"/>
    <n v="19"/>
    <x v="1"/>
    <x v="9"/>
    <s v="Shenzhen"/>
    <s v="Non-Profit"/>
    <x v="4"/>
    <x v="4"/>
    <x v="3"/>
    <x v="100"/>
    <n v="1253.22"/>
    <n v="3104.71"/>
    <n v="3104.71"/>
    <n v="0"/>
    <n v="17"/>
    <n v="52780.07"/>
    <n v="21304.74"/>
    <n v="31475.329999999998"/>
    <n v="0.59634877331538205"/>
    <s v="Jan-2025"/>
    <d v="2025-01-01T00:00:00"/>
    <d v="2023-01-01T00:00:00"/>
    <x v="24"/>
    <s v="Q1-2025"/>
    <s v="Asia → China → Shenzhen"/>
    <m/>
    <m/>
    <s v="High"/>
  </r>
  <r>
    <x v="101"/>
    <d v="2024-01-13T00:00:00"/>
    <d v="2024-01-22T00:00:00"/>
    <n v="9"/>
    <s v="Original"/>
    <d v="2024-01-22T00:00:00"/>
    <n v="9"/>
    <x v="1"/>
    <x v="4"/>
    <s v="Mumbai"/>
    <s v="Enterprise"/>
    <x v="2"/>
    <x v="1"/>
    <x v="0"/>
    <x v="101"/>
    <n v="313.60000000000002"/>
    <n v="334.28"/>
    <n v="334.28"/>
    <n v="0.14000000000000001"/>
    <n v="22"/>
    <n v="6324.5775999999996"/>
    <n v="6899.2000000000007"/>
    <n v="-574.62240000000111"/>
    <n v="-9.0855458868905517E-2"/>
    <s v="Jan-2024"/>
    <d v="2024-01-01T00:00:00"/>
    <d v="2023-01-01T00:00:00"/>
    <x v="9"/>
    <s v="Q1-2024"/>
    <s v="Asia → India → Mumbai"/>
    <m/>
    <m/>
    <s v="Low"/>
  </r>
  <r>
    <x v="102"/>
    <d v="2025-03-31T00:00:00"/>
    <d v="2025-04-04T00:00:00"/>
    <n v="4"/>
    <s v="Original"/>
    <d v="2025-04-04T00:00:00"/>
    <n v="4"/>
    <x v="0"/>
    <x v="0"/>
    <s v="Nakuru"/>
    <s v="Corporate"/>
    <x v="4"/>
    <x v="0"/>
    <x v="4"/>
    <x v="102"/>
    <n v="862.08"/>
    <n v="1952.83"/>
    <n v="1952.83"/>
    <n v="0"/>
    <n v="7"/>
    <n v="13669.81"/>
    <n v="6034.56"/>
    <n v="7635.2499999999991"/>
    <n v="0.5585483631447693"/>
    <s v="Mar-2025"/>
    <d v="2025-03-01T00:00:00"/>
    <d v="2023-01-01T00:00:00"/>
    <x v="3"/>
    <s v="Q1-2025"/>
    <s v="Africa → Kenya → Nakuru"/>
    <m/>
    <m/>
    <s v="High"/>
  </r>
  <r>
    <x v="103"/>
    <d v="2024-12-05T00:00:00"/>
    <d v="2024-12-28T00:00:00"/>
    <n v="23"/>
    <s v="Original"/>
    <d v="2024-12-28T00:00:00"/>
    <n v="23"/>
    <x v="2"/>
    <x v="3"/>
    <s v="Vancouver"/>
    <s v="Corporate"/>
    <x v="4"/>
    <x v="9"/>
    <x v="6"/>
    <x v="103"/>
    <n v="107.03"/>
    <n v="242.29"/>
    <n v="242.29"/>
    <n v="0.18"/>
    <n v="30"/>
    <n v="5960.3340000000007"/>
    <n v="3210.9"/>
    <n v="2749.4340000000007"/>
    <n v="0.46128857879440988"/>
    <s v="Dec-2024"/>
    <d v="2024-12-01T00:00:00"/>
    <d v="2023-01-01T00:00:00"/>
    <x v="6"/>
    <s v="Q4-2024"/>
    <s v="Americas → Canada → Vancouver"/>
    <m/>
    <m/>
    <s v="Low"/>
  </r>
  <r>
    <x v="104"/>
    <d v="2024-09-14T00:00:00"/>
    <d v="2024-10-05T00:00:00"/>
    <n v="21"/>
    <s v="Original"/>
    <d v="2024-10-05T00:00:00"/>
    <n v="21"/>
    <x v="1"/>
    <x v="9"/>
    <s v="Shanghai"/>
    <s v="Small Business"/>
    <x v="1"/>
    <x v="10"/>
    <x v="4"/>
    <x v="104"/>
    <n v="1405.56"/>
    <n v="2968.87"/>
    <n v="2968.87"/>
    <n v="0.16900000000000001"/>
    <n v="5"/>
    <n v="12335.654849999999"/>
    <n v="7027.7999999999993"/>
    <n v="5307.8548499999997"/>
    <n v="0.4302856163327235"/>
    <s v="Sep-2024"/>
    <d v="2024-09-01T00:00:00"/>
    <d v="2023-01-01T00:00:00"/>
    <x v="30"/>
    <s v="Q3-2024"/>
    <s v="Asia → China → Shanghai"/>
    <m/>
    <m/>
    <s v="High"/>
  </r>
  <r>
    <x v="105"/>
    <d v="2024-05-21T00:00:00"/>
    <d v="2024-05-27T00:00:00"/>
    <n v="6"/>
    <s v="Original"/>
    <d v="2024-05-27T00:00:00"/>
    <n v="6"/>
    <x v="0"/>
    <x v="11"/>
    <s v="Johannesburg"/>
    <s v="Non-Profit"/>
    <x v="1"/>
    <x v="12"/>
    <x v="0"/>
    <x v="105"/>
    <n v="1157.51"/>
    <n v="1394.3"/>
    <n v="1394.3"/>
    <n v="0.27800000000000002"/>
    <n v="12"/>
    <n v="12080.215199999999"/>
    <n v="13890.119999999999"/>
    <n v="-1809.9048000000003"/>
    <n v="-0.14982388724333326"/>
    <s v="May-2024"/>
    <d v="2024-05-01T00:00:00"/>
    <d v="2023-01-01T00:00:00"/>
    <x v="7"/>
    <s v="Q2-2024"/>
    <s v="Africa → South Africa → Johannesburg"/>
    <m/>
    <m/>
    <s v="Medium"/>
  </r>
  <r>
    <x v="106"/>
    <d v="2023-05-11T00:00:00"/>
    <d v="2023-06-07T00:00:00"/>
    <n v="27"/>
    <s v="Original"/>
    <d v="2023-06-07T00:00:00"/>
    <n v="27"/>
    <x v="0"/>
    <x v="0"/>
    <s v="Mombasa"/>
    <s v="Corporate"/>
    <x v="1"/>
    <x v="1"/>
    <x v="3"/>
    <x v="106"/>
    <n v="12.85"/>
    <n v="15.41"/>
    <n v="15.41"/>
    <n v="0.13700000000000001"/>
    <n v="39"/>
    <n v="518.65436999999997"/>
    <n v="501.15"/>
    <n v="17.504369999999994"/>
    <n v="3.3749585489851353E-2"/>
    <s v="May-2023"/>
    <d v="2023-05-01T00:00:00"/>
    <d v="2023-01-01T00:00:00"/>
    <x v="15"/>
    <s v="Q2-2023"/>
    <s v="Africa → Kenya → Mombasa"/>
    <m/>
    <m/>
    <s v="Low"/>
  </r>
  <r>
    <x v="107"/>
    <d v="2024-08-14T00:00:00"/>
    <d v="2024-09-04T00:00:00"/>
    <n v="21"/>
    <s v="Original"/>
    <d v="2024-09-04T00:00:00"/>
    <n v="21"/>
    <x v="3"/>
    <x v="8"/>
    <s v="Manchester"/>
    <s v="Non-Profit"/>
    <x v="1"/>
    <x v="1"/>
    <x v="3"/>
    <x v="107"/>
    <n v="1138.8"/>
    <n v="2250.81"/>
    <n v="2250.81"/>
    <n v="0.123"/>
    <n v="12"/>
    <n v="23687.524440000001"/>
    <n v="13665.599999999999"/>
    <n v="10021.924440000003"/>
    <n v="0.42308872188756258"/>
    <s v="Aug-2024"/>
    <d v="2024-08-01T00:00:00"/>
    <d v="2023-01-01T00:00:00"/>
    <x v="20"/>
    <s v="Q3-2024"/>
    <s v="Europe → United Kingdom → Manchester"/>
    <m/>
    <m/>
    <s v="High"/>
  </r>
  <r>
    <x v="108"/>
    <d v="2024-10-16T00:00:00"/>
    <d v="2024-11-08T00:00:00"/>
    <n v="23"/>
    <s v="Original"/>
    <d v="2024-11-08T00:00:00"/>
    <n v="23"/>
    <x v="1"/>
    <x v="2"/>
    <s v="Osaka"/>
    <s v="Small Business"/>
    <x v="0"/>
    <x v="1"/>
    <x v="2"/>
    <x v="108"/>
    <n v="82.14"/>
    <n v="166.04"/>
    <n v="166.04"/>
    <n v="0"/>
    <n v="10"/>
    <n v="1660.3999999999999"/>
    <n v="821.4"/>
    <n v="838.99999999999989"/>
    <n v="0.50529992772825827"/>
    <s v="Oct-2024"/>
    <d v="2024-10-01T00:00:00"/>
    <d v="2023-03-01T00:00:00"/>
    <x v="20"/>
    <s v="Q4-2024"/>
    <s v="Asia → Japan → Osaka"/>
    <m/>
    <m/>
    <s v="Low"/>
  </r>
  <r>
    <x v="109"/>
    <d v="2024-06-02T00:00:00"/>
    <d v="2024-06-08T00:00:00"/>
    <n v="6"/>
    <s v="Original"/>
    <d v="2024-06-08T00:00:00"/>
    <n v="6"/>
    <x v="0"/>
    <x v="0"/>
    <s v="Kisumu"/>
    <s v="Consumer"/>
    <x v="2"/>
    <x v="8"/>
    <x v="6"/>
    <x v="109"/>
    <n v="292.94"/>
    <n v="356.55"/>
    <n v="356.55"/>
    <n v="0.22900000000000001"/>
    <n v="2"/>
    <n v="549.80010000000004"/>
    <n v="585.88"/>
    <n v="-36.079899999999952"/>
    <n v="-6.5623669402751925E-2"/>
    <s v="Jun-2024"/>
    <d v="2024-06-01T00:00:00"/>
    <d v="2023-01-01T00:00:00"/>
    <x v="17"/>
    <s v="Q2-2024"/>
    <s v="Africa → Kenya → Kisumu"/>
    <m/>
    <m/>
    <s v="Low"/>
  </r>
  <r>
    <x v="110"/>
    <d v="2024-06-09T00:00:00"/>
    <d v="2024-07-07T00:00:00"/>
    <n v="28"/>
    <s v="Original"/>
    <d v="2024-07-07T00:00:00"/>
    <n v="28"/>
    <x v="1"/>
    <x v="9"/>
    <s v="Shenzhen"/>
    <s v="Corporate"/>
    <x v="1"/>
    <x v="1"/>
    <x v="0"/>
    <x v="110"/>
    <n v="550.22"/>
    <n v="1025.05"/>
    <n v="1025.05"/>
    <n v="0"/>
    <n v="27"/>
    <n v="27676.35"/>
    <n v="14855.94"/>
    <n v="12820.409999999998"/>
    <n v="0.46322618408858102"/>
    <s v="Jun-2024"/>
    <d v="2024-06-01T00:00:00"/>
    <d v="2023-01-01T00:00:00"/>
    <x v="17"/>
    <s v="Q2-2024"/>
    <s v="Asia → China → Shenzhen"/>
    <m/>
    <m/>
    <s v="Medium"/>
  </r>
  <r>
    <x v="111"/>
    <d v="2024-06-10T00:00:00"/>
    <d v="2024-06-11T00:00:00"/>
    <n v="1"/>
    <s v="Original"/>
    <d v="2024-06-11T00:00:00"/>
    <n v="1"/>
    <x v="3"/>
    <x v="8"/>
    <s v="Birmingham"/>
    <s v="Small Business"/>
    <x v="2"/>
    <x v="12"/>
    <x v="4"/>
    <x v="111"/>
    <n v="1187.1300000000001"/>
    <n v="1795.17"/>
    <n v="1795.17"/>
    <n v="1.2E-2"/>
    <n v="17"/>
    <n v="30151.675319999998"/>
    <n v="20181.210000000003"/>
    <n v="9970.4653199999957"/>
    <n v="0.33067699271046663"/>
    <s v="Jun-2024"/>
    <d v="2024-06-01T00:00:00"/>
    <d v="2023-01-01T00:00:00"/>
    <x v="17"/>
    <s v="Q2-2024"/>
    <s v="Europe → United Kingdom → Birmingham"/>
    <m/>
    <m/>
    <s v="High"/>
  </r>
  <r>
    <x v="112"/>
    <d v="2024-06-29T00:00:00"/>
    <d v="2024-07-26T00:00:00"/>
    <n v="27"/>
    <s v="Original"/>
    <d v="2024-07-26T00:00:00"/>
    <n v="27"/>
    <x v="0"/>
    <x v="11"/>
    <s v="Durban"/>
    <s v="Enterprise"/>
    <x v="3"/>
    <x v="5"/>
    <x v="2"/>
    <x v="112"/>
    <n v="5.36"/>
    <n v="4.37"/>
    <n v="4.37"/>
    <n v="0.11799999999999999"/>
    <n v="9"/>
    <n v="34.689059999999998"/>
    <n v="48.24"/>
    <n v="-13.550940000000004"/>
    <n v="-0.39064016148030545"/>
    <s v="Jun-2024"/>
    <d v="2024-06-01T00:00:00"/>
    <d v="2023-01-01T00:00:00"/>
    <x v="17"/>
    <s v="Q2-2024"/>
    <s v="Africa → South Africa → Durban"/>
    <m/>
    <m/>
    <s v="Low"/>
  </r>
  <r>
    <x v="113"/>
    <d v="2025-01-17T00:00:00"/>
    <d v="2025-01-24T00:00:00"/>
    <n v="7"/>
    <s v="Original"/>
    <d v="2025-01-24T00:00:00"/>
    <n v="7"/>
    <x v="2"/>
    <x v="10"/>
    <s v="Austin"/>
    <s v="Enterprise"/>
    <x v="1"/>
    <x v="3"/>
    <x v="6"/>
    <x v="113"/>
    <n v="142.09"/>
    <n v="218.5"/>
    <n v="218.5"/>
    <n v="0.11899999999999999"/>
    <n v="11"/>
    <n v="2117.4834999999998"/>
    <n v="1562.99"/>
    <n v="554.49349999999981"/>
    <n v="0.26186437816398561"/>
    <s v="Jan-2025"/>
    <d v="2025-01-01T00:00:00"/>
    <d v="2023-01-01T00:00:00"/>
    <x v="24"/>
    <s v="Q1-2025"/>
    <s v="Americas → USA → Austin"/>
    <m/>
    <m/>
    <s v="Low"/>
  </r>
  <r>
    <x v="114"/>
    <d v="2023-11-20T00:00:00"/>
    <d v="2023-12-05T00:00:00"/>
    <n v="15"/>
    <s v="Original"/>
    <d v="2023-12-05T00:00:00"/>
    <n v="15"/>
    <x v="1"/>
    <x v="2"/>
    <s v="Tokyo"/>
    <s v="Enterprise"/>
    <x v="0"/>
    <x v="4"/>
    <x v="2"/>
    <x v="114"/>
    <n v="354.24"/>
    <n v="249.87"/>
    <n v="249.87"/>
    <n v="0"/>
    <n v="6"/>
    <n v="1499.22"/>
    <n v="2125.44"/>
    <n v="-626.22"/>
    <n v="-0.41769720254532355"/>
    <s v="Nov-2023"/>
    <d v="2023-11-01T00:00:00"/>
    <d v="2023-03-01T00:00:00"/>
    <x v="28"/>
    <s v="Q4-2023"/>
    <s v="Asia → Japan → Tokyo"/>
    <m/>
    <m/>
    <s v="Low"/>
  </r>
  <r>
    <x v="115"/>
    <d v="2023-03-02T00:00:00"/>
    <d v="2023-03-05T00:00:00"/>
    <n v="3"/>
    <s v="Original"/>
    <d v="2023-03-05T00:00:00"/>
    <n v="3"/>
    <x v="2"/>
    <x v="5"/>
    <s v="Brasília"/>
    <s v="Enterprise"/>
    <x v="4"/>
    <x v="3"/>
    <x v="5"/>
    <x v="115"/>
    <n v="1473.58"/>
    <n v="3436.52"/>
    <n v="3436.52"/>
    <n v="0.108"/>
    <n v="8"/>
    <n v="24523.006720000001"/>
    <n v="11788.64"/>
    <n v="12734.366720000002"/>
    <n v="0.51928243813652564"/>
    <s v="Mar-2023"/>
    <d v="2023-03-01T00:00:00"/>
    <d v="2023-01-01T00:00:00"/>
    <x v="21"/>
    <s v="Q1-2023"/>
    <s v="Americas → Brazil → Brasília"/>
    <m/>
    <m/>
    <s v="High"/>
  </r>
  <r>
    <x v="116"/>
    <d v="2025-06-03T00:00:00"/>
    <d v="2025-06-10T00:00:00"/>
    <n v="7"/>
    <s v="Original"/>
    <d v="2025-06-10T00:00:00"/>
    <n v="7"/>
    <x v="2"/>
    <x v="3"/>
    <s v="Toronto"/>
    <s v="Consumer"/>
    <x v="3"/>
    <x v="7"/>
    <x v="1"/>
    <x v="116"/>
    <n v="75.180000000000007"/>
    <n v="53.45"/>
    <n v="53.45"/>
    <n v="0.157"/>
    <n v="17"/>
    <n v="765.99195000000009"/>
    <n v="1278.0600000000002"/>
    <n v="-512.06805000000008"/>
    <n v="-0.66850317421743144"/>
    <s v="Jun-2025"/>
    <d v="2025-06-01T00:00:00"/>
    <d v="2023-01-01T00:00:00"/>
    <x v="16"/>
    <s v="Q2-2025"/>
    <s v="Americas → Canada → Toronto"/>
    <m/>
    <m/>
    <s v="Low"/>
  </r>
  <r>
    <x v="117"/>
    <d v="2024-12-27T00:00:00"/>
    <d v="2025-01-02T00:00:00"/>
    <n v="6"/>
    <s v="Original"/>
    <d v="2025-01-02T00:00:00"/>
    <n v="6"/>
    <x v="3"/>
    <x v="6"/>
    <s v="Frankfurt"/>
    <s v="Education"/>
    <x v="4"/>
    <x v="9"/>
    <x v="4"/>
    <x v="117"/>
    <n v="1391.99"/>
    <n v="3469.7"/>
    <n v="3469.7"/>
    <n v="0.184"/>
    <n v="23"/>
    <n v="65119.329599999997"/>
    <n v="32015.77"/>
    <n v="33103.559599999993"/>
    <n v="0.50835227886006973"/>
    <s v="Dec-2024"/>
    <d v="2024-12-01T00:00:00"/>
    <d v="2023-01-01T00:00:00"/>
    <x v="6"/>
    <s v="Q4-2024"/>
    <s v="Europe → Germany → Frankfurt"/>
    <m/>
    <m/>
    <s v="High"/>
  </r>
  <r>
    <x v="118"/>
    <d v="2023-06-09T00:00:00"/>
    <d v="2023-06-19T00:00:00"/>
    <n v="10"/>
    <s v="Original"/>
    <d v="2023-06-19T00:00:00"/>
    <n v="10"/>
    <x v="1"/>
    <x v="9"/>
    <s v="Beijing"/>
    <s v="Enterprise"/>
    <x v="0"/>
    <x v="9"/>
    <x v="5"/>
    <x v="118"/>
    <n v="339.61"/>
    <n v="621.02"/>
    <n v="621.02"/>
    <n v="7.0999999999999994E-2"/>
    <n v="10"/>
    <n v="5769.2758000000003"/>
    <n v="3396.1000000000004"/>
    <n v="2373.1758"/>
    <n v="0.41134726129750981"/>
    <s v="Jun-2023"/>
    <d v="2023-06-01T00:00:00"/>
    <d v="2023-01-01T00:00:00"/>
    <x v="22"/>
    <s v="Q2-2023"/>
    <s v="Asia → China → Beijing"/>
    <m/>
    <m/>
    <s v="Low"/>
  </r>
  <r>
    <x v="119"/>
    <d v="2025-07-09T00:00:00"/>
    <d v="2025-07-18T00:00:00"/>
    <n v="9"/>
    <s v="Original"/>
    <d v="2025-07-18T00:00:00"/>
    <n v="9"/>
    <x v="2"/>
    <x v="3"/>
    <s v="Vancouver"/>
    <s v="Education"/>
    <x v="3"/>
    <x v="2"/>
    <x v="4"/>
    <x v="119"/>
    <n v="57.96"/>
    <n v="88.51"/>
    <n v="88.51"/>
    <n v="4.2999999999999997E-2"/>
    <n v="7"/>
    <n v="592.92849000000001"/>
    <n v="405.72"/>
    <n v="187.20848999999998"/>
    <n v="0.3157353595877978"/>
    <s v="Jul-2025"/>
    <d v="2025-07-01T00:00:00"/>
    <d v="2023-01-01T00:00:00"/>
    <x v="13"/>
    <s v="Q3-2025"/>
    <s v="Americas → Canada → Vancouver"/>
    <m/>
    <m/>
    <s v="Low"/>
  </r>
  <r>
    <x v="120"/>
    <d v="2025-06-19T00:00:00"/>
    <d v="2025-07-12T00:00:00"/>
    <n v="23"/>
    <s v="Original"/>
    <d v="2025-07-12T00:00:00"/>
    <n v="23"/>
    <x v="3"/>
    <x v="8"/>
    <s v="Not Specified"/>
    <s v="Non-Profit"/>
    <x v="4"/>
    <x v="15"/>
    <x v="2"/>
    <x v="120"/>
    <n v="801.24"/>
    <n v="1959.09"/>
    <n v="1959.09"/>
    <n v="0.123"/>
    <n v="23"/>
    <n v="39516.804389999998"/>
    <n v="18428.52"/>
    <n v="21088.284389999997"/>
    <n v="0.53365358650651762"/>
    <s v="Jun-2025"/>
    <d v="2025-06-01T00:00:00"/>
    <d v="2023-01-01T00:00:00"/>
    <x v="16"/>
    <s v="Q2-2025"/>
    <s v="Europe → United Kingdom → Not Specified"/>
    <m/>
    <m/>
    <s v="High"/>
  </r>
  <r>
    <x v="121"/>
    <d v="2023-11-19T00:00:00"/>
    <d v="2023-12-13T00:00:00"/>
    <n v="24"/>
    <s v="Original"/>
    <d v="2023-12-13T00:00:00"/>
    <n v="24"/>
    <x v="3"/>
    <x v="7"/>
    <s v="Lyon"/>
    <s v="Non-Profit"/>
    <x v="4"/>
    <x v="10"/>
    <x v="5"/>
    <x v="121"/>
    <n v="1297.42"/>
    <n v="2742.97"/>
    <n v="2742.97"/>
    <n v="6.9000000000000006E-2"/>
    <n v="9"/>
    <n v="22983.34563"/>
    <n v="11676.78"/>
    <n v="11306.565629999999"/>
    <n v="0.49194602961727291"/>
    <s v="Nov-2023"/>
    <d v="2023-11-01T00:00:00"/>
    <d v="2023-01-01T00:00:00"/>
    <x v="31"/>
    <s v="Q4-2023"/>
    <s v="Europe → France → Lyon"/>
    <m/>
    <m/>
    <s v="High"/>
  </r>
  <r>
    <x v="122"/>
    <d v="2023-12-29T00:00:00"/>
    <d v="2024-01-20T00:00:00"/>
    <n v="22"/>
    <s v="Original"/>
    <d v="2024-01-20T00:00:00"/>
    <n v="22"/>
    <x v="0"/>
    <x v="0"/>
    <s v="Kisumu"/>
    <s v="Corporate"/>
    <x v="4"/>
    <x v="4"/>
    <x v="3"/>
    <x v="122"/>
    <n v="1395.49"/>
    <n v="1679.42"/>
    <n v="1679.42"/>
    <n v="0.20300000000000001"/>
    <n v="12"/>
    <n v="16061.972879999999"/>
    <n v="16745.88"/>
    <n v="-683.90712000000167"/>
    <n v="-4.2579272490964493E-2"/>
    <s v="Dec-2023"/>
    <d v="2023-12-01T00:00:00"/>
    <d v="2023-01-01T00:00:00"/>
    <x v="27"/>
    <s v="Q4-2023"/>
    <s v="Africa → Kenya → Kisumu"/>
    <m/>
    <m/>
    <s v="High"/>
  </r>
  <r>
    <x v="123"/>
    <d v="2024-11-02T00:00:00"/>
    <d v="2024-11-29T00:00:00"/>
    <n v="27"/>
    <s v="Original"/>
    <d v="2024-11-29T00:00:00"/>
    <n v="27"/>
    <x v="2"/>
    <x v="5"/>
    <s v="Brasília"/>
    <s v="Small Business"/>
    <x v="4"/>
    <x v="2"/>
    <x v="2"/>
    <x v="123"/>
    <n v="1363.51"/>
    <n v="1433.9"/>
    <n v="1433.9"/>
    <n v="5.7000000000000002E-2"/>
    <n v="8"/>
    <n v="10817.3416"/>
    <n v="10908.08"/>
    <n v="-90.738400000000183"/>
    <n v="-8.3882346842037592E-3"/>
    <s v="Nov-2024"/>
    <d v="2024-11-01T00:00:00"/>
    <d v="2023-01-01T00:00:00"/>
    <x v="10"/>
    <s v="Q4-2024"/>
    <s v="Americas → Brazil → Brasília"/>
    <m/>
    <m/>
    <s v="Medium"/>
  </r>
  <r>
    <x v="124"/>
    <d v="2023-08-21T00:00:00"/>
    <d v="2023-09-04T00:00:00"/>
    <n v="14"/>
    <s v="Original"/>
    <d v="2023-09-04T00:00:00"/>
    <n v="14"/>
    <x v="2"/>
    <x v="3"/>
    <s v="Montreal"/>
    <s v="Education"/>
    <x v="3"/>
    <x v="9"/>
    <x v="0"/>
    <x v="124"/>
    <n v="178.19"/>
    <n v="284.43"/>
    <n v="284.43"/>
    <n v="8.8999999999999996E-2"/>
    <n v="8"/>
    <n v="2072.9258400000003"/>
    <n v="1425.52"/>
    <n v="647.40584000000035"/>
    <n v="0.31231500302972742"/>
    <s v="Aug-2023"/>
    <d v="2023-08-01T00:00:00"/>
    <d v="2023-01-01T00:00:00"/>
    <x v="25"/>
    <s v="Q3-2023"/>
    <s v="Americas → Canada → Montreal"/>
    <m/>
    <m/>
    <s v="Low"/>
  </r>
  <r>
    <x v="125"/>
    <d v="2023-08-12T00:00:00"/>
    <d v="2023-09-06T00:00:00"/>
    <n v="25"/>
    <s v="Original"/>
    <d v="2023-09-06T00:00:00"/>
    <n v="25"/>
    <x v="1"/>
    <x v="9"/>
    <s v="Shanghai"/>
    <s v="Small Business"/>
    <x v="0"/>
    <x v="5"/>
    <x v="0"/>
    <x v="125"/>
    <n v="950.77"/>
    <n v="694.78"/>
    <n v="694.78"/>
    <n v="8.4000000000000005E-2"/>
    <n v="14"/>
    <n v="8909.8587200000002"/>
    <n v="13310.779999999999"/>
    <n v="-4400.9212799999987"/>
    <n v="-0.49393839097821279"/>
    <s v="Aug-2023"/>
    <d v="2023-08-01T00:00:00"/>
    <d v="2023-01-01T00:00:00"/>
    <x v="25"/>
    <s v="Q3-2023"/>
    <s v="Asia → China → Shanghai"/>
    <m/>
    <m/>
    <s v="Low"/>
  </r>
  <r>
    <x v="126"/>
    <d v="2024-06-07T00:00:00"/>
    <d v="2024-06-26T00:00:00"/>
    <n v="19"/>
    <s v="Original"/>
    <d v="2024-06-26T00:00:00"/>
    <n v="19"/>
    <x v="3"/>
    <x v="6"/>
    <s v="Berlin"/>
    <s v="Non-Profit"/>
    <x v="2"/>
    <x v="12"/>
    <x v="0"/>
    <x v="126"/>
    <n v="1064.32"/>
    <n v="1848.39"/>
    <n v="1848.39"/>
    <n v="7.2999999999999995E-2"/>
    <n v="38"/>
    <n v="65111.38614000001"/>
    <n v="40444.159999999996"/>
    <n v="24667.226140000013"/>
    <n v="0.3788465827921631"/>
    <s v="Jun-2024"/>
    <d v="2024-06-01T00:00:00"/>
    <d v="2023-01-01T00:00:00"/>
    <x v="17"/>
    <s v="Q2-2024"/>
    <s v="Europe → Germany → Berlin"/>
    <m/>
    <m/>
    <s v="High"/>
  </r>
  <r>
    <x v="127"/>
    <d v="2025-08-05T00:00:00"/>
    <d v="2025-08-14T00:00:00"/>
    <n v="9"/>
    <s v="Original"/>
    <d v="2025-08-14T00:00:00"/>
    <n v="9"/>
    <x v="3"/>
    <x v="8"/>
    <s v="London"/>
    <s v="Non-Profit"/>
    <x v="4"/>
    <x v="6"/>
    <x v="0"/>
    <x v="127"/>
    <n v="41.76"/>
    <n v="45.19"/>
    <n v="45.19"/>
    <n v="0.17899999999999999"/>
    <n v="23"/>
    <n v="853.32276999999988"/>
    <n v="960.4799999999999"/>
    <n v="-107.15723000000003"/>
    <n v="-0.12557643340514638"/>
    <s v="Aug-2025"/>
    <d v="2025-08-01T00:00:00"/>
    <d v="2023-01-01T00:00:00"/>
    <x v="29"/>
    <s v="Q3-2025"/>
    <s v="Europe → United Kingdom → London"/>
    <m/>
    <m/>
    <s v="Low"/>
  </r>
  <r>
    <x v="128"/>
    <d v="2024-05-30T00:00:00"/>
    <d v="2024-06-13T00:00:00"/>
    <n v="14"/>
    <s v="Original"/>
    <d v="2024-06-13T00:00:00"/>
    <n v="14"/>
    <x v="2"/>
    <x v="10"/>
    <s v="San Francisco"/>
    <s v="Small Business"/>
    <x v="0"/>
    <x v="9"/>
    <x v="3"/>
    <x v="128"/>
    <n v="157.78"/>
    <n v="361.1"/>
    <n v="361.1"/>
    <n v="0.187"/>
    <n v="9"/>
    <n v="2642.1686999999997"/>
    <n v="1420.02"/>
    <n v="1222.1486999999997"/>
    <n v="0.46255513510549112"/>
    <s v="May-2024"/>
    <d v="2024-05-01T00:00:00"/>
    <d v="2023-01-01T00:00:00"/>
    <x v="7"/>
    <s v="Q2-2024"/>
    <s v="Americas → USA → San Francisco"/>
    <m/>
    <m/>
    <s v="Low"/>
  </r>
  <r>
    <x v="129"/>
    <d v="2023-01-22T00:00:00"/>
    <d v="2023-01-30T00:00:00"/>
    <n v="8"/>
    <s v="Original"/>
    <d v="2023-01-30T00:00:00"/>
    <n v="8"/>
    <x v="2"/>
    <x v="10"/>
    <s v="San Francisco"/>
    <s v="Small Business"/>
    <x v="1"/>
    <x v="8"/>
    <x v="2"/>
    <x v="129"/>
    <n v="413.52"/>
    <n v="1004.34"/>
    <n v="1004.34"/>
    <n v="0.111"/>
    <n v="18"/>
    <n v="16071.44868"/>
    <n v="7443.36"/>
    <n v="8628.0886800000007"/>
    <n v="0.53685817948304593"/>
    <s v="Jan-2023"/>
    <d v="2023-01-01T00:00:00"/>
    <d v="2023-01-01T00:00:00"/>
    <x v="5"/>
    <s v="Q1-2023"/>
    <s v="Americas → USA → San Francisco"/>
    <m/>
    <m/>
    <s v="Medium"/>
  </r>
  <r>
    <x v="130"/>
    <d v="2025-02-12T00:00:00"/>
    <d v="2025-02-28T00:00:00"/>
    <n v="16"/>
    <s v="Original"/>
    <d v="2025-02-28T00:00:00"/>
    <n v="16"/>
    <x v="2"/>
    <x v="5"/>
    <s v="São Paulo"/>
    <s v="Non-Profit"/>
    <x v="4"/>
    <x v="5"/>
    <x v="5"/>
    <x v="130"/>
    <n v="414.95"/>
    <n v="1027.73"/>
    <n v="1027.73"/>
    <n v="6.3E-2"/>
    <n v="8"/>
    <n v="7703.8640800000003"/>
    <n v="3319.6"/>
    <n v="4384.2640800000008"/>
    <n v="0.56909935513815568"/>
    <s v="Feb-2025"/>
    <d v="2025-02-01T00:00:00"/>
    <d v="2023-01-01T00:00:00"/>
    <x v="26"/>
    <s v="Q1-2025"/>
    <s v="Americas → Brazil → São Paulo"/>
    <m/>
    <m/>
    <s v="Medium"/>
  </r>
  <r>
    <x v="131"/>
    <d v="2025-03-03T00:00:00"/>
    <d v="2025-03-24T00:00:00"/>
    <n v="21"/>
    <s v="Original"/>
    <d v="2025-03-24T00:00:00"/>
    <n v="21"/>
    <x v="0"/>
    <x v="1"/>
    <s v="Abuja"/>
    <s v="Enterprise"/>
    <x v="4"/>
    <x v="10"/>
    <x v="6"/>
    <x v="131"/>
    <n v="555.95000000000005"/>
    <n v="468.09"/>
    <n v="468.09"/>
    <n v="0.14199999999999999"/>
    <n v="11"/>
    <n v="4417.8334199999999"/>
    <n v="6115.4500000000007"/>
    <n v="-1697.6165800000008"/>
    <n v="-0.38426450674095375"/>
    <s v="Mar-2025"/>
    <d v="2025-03-01T00:00:00"/>
    <d v="2023-01-01T00:00:00"/>
    <x v="3"/>
    <s v="Q1-2025"/>
    <s v="Africa → Nigeria → Abuja"/>
    <m/>
    <m/>
    <s v="Low"/>
  </r>
  <r>
    <x v="132"/>
    <d v="2023-01-27T00:00:00"/>
    <d v="2023-01-31T00:00:00"/>
    <n v="4"/>
    <s v="Original"/>
    <d v="2023-01-31T00:00:00"/>
    <n v="4"/>
    <x v="3"/>
    <x v="8"/>
    <s v="Manchester"/>
    <s v="Enterprise"/>
    <x v="1"/>
    <x v="13"/>
    <x v="4"/>
    <x v="132"/>
    <n v="941.2"/>
    <n v="668.02"/>
    <n v="668.02"/>
    <n v="0.22"/>
    <n v="16"/>
    <n v="8336.8896000000004"/>
    <n v="15059.2"/>
    <n v="-6722.3104000000003"/>
    <n v="-0.80633314371825193"/>
    <s v="Jan-2023"/>
    <d v="2023-01-01T00:00:00"/>
    <d v="2023-01-01T00:00:00"/>
    <x v="5"/>
    <s v="Q1-2023"/>
    <s v="Europe → United Kingdom → Manchester"/>
    <m/>
    <m/>
    <s v="Low"/>
  </r>
  <r>
    <x v="133"/>
    <d v="2025-01-09T00:00:00"/>
    <d v="2025-01-15T00:00:00"/>
    <n v="6"/>
    <s v="Original"/>
    <d v="2025-01-15T00:00:00"/>
    <n v="6"/>
    <x v="1"/>
    <x v="9"/>
    <s v="Beijing"/>
    <s v="Education"/>
    <x v="1"/>
    <x v="0"/>
    <x v="3"/>
    <x v="133"/>
    <n v="304.77999999999997"/>
    <n v="537.27"/>
    <n v="537.27"/>
    <n v="0.187"/>
    <n v="8"/>
    <n v="3494.4040799999998"/>
    <n v="2438.2399999999998"/>
    <n v="1056.16408"/>
    <n v="0.3022444044307549"/>
    <s v="Jan-2025"/>
    <d v="2025-01-01T00:00:00"/>
    <d v="2023-01-01T00:00:00"/>
    <x v="24"/>
    <s v="Q1-2025"/>
    <s v="Asia → China → Beijing"/>
    <m/>
    <m/>
    <s v="Low"/>
  </r>
  <r>
    <x v="134"/>
    <d v="2024-12-21T00:00:00"/>
    <d v="2024-12-26T00:00:00"/>
    <n v="5"/>
    <s v="Original"/>
    <d v="2024-12-26T00:00:00"/>
    <n v="5"/>
    <x v="2"/>
    <x v="10"/>
    <s v="San Francisco"/>
    <s v="Consumer"/>
    <x v="2"/>
    <x v="12"/>
    <x v="1"/>
    <x v="134"/>
    <n v="699.57"/>
    <n v="572.71"/>
    <n v="572.71"/>
    <n v="0.192"/>
    <n v="26"/>
    <n v="12031.491680000001"/>
    <n v="18188.82"/>
    <n v="-6157.3283199999987"/>
    <n v="-0.51176765805651114"/>
    <s v="Dec-2024"/>
    <d v="2024-12-01T00:00:00"/>
    <d v="2023-01-01T00:00:00"/>
    <x v="6"/>
    <s v="Q4-2024"/>
    <s v="Americas → USA → San Francisco"/>
    <m/>
    <m/>
    <s v="Low"/>
  </r>
  <r>
    <x v="135"/>
    <d v="2023-04-12T00:00:00"/>
    <d v="2023-04-17T00:00:00"/>
    <n v="5"/>
    <s v="Original"/>
    <d v="2023-04-17T00:00:00"/>
    <n v="5"/>
    <x v="3"/>
    <x v="7"/>
    <s v="Lyon"/>
    <s v="Enterprise"/>
    <x v="4"/>
    <x v="6"/>
    <x v="5"/>
    <x v="135"/>
    <n v="1087.81"/>
    <n v="2323.87"/>
    <n v="2323.87"/>
    <n v="9.4E-2"/>
    <n v="13"/>
    <n v="27370.540859999997"/>
    <n v="14141.529999999999"/>
    <n v="13229.010859999999"/>
    <n v="0.48333026839572651"/>
    <s v="Apr-2023"/>
    <d v="2023-04-01T00:00:00"/>
    <d v="2023-01-01T00:00:00"/>
    <x v="12"/>
    <s v="Q2-2023"/>
    <s v="Europe → France → Lyon"/>
    <m/>
    <m/>
    <s v="High"/>
  </r>
  <r>
    <x v="136"/>
    <d v="2024-12-14T00:00:00"/>
    <d v="2025-01-12T00:00:00"/>
    <n v="29"/>
    <s v="Original"/>
    <d v="2025-01-12T00:00:00"/>
    <n v="29"/>
    <x v="1"/>
    <x v="9"/>
    <s v="Shenzhen"/>
    <s v="Education"/>
    <x v="1"/>
    <x v="1"/>
    <x v="0"/>
    <x v="136"/>
    <n v="1412.15"/>
    <n v="1631.04"/>
    <n v="1631.04"/>
    <n v="8.9999999999999993E-3"/>
    <n v="6"/>
    <n v="9698.1638399999993"/>
    <n v="8472.9000000000015"/>
    <n v="1225.2638399999978"/>
    <n v="0.12633977526203535"/>
    <s v="Dec-2024"/>
    <d v="2024-12-01T00:00:00"/>
    <d v="2023-01-01T00:00:00"/>
    <x v="6"/>
    <s v="Q4-2024"/>
    <s v="Asia → China → Shenzhen"/>
    <m/>
    <m/>
    <s v="High"/>
  </r>
  <r>
    <x v="137"/>
    <d v="2023-03-31T00:00:00"/>
    <d v="2023-04-12T00:00:00"/>
    <n v="12"/>
    <s v="Original"/>
    <d v="2023-04-12T00:00:00"/>
    <n v="12"/>
    <x v="0"/>
    <x v="0"/>
    <s v="Mombasa"/>
    <s v="Small Business"/>
    <x v="1"/>
    <x v="0"/>
    <x v="3"/>
    <x v="137"/>
    <n v="304.22000000000003"/>
    <n v="393.31"/>
    <n v="393.31"/>
    <n v="0.26500000000000001"/>
    <n v="15"/>
    <n v="4336.2427499999994"/>
    <n v="4563.3"/>
    <n v="-227.05725000000075"/>
    <n v="-5.2362670424759034E-2"/>
    <s v="Mar-2023"/>
    <d v="2023-03-01T00:00:00"/>
    <d v="2023-01-01T00:00:00"/>
    <x v="21"/>
    <s v="Q1-2023"/>
    <s v="Africa → Kenya → Mombasa"/>
    <m/>
    <m/>
    <s v="Low"/>
  </r>
  <r>
    <x v="138"/>
    <d v="2024-11-20T00:00:00"/>
    <d v="2024-12-15T00:00:00"/>
    <n v="25"/>
    <s v="Original"/>
    <d v="2024-12-15T00:00:00"/>
    <n v="25"/>
    <x v="3"/>
    <x v="7"/>
    <s v="Paris"/>
    <s v="Corporate"/>
    <x v="1"/>
    <x v="3"/>
    <x v="1"/>
    <x v="138"/>
    <n v="1203.58"/>
    <n v="1856.16"/>
    <n v="1856.16"/>
    <n v="0.129"/>
    <n v="22"/>
    <n v="35567.737920000007"/>
    <n v="26478.76"/>
    <n v="9088.9779200000085"/>
    <n v="0.25553994860295032"/>
    <s v="Nov-2024"/>
    <d v="2024-11-01T00:00:00"/>
    <d v="2023-01-01T00:00:00"/>
    <x v="10"/>
    <s v="Q4-2024"/>
    <s v="Europe → France → Paris"/>
    <m/>
    <m/>
    <s v="High"/>
  </r>
  <r>
    <x v="139"/>
    <d v="2024-02-14T00:00:00"/>
    <d v="2024-02-14T00:00:00"/>
    <n v="0"/>
    <s v="Original"/>
    <d v="2024-02-14T00:00:00"/>
    <n v="0"/>
    <x v="1"/>
    <x v="9"/>
    <s v="Beijing"/>
    <s v="Corporate"/>
    <x v="3"/>
    <x v="4"/>
    <x v="6"/>
    <x v="139"/>
    <n v="65.930000000000007"/>
    <n v="84.9"/>
    <n v="84.9"/>
    <n v="0.25900000000000001"/>
    <n v="23"/>
    <n v="1446.9507000000001"/>
    <n v="1516.39"/>
    <n v="-69.439300000000003"/>
    <n v="-4.7990093926489688E-2"/>
    <s v="Feb-2024"/>
    <d v="2024-02-01T00:00:00"/>
    <d v="2023-01-01T00:00:00"/>
    <x v="32"/>
    <s v="Q1-2024"/>
    <s v="Asia → China → Beijing"/>
    <m/>
    <m/>
    <s v="Low"/>
  </r>
  <r>
    <x v="140"/>
    <d v="2023-05-02T00:00:00"/>
    <d v="2023-05-18T00:00:00"/>
    <n v="16"/>
    <s v="Original"/>
    <d v="2023-05-18T00:00:00"/>
    <n v="16"/>
    <x v="1"/>
    <x v="4"/>
    <s v="Delhi"/>
    <s v="Small Business"/>
    <x v="2"/>
    <x v="11"/>
    <x v="5"/>
    <x v="140"/>
    <n v="1463.92"/>
    <n v="2252.2399999999998"/>
    <n v="2252.2399999999998"/>
    <n v="0.11799999999999999"/>
    <n v="44"/>
    <n v="87404.929919999995"/>
    <n v="64412.480000000003"/>
    <n v="22992.449919999992"/>
    <n v="0.26305667130040061"/>
    <s v="May-2023"/>
    <d v="2023-05-01T00:00:00"/>
    <d v="2023-01-01T00:00:00"/>
    <x v="15"/>
    <s v="Q2-2023"/>
    <s v="Asia → India → Delhi"/>
    <m/>
    <m/>
    <s v="High"/>
  </r>
  <r>
    <x v="141"/>
    <d v="2024-12-23T00:00:00"/>
    <d v="2025-01-11T00:00:00"/>
    <n v="19"/>
    <s v="Original"/>
    <d v="2025-01-11T00:00:00"/>
    <n v="19"/>
    <x v="3"/>
    <x v="6"/>
    <s v="Berlin"/>
    <s v="Education"/>
    <x v="0"/>
    <x v="11"/>
    <x v="3"/>
    <x v="141"/>
    <n v="501.81"/>
    <n v="921.62"/>
    <n v="921.62"/>
    <n v="0.01"/>
    <n v="9"/>
    <n v="8211.6342000000004"/>
    <n v="4516.29"/>
    <n v="3695.3442000000005"/>
    <n v="0.45001325071202031"/>
    <s v="Dec-2024"/>
    <d v="2024-12-01T00:00:00"/>
    <d v="2023-01-01T00:00:00"/>
    <x v="6"/>
    <s v="Q4-2024"/>
    <s v="Europe → Germany → Berlin"/>
    <m/>
    <m/>
    <s v="Medium"/>
  </r>
  <r>
    <x v="142"/>
    <d v="2023-07-26T00:00:00"/>
    <d v="2023-08-25T00:00:00"/>
    <n v="30"/>
    <s v="Original"/>
    <d v="2023-08-25T00:00:00"/>
    <n v="30"/>
    <x v="2"/>
    <x v="10"/>
    <s v="New York"/>
    <s v="Consumer"/>
    <x v="0"/>
    <x v="12"/>
    <x v="6"/>
    <x v="142"/>
    <n v="1261.48"/>
    <n v="1643.18"/>
    <n v="1643.18"/>
    <n v="0.151"/>
    <n v="23"/>
    <n v="32086.37586"/>
    <n v="29014.04"/>
    <n v="3072.3358599999992"/>
    <n v="9.5752037357079045E-2"/>
    <s v="Jul-2023"/>
    <d v="2023-07-01T00:00:00"/>
    <d v="2023-01-01T00:00:00"/>
    <x v="23"/>
    <s v="Q3-2023"/>
    <s v="Americas → USA → New York"/>
    <m/>
    <m/>
    <s v="High"/>
  </r>
  <r>
    <x v="143"/>
    <d v="2024-06-15T00:00:00"/>
    <d v="2024-07-06T00:00:00"/>
    <n v="21"/>
    <s v="Original"/>
    <d v="2024-07-06T00:00:00"/>
    <n v="21"/>
    <x v="2"/>
    <x v="3"/>
    <s v="Toronto"/>
    <s v="Enterprise"/>
    <x v="3"/>
    <x v="4"/>
    <x v="1"/>
    <x v="143"/>
    <n v="817.23"/>
    <n v="1467.17"/>
    <n v="1467.17"/>
    <n v="0.245"/>
    <n v="9"/>
    <n v="9969.4201499999999"/>
    <n v="7355.07"/>
    <n v="2614.3501500000002"/>
    <n v="0.26223693160328893"/>
    <s v="Jun-2024"/>
    <d v="2024-06-01T00:00:00"/>
    <d v="2023-01-01T00:00:00"/>
    <x v="17"/>
    <s v="Q2-2024"/>
    <s v="Americas → Canada → Toronto"/>
    <m/>
    <m/>
    <s v="Medium"/>
  </r>
  <r>
    <x v="144"/>
    <d v="2023-07-05T00:00:00"/>
    <d v="2023-07-14T00:00:00"/>
    <n v="9"/>
    <s v="Original"/>
    <d v="2023-07-14T00:00:00"/>
    <n v="9"/>
    <x v="2"/>
    <x v="5"/>
    <s v="Brasília"/>
    <s v="Enterprise"/>
    <x v="4"/>
    <x v="5"/>
    <x v="2"/>
    <x v="144"/>
    <n v="578.85"/>
    <n v="998.76"/>
    <n v="998.76"/>
    <n v="8.2000000000000003E-2"/>
    <n v="28"/>
    <n v="25672.127039999999"/>
    <n v="16207.800000000001"/>
    <n v="9464.3270399999983"/>
    <n v="0.36866158480960831"/>
    <s v="Jul-2023"/>
    <d v="2023-07-01T00:00:00"/>
    <d v="2023-01-01T00:00:00"/>
    <x v="23"/>
    <s v="Q3-2023"/>
    <s v="Americas → Brazil → Brasília"/>
    <m/>
    <m/>
    <s v="Medium"/>
  </r>
  <r>
    <x v="145"/>
    <d v="2023-11-30T00:00:00"/>
    <d v="2023-11-29T00:00:00"/>
    <n v="-1"/>
    <s v="Corrected"/>
    <d v="2023-12-01T00:00:00"/>
    <n v="1"/>
    <x v="0"/>
    <x v="11"/>
    <s v="Durban"/>
    <s v="Small Business"/>
    <x v="2"/>
    <x v="6"/>
    <x v="4"/>
    <x v="145"/>
    <n v="275.56"/>
    <n v="630.72"/>
    <n v="630.72"/>
    <n v="0.107"/>
    <n v="23"/>
    <n v="12954.358080000002"/>
    <n v="6337.88"/>
    <n v="6616.4780800000017"/>
    <n v="0.5107530638831933"/>
    <s v="Nov-2023"/>
    <d v="2023-11-01T00:00:00"/>
    <d v="2023-01-01T00:00:00"/>
    <x v="31"/>
    <s v="Q4-2023"/>
    <s v="Africa → South Africa → Durban"/>
    <m/>
    <m/>
    <s v="Low"/>
  </r>
  <r>
    <x v="146"/>
    <d v="2025-09-11T00:00:00"/>
    <d v="2025-09-28T00:00:00"/>
    <n v="17"/>
    <s v="Original"/>
    <d v="2025-09-28T00:00:00"/>
    <n v="17"/>
    <x v="0"/>
    <x v="0"/>
    <s v="Nairobi"/>
    <s v="Non-Profit"/>
    <x v="3"/>
    <x v="1"/>
    <x v="4"/>
    <x v="146"/>
    <n v="891.46"/>
    <n v="728.61"/>
    <n v="728.61"/>
    <n v="0.185"/>
    <n v="6"/>
    <n v="3562.9028999999996"/>
    <n v="5348.76"/>
    <n v="-1785.8571000000006"/>
    <n v="-0.50123653383874167"/>
    <s v="Sep-2025"/>
    <d v="2025-09-01T00:00:00"/>
    <d v="2023-01-01T00:00:00"/>
    <x v="11"/>
    <s v="Q3-2025"/>
    <s v="Africa → Kenya → Nairobi"/>
    <m/>
    <m/>
    <s v="Low"/>
  </r>
  <r>
    <x v="147"/>
    <d v="2024-04-04T00:00:00"/>
    <d v="2024-04-24T00:00:00"/>
    <n v="20"/>
    <s v="Original"/>
    <d v="2024-04-24T00:00:00"/>
    <n v="20"/>
    <x v="3"/>
    <x v="6"/>
    <s v="Frankfurt"/>
    <s v="Non-Profit"/>
    <x v="4"/>
    <x v="7"/>
    <x v="6"/>
    <x v="147"/>
    <n v="683.42"/>
    <n v="951.51"/>
    <n v="951.51"/>
    <n v="0"/>
    <n v="14"/>
    <n v="13321.14"/>
    <n v="9567.8799999999992"/>
    <n v="3753.26"/>
    <n v="0.28175216235247136"/>
    <s v="Apr-2024"/>
    <d v="2024-04-01T00:00:00"/>
    <d v="2023-01-01T00:00:00"/>
    <x v="19"/>
    <s v="Q2-2024"/>
    <s v="Europe → Germany → Frankfurt"/>
    <m/>
    <m/>
    <s v="Medium"/>
  </r>
  <r>
    <x v="148"/>
    <d v="2023-09-14T00:00:00"/>
    <d v="2023-09-16T00:00:00"/>
    <n v="2"/>
    <s v="Original"/>
    <d v="2023-09-16T00:00:00"/>
    <n v="2"/>
    <x v="3"/>
    <x v="7"/>
    <s v="Lyon"/>
    <s v="Non-Profit"/>
    <x v="4"/>
    <x v="5"/>
    <x v="1"/>
    <x v="148"/>
    <n v="376.83"/>
    <n v="732.88"/>
    <n v="732.88"/>
    <n v="0.188"/>
    <n v="25"/>
    <n v="14877.464000000002"/>
    <n v="9420.75"/>
    <n v="5456.7140000000018"/>
    <n v="0.36677716040852132"/>
    <s v="Sep-2023"/>
    <d v="2023-09-01T00:00:00"/>
    <d v="2023-01-01T00:00:00"/>
    <x v="28"/>
    <s v="Q3-2023"/>
    <s v="Europe → France → Lyon"/>
    <m/>
    <m/>
    <s v="Low"/>
  </r>
  <r>
    <x v="149"/>
    <d v="2024-09-23T00:00:00"/>
    <d v="2024-10-18T00:00:00"/>
    <n v="25"/>
    <s v="Original"/>
    <d v="2024-10-18T00:00:00"/>
    <n v="25"/>
    <x v="2"/>
    <x v="3"/>
    <s v="Vancouver"/>
    <s v="Small Business"/>
    <x v="1"/>
    <x v="13"/>
    <x v="3"/>
    <x v="149"/>
    <n v="1297"/>
    <n v="2411.52"/>
    <n v="2411.52"/>
    <n v="2.1000000000000001E-2"/>
    <n v="18"/>
    <n v="42495.805439999996"/>
    <n v="23346"/>
    <n v="19149.805439999996"/>
    <n v="0.45062813239385913"/>
    <s v="Sep-2024"/>
    <d v="2024-09-01T00:00:00"/>
    <d v="2023-01-01T00:00:00"/>
    <x v="30"/>
    <s v="Q3-2024"/>
    <s v="Americas → Canada → Vancouver"/>
    <m/>
    <m/>
    <s v="High"/>
  </r>
  <r>
    <x v="150"/>
    <d v="2025-04-16T00:00:00"/>
    <d v="2025-05-16T00:00:00"/>
    <n v="30"/>
    <s v="Original"/>
    <d v="2025-05-16T00:00:00"/>
    <n v="30"/>
    <x v="2"/>
    <x v="3"/>
    <s v="Montreal"/>
    <s v="Enterprise"/>
    <x v="3"/>
    <x v="11"/>
    <x v="1"/>
    <x v="150"/>
    <n v="763.32"/>
    <n v="568.29"/>
    <n v="568.29"/>
    <n v="0.13100000000000001"/>
    <n v="16"/>
    <n v="7901.5041599999995"/>
    <n v="12213.12"/>
    <n v="-4311.6158400000013"/>
    <n v="-0.54567026134426555"/>
    <s v="Apr-2025"/>
    <d v="2025-04-01T00:00:00"/>
    <d v="2023-01-01T00:00:00"/>
    <x v="18"/>
    <s v="Q2-2025"/>
    <s v="Americas → Canada → Montreal"/>
    <m/>
    <m/>
    <s v="Low"/>
  </r>
  <r>
    <x v="151"/>
    <d v="2023-07-03T00:00:00"/>
    <d v="2023-07-23T00:00:00"/>
    <n v="20"/>
    <s v="Original"/>
    <d v="2023-07-23T00:00:00"/>
    <n v="20"/>
    <x v="0"/>
    <x v="11"/>
    <s v="Johannesburg"/>
    <s v="Small Business"/>
    <x v="3"/>
    <x v="9"/>
    <x v="4"/>
    <x v="151"/>
    <n v="1001.96"/>
    <n v="1254.95"/>
    <n v="1254.95"/>
    <n v="4.4999999999999998E-2"/>
    <n v="18"/>
    <n v="21572.590500000002"/>
    <n v="18035.28"/>
    <n v="3537.3105000000032"/>
    <n v="0.16397244920585699"/>
    <s v="Jul-2023"/>
    <d v="2023-07-01T00:00:00"/>
    <d v="2023-01-01T00:00:00"/>
    <x v="23"/>
    <s v="Q3-2023"/>
    <s v="Africa → South Africa → Johannesburg"/>
    <m/>
    <m/>
    <s v="Medium"/>
  </r>
  <r>
    <x v="152"/>
    <d v="2023-12-07T00:00:00"/>
    <d v="2023-12-05T00:00:00"/>
    <n v="-2"/>
    <s v="Corrected"/>
    <d v="2023-12-09T00:00:00"/>
    <n v="2"/>
    <x v="1"/>
    <x v="2"/>
    <s v="Tokyo"/>
    <s v="Non-Profit"/>
    <x v="2"/>
    <x v="10"/>
    <x v="1"/>
    <x v="152"/>
    <n v="1097.5899999999999"/>
    <n v="845.55"/>
    <n v="845.55"/>
    <n v="0.184"/>
    <n v="6"/>
    <n v="4139.8127999999997"/>
    <n v="6585.5399999999991"/>
    <n v="-2445.7271999999994"/>
    <n v="-0.59078207594314402"/>
    <s v="Dec-2023"/>
    <d v="2023-12-01T00:00:00"/>
    <d v="2023-03-01T00:00:00"/>
    <x v="4"/>
    <s v="Q4-2023"/>
    <s v="Asia → Japan → Tokyo"/>
    <m/>
    <m/>
    <s v="Medium"/>
  </r>
  <r>
    <x v="153"/>
    <d v="2024-02-18T00:00:00"/>
    <d v="2024-03-04T00:00:00"/>
    <n v="15"/>
    <s v="Original"/>
    <d v="2024-03-04T00:00:00"/>
    <n v="15"/>
    <x v="0"/>
    <x v="0"/>
    <s v="Kisumu"/>
    <s v="Education"/>
    <x v="4"/>
    <x v="11"/>
    <x v="1"/>
    <x v="153"/>
    <n v="928.68"/>
    <n v="2145.17"/>
    <n v="2145.17"/>
    <n v="0.13600000000000001"/>
    <n v="16"/>
    <n v="29654.83008"/>
    <n v="14858.88"/>
    <n v="14795.950080000001"/>
    <n v="0.49893896003062177"/>
    <s v="Feb-2024"/>
    <d v="2024-02-01T00:00:00"/>
    <d v="2023-01-01T00:00:00"/>
    <x v="32"/>
    <s v="Q1-2024"/>
    <s v="Africa → Kenya → Kisumu"/>
    <m/>
    <m/>
    <s v="High"/>
  </r>
  <r>
    <x v="154"/>
    <d v="2023-10-31T00:00:00"/>
    <d v="2023-11-02T00:00:00"/>
    <n v="2"/>
    <s v="Original"/>
    <d v="2023-11-02T00:00:00"/>
    <n v="2"/>
    <x v="0"/>
    <x v="0"/>
    <s v="Kisumu"/>
    <s v="Education"/>
    <x v="0"/>
    <x v="7"/>
    <x v="6"/>
    <x v="154"/>
    <n v="867.89"/>
    <n v="1349.94"/>
    <n v="1349.94"/>
    <n v="0.184"/>
    <n v="10"/>
    <n v="11015.510400000003"/>
    <n v="8678.9"/>
    <n v="2336.6104000000032"/>
    <n v="0.21212003031652557"/>
    <s v="Oct-2023"/>
    <d v="2023-10-01T00:00:00"/>
    <d v="2023-01-01T00:00:00"/>
    <x v="4"/>
    <s v="Q4-2023"/>
    <s v="Africa → Kenya → Kisumu"/>
    <m/>
    <m/>
    <s v="Medium"/>
  </r>
  <r>
    <x v="155"/>
    <d v="2024-08-07T00:00:00"/>
    <d v="2024-08-17T00:00:00"/>
    <n v="10"/>
    <s v="Original"/>
    <d v="2024-08-17T00:00:00"/>
    <n v="10"/>
    <x v="1"/>
    <x v="2"/>
    <s v="Osaka"/>
    <s v="Consumer"/>
    <x v="1"/>
    <x v="11"/>
    <x v="2"/>
    <x v="155"/>
    <n v="436.58"/>
    <n v="527.48"/>
    <n v="527.48"/>
    <n v="0.111"/>
    <n v="19"/>
    <n v="8909.6646800000017"/>
    <n v="8295.02"/>
    <n v="614.64468000000124"/>
    <n v="6.8986286473802644E-2"/>
    <s v="Aug-2024"/>
    <d v="2024-08-01T00:00:00"/>
    <d v="2023-03-01T00:00:00"/>
    <x v="17"/>
    <s v="Q3-2024"/>
    <s v="Asia → Japan → Osaka"/>
    <m/>
    <m/>
    <s v="Low"/>
  </r>
  <r>
    <x v="156"/>
    <d v="2024-02-01T00:00:00"/>
    <d v="2024-02-21T00:00:00"/>
    <n v="20"/>
    <s v="Original"/>
    <d v="2024-02-21T00:00:00"/>
    <n v="20"/>
    <x v="3"/>
    <x v="7"/>
    <s v="Paris"/>
    <s v="Small Business"/>
    <x v="2"/>
    <x v="8"/>
    <x v="2"/>
    <x v="156"/>
    <n v="656.2"/>
    <n v="1467.17"/>
    <n v="1467.17"/>
    <n v="1.7999999999999999E-2"/>
    <n v="5"/>
    <n v="7203.8047000000006"/>
    <n v="3281"/>
    <n v="3922.8047000000006"/>
    <n v="0.54454623124360946"/>
    <s v="Feb-2024"/>
    <d v="2024-02-01T00:00:00"/>
    <d v="2023-01-01T00:00:00"/>
    <x v="32"/>
    <s v="Q1-2024"/>
    <s v="Europe → France → Paris"/>
    <m/>
    <m/>
    <s v="Medium"/>
  </r>
  <r>
    <x v="157"/>
    <d v="2024-08-27T00:00:00"/>
    <d v="2024-09-18T00:00:00"/>
    <n v="22"/>
    <s v="Original"/>
    <d v="2024-09-18T00:00:00"/>
    <n v="22"/>
    <x v="1"/>
    <x v="4"/>
    <s v="Delhi"/>
    <s v="Consumer"/>
    <x v="4"/>
    <x v="5"/>
    <x v="0"/>
    <x v="157"/>
    <n v="896.75"/>
    <n v="1651.14"/>
    <n v="1651.14"/>
    <n v="2.5000000000000001E-2"/>
    <n v="15"/>
    <n v="24147.922500000001"/>
    <n v="13451.25"/>
    <n v="10696.672500000001"/>
    <n v="0.44296450346815552"/>
    <s v="Aug-2024"/>
    <d v="2024-08-01T00:00:00"/>
    <d v="2023-01-01T00:00:00"/>
    <x v="20"/>
    <s v="Q3-2024"/>
    <s v="Asia → India → Delhi"/>
    <m/>
    <m/>
    <s v="High"/>
  </r>
  <r>
    <x v="158"/>
    <d v="2025-02-15T00:00:00"/>
    <d v="2025-02-15T00:00:00"/>
    <n v="0"/>
    <s v="Original"/>
    <d v="2025-02-15T00:00:00"/>
    <n v="0"/>
    <x v="3"/>
    <x v="6"/>
    <s v="Frankfurt"/>
    <s v="Small Business"/>
    <x v="2"/>
    <x v="4"/>
    <x v="6"/>
    <x v="158"/>
    <n v="815.83"/>
    <n v="1982.18"/>
    <n v="1982.18"/>
    <n v="0.127"/>
    <n v="6"/>
    <n v="10382.65884"/>
    <n v="4894.9800000000005"/>
    <n v="5487.6788399999996"/>
    <n v="0.52854272923408507"/>
    <s v="Feb-2025"/>
    <d v="2025-02-01T00:00:00"/>
    <d v="2023-01-01T00:00:00"/>
    <x v="26"/>
    <s v="Q1-2025"/>
    <s v="Europe → Germany → Frankfurt"/>
    <m/>
    <m/>
    <s v="High"/>
  </r>
  <r>
    <x v="159"/>
    <d v="2025-08-01T00:00:00"/>
    <d v="2025-08-21T00:00:00"/>
    <n v="20"/>
    <s v="Original"/>
    <d v="2025-08-21T00:00:00"/>
    <n v="20"/>
    <x v="1"/>
    <x v="9"/>
    <s v="Shanghai"/>
    <s v="Corporate"/>
    <x v="4"/>
    <x v="2"/>
    <x v="3"/>
    <x v="159"/>
    <n v="1220.4100000000001"/>
    <n v="2552.2199999999998"/>
    <n v="2552.2199999999998"/>
    <n v="0.18099999999999999"/>
    <n v="14"/>
    <n v="29263.754519999995"/>
    <n v="17085.740000000002"/>
    <n v="12178.014519999993"/>
    <n v="0.41614668793360271"/>
    <s v="Aug-2025"/>
    <d v="2025-08-01T00:00:00"/>
    <d v="2023-01-01T00:00:00"/>
    <x v="29"/>
    <s v="Q3-2025"/>
    <s v="Asia → China → Shanghai"/>
    <m/>
    <m/>
    <s v="High"/>
  </r>
  <r>
    <x v="160"/>
    <d v="2023-02-20T00:00:00"/>
    <d v="2023-03-04T00:00:00"/>
    <n v="12"/>
    <s v="Original"/>
    <d v="2023-03-04T00:00:00"/>
    <n v="12"/>
    <x v="1"/>
    <x v="4"/>
    <s v="Delhi"/>
    <s v="Consumer"/>
    <x v="3"/>
    <x v="12"/>
    <x v="5"/>
    <x v="160"/>
    <n v="299.75"/>
    <n v="523.01"/>
    <n v="523.01"/>
    <n v="0.157"/>
    <n v="50"/>
    <n v="22044.871499999997"/>
    <n v="14987.5"/>
    <n v="7057.3714999999975"/>
    <n v="0.32013665854210122"/>
    <s v="Feb-2023"/>
    <d v="2023-02-01T00:00:00"/>
    <d v="2023-01-01T00:00:00"/>
    <x v="2"/>
    <s v="Q1-2023"/>
    <s v="Asia → India → Delhi"/>
    <m/>
    <m/>
    <s v="Low"/>
  </r>
  <r>
    <x v="161"/>
    <d v="2024-10-30T00:00:00"/>
    <d v="2024-11-24T00:00:00"/>
    <n v="25"/>
    <s v="Original"/>
    <d v="2024-11-24T00:00:00"/>
    <n v="25"/>
    <x v="1"/>
    <x v="9"/>
    <s v="Shenzhen"/>
    <s v="Small Business"/>
    <x v="1"/>
    <x v="6"/>
    <x v="0"/>
    <x v="161"/>
    <n v="811.05"/>
    <n v="1217.71"/>
    <n v="1217.71"/>
    <n v="7.1999999999999995E-2"/>
    <n v="5"/>
    <n v="5650.1744000000008"/>
    <n v="4055.25"/>
    <n v="1594.9244000000008"/>
    <n v="0.28227879125288602"/>
    <s v="Oct-2024"/>
    <d v="2024-10-01T00:00:00"/>
    <d v="2023-01-01T00:00:00"/>
    <x v="1"/>
    <s v="Q4-2024"/>
    <s v="Asia → China → Shenzhen"/>
    <m/>
    <m/>
    <s v="Medium"/>
  </r>
  <r>
    <x v="162"/>
    <d v="2024-04-03T00:00:00"/>
    <d v="2024-04-07T00:00:00"/>
    <n v="4"/>
    <s v="Original"/>
    <d v="2024-04-07T00:00:00"/>
    <n v="4"/>
    <x v="2"/>
    <x v="5"/>
    <s v="Brasília"/>
    <s v="Non-Profit"/>
    <x v="4"/>
    <x v="13"/>
    <x v="3"/>
    <x v="162"/>
    <n v="1023.27"/>
    <n v="1343.64"/>
    <n v="1343.64"/>
    <n v="0.13300000000000001"/>
    <n v="7"/>
    <n v="8154.5511600000009"/>
    <n v="7162.8899999999994"/>
    <n v="991.66116000000147"/>
    <n v="0.12160830688810116"/>
    <s v="Apr-2024"/>
    <d v="2024-04-01T00:00:00"/>
    <d v="2023-01-01T00:00:00"/>
    <x v="19"/>
    <s v="Q2-2024"/>
    <s v="Americas → Brazil → Brasília"/>
    <m/>
    <m/>
    <s v="Medium"/>
  </r>
  <r>
    <x v="163"/>
    <d v="2023-03-25T00:00:00"/>
    <d v="2023-03-26T00:00:00"/>
    <n v="1"/>
    <s v="Original"/>
    <d v="2023-03-26T00:00:00"/>
    <n v="1"/>
    <x v="1"/>
    <x v="2"/>
    <s v="Osaka"/>
    <s v="Small Business"/>
    <x v="3"/>
    <x v="2"/>
    <x v="5"/>
    <x v="163"/>
    <n v="135.12"/>
    <n v="301.7"/>
    <n v="301.7"/>
    <n v="0.14000000000000001"/>
    <n v="47"/>
    <n v="12194.714"/>
    <n v="6350.64"/>
    <n v="5844.0739999999996"/>
    <n v="0.47923009920527859"/>
    <s v="Mar-2023"/>
    <d v="2023-03-01T00:00:00"/>
    <d v="2023-03-01T00:00:00"/>
    <x v="5"/>
    <s v="Q1-2023"/>
    <s v="Asia → Japan → Osaka"/>
    <m/>
    <m/>
    <s v="Low"/>
  </r>
  <r>
    <x v="164"/>
    <d v="2024-06-04T00:00:00"/>
    <d v="2024-06-16T00:00:00"/>
    <n v="12"/>
    <s v="Original"/>
    <d v="2024-06-16T00:00:00"/>
    <n v="12"/>
    <x v="1"/>
    <x v="9"/>
    <s v="Shanghai"/>
    <s v="Corporate"/>
    <x v="0"/>
    <x v="1"/>
    <x v="1"/>
    <x v="164"/>
    <n v="918.42"/>
    <n v="1511.71"/>
    <n v="1511.71"/>
    <n v="0.02"/>
    <n v="8"/>
    <n v="11851.806399999999"/>
    <n v="7347.36"/>
    <n v="4504.4463999999998"/>
    <n v="0.38006412254590999"/>
    <s v="Jun-2024"/>
    <d v="2024-06-01T00:00:00"/>
    <d v="2023-01-01T00:00:00"/>
    <x v="17"/>
    <s v="Q2-2024"/>
    <s v="Asia → China → Shanghai"/>
    <m/>
    <m/>
    <s v="Medium"/>
  </r>
  <r>
    <x v="165"/>
    <d v="2023-02-19T00:00:00"/>
    <d v="2023-03-12T00:00:00"/>
    <n v="21"/>
    <s v="Original"/>
    <d v="2023-03-12T00:00:00"/>
    <n v="21"/>
    <x v="3"/>
    <x v="6"/>
    <s v="Berlin"/>
    <s v="Small Business"/>
    <x v="4"/>
    <x v="4"/>
    <x v="5"/>
    <x v="165"/>
    <n v="1234.81"/>
    <n v="2055.2399999999998"/>
    <n v="2055.2399999999998"/>
    <n v="5.2999999999999999E-2"/>
    <n v="44"/>
    <n v="85637.740319999997"/>
    <n v="54331.64"/>
    <n v="31306.100319999998"/>
    <n v="0.36556429680441616"/>
    <s v="Feb-2023"/>
    <d v="2023-02-01T00:00:00"/>
    <d v="2023-01-01T00:00:00"/>
    <x v="2"/>
    <s v="Q1-2023"/>
    <s v="Europe → Germany → Berlin"/>
    <m/>
    <m/>
    <s v="High"/>
  </r>
  <r>
    <x v="166"/>
    <d v="2023-04-18T00:00:00"/>
    <d v="2023-05-18T00:00:00"/>
    <n v="30"/>
    <s v="Original"/>
    <d v="2023-05-18T00:00:00"/>
    <n v="30"/>
    <x v="1"/>
    <x v="9"/>
    <s v="Shenzhen"/>
    <s v="Non-Profit"/>
    <x v="0"/>
    <x v="10"/>
    <x v="4"/>
    <x v="166"/>
    <n v="329.03"/>
    <n v="391.15"/>
    <n v="391.15"/>
    <n v="0.19700000000000001"/>
    <n v="46"/>
    <n v="14448.298699999998"/>
    <n v="15135.38"/>
    <n v="-687.08130000000165"/>
    <n v="-4.7554477815440081E-2"/>
    <s v="Apr-2023"/>
    <d v="2023-04-01T00:00:00"/>
    <d v="2023-01-01T00:00:00"/>
    <x v="12"/>
    <s v="Q2-2023"/>
    <s v="Asia → China → Shenzhen"/>
    <m/>
    <m/>
    <s v="Low"/>
  </r>
  <r>
    <x v="167"/>
    <d v="2024-05-23T00:00:00"/>
    <d v="2024-06-14T00:00:00"/>
    <n v="22"/>
    <s v="Original"/>
    <d v="2024-06-14T00:00:00"/>
    <n v="22"/>
    <x v="3"/>
    <x v="7"/>
    <s v="Marseille"/>
    <s v="Small Business"/>
    <x v="1"/>
    <x v="13"/>
    <x v="5"/>
    <x v="167"/>
    <n v="1481.74"/>
    <n v="1848.97"/>
    <n v="1848.97"/>
    <n v="0.254"/>
    <n v="9"/>
    <n v="12413.98458"/>
    <n v="13335.66"/>
    <n v="-921.67541999999958"/>
    <n v="-7.4244930309072407E-2"/>
    <s v="May-2024"/>
    <d v="2024-05-01T00:00:00"/>
    <d v="2023-01-01T00:00:00"/>
    <x v="7"/>
    <s v="Q2-2024"/>
    <s v="Europe → France → Marseille"/>
    <m/>
    <m/>
    <s v="High"/>
  </r>
  <r>
    <x v="168"/>
    <d v="2023-10-07T00:00:00"/>
    <d v="2023-10-23T00:00:00"/>
    <n v="16"/>
    <s v="Original"/>
    <d v="2023-10-23T00:00:00"/>
    <n v="16"/>
    <x v="1"/>
    <x v="4"/>
    <s v="Hyderabad"/>
    <s v="Consumer"/>
    <x v="0"/>
    <x v="3"/>
    <x v="5"/>
    <x v="168"/>
    <n v="906.81"/>
    <n v="1395.56"/>
    <n v="1395.56"/>
    <n v="0.185"/>
    <n v="6"/>
    <n v="6824.2884000000004"/>
    <n v="5440.86"/>
    <n v="1383.4284000000007"/>
    <n v="0.20272126834498974"/>
    <s v="Oct-2023"/>
    <d v="2023-10-01T00:00:00"/>
    <d v="2023-01-01T00:00:00"/>
    <x v="4"/>
    <s v="Q4-2023"/>
    <s v="Asia → India → Hyderabad"/>
    <m/>
    <m/>
    <s v="Medium"/>
  </r>
  <r>
    <x v="169"/>
    <d v="2024-10-09T00:00:00"/>
    <d v="2024-11-08T00:00:00"/>
    <n v="30"/>
    <s v="Original"/>
    <d v="2024-11-08T00:00:00"/>
    <n v="30"/>
    <x v="3"/>
    <x v="8"/>
    <s v="Manchester"/>
    <s v="Small Business"/>
    <x v="3"/>
    <x v="1"/>
    <x v="0"/>
    <x v="169"/>
    <n v="343.85"/>
    <n v="538.04"/>
    <n v="538.04"/>
    <n v="0.13900000000000001"/>
    <n v="5"/>
    <n v="2316.2621999999997"/>
    <n v="1719.25"/>
    <n v="597.01219999999967"/>
    <n v="0.25774810813732563"/>
    <s v="Oct-2024"/>
    <d v="2024-10-01T00:00:00"/>
    <d v="2023-01-01T00:00:00"/>
    <x v="1"/>
    <s v="Q4-2024"/>
    <s v="Europe → United Kingdom → Manchester"/>
    <m/>
    <m/>
    <s v="Low"/>
  </r>
  <r>
    <x v="170"/>
    <d v="2024-07-15T00:00:00"/>
    <d v="2024-07-15T00:00:00"/>
    <n v="0"/>
    <s v="Original"/>
    <d v="2024-07-15T00:00:00"/>
    <n v="0"/>
    <x v="1"/>
    <x v="2"/>
    <s v="Tokyo"/>
    <s v="Small Business"/>
    <x v="2"/>
    <x v="3"/>
    <x v="6"/>
    <x v="170"/>
    <n v="801.77"/>
    <n v="1218.92"/>
    <n v="1218.92"/>
    <n v="0.254"/>
    <n v="16"/>
    <n v="14549.029120000001"/>
    <n v="12828.32"/>
    <n v="1720.7091200000013"/>
    <n v="0.11826968698788344"/>
    <s v="Jul-2024"/>
    <d v="2024-07-01T00:00:00"/>
    <d v="2023-03-01T00:00:00"/>
    <x v="7"/>
    <s v="Q3-2024"/>
    <s v="Asia → Japan → Tokyo"/>
    <m/>
    <m/>
    <s v="Medium"/>
  </r>
  <r>
    <x v="171"/>
    <d v="2023-09-21T00:00:00"/>
    <d v="2023-10-10T00:00:00"/>
    <n v="19"/>
    <s v="Original"/>
    <d v="2023-10-10T00:00:00"/>
    <n v="19"/>
    <x v="1"/>
    <x v="2"/>
    <s v="Tokyo"/>
    <s v="Education"/>
    <x v="1"/>
    <x v="14"/>
    <x v="0"/>
    <x v="171"/>
    <n v="845.63"/>
    <n v="2062.12"/>
    <n v="2062.12"/>
    <n v="0.13400000000000001"/>
    <n v="5"/>
    <n v="8928.9795999999988"/>
    <n v="4228.1499999999996"/>
    <n v="4700.8295999999991"/>
    <n v="0.52646884757133949"/>
    <s v="Sep-2023"/>
    <d v="2023-09-01T00:00:00"/>
    <d v="2023-03-01T00:00:00"/>
    <x v="23"/>
    <s v="Q3-2023"/>
    <s v="Asia → Japan → Tokyo"/>
    <m/>
    <m/>
    <s v="High"/>
  </r>
  <r>
    <x v="172"/>
    <d v="2023-02-24T00:00:00"/>
    <d v="2023-03-09T00:00:00"/>
    <n v="13"/>
    <s v="Original"/>
    <d v="2023-03-09T00:00:00"/>
    <n v="13"/>
    <x v="2"/>
    <x v="10"/>
    <s v="New York"/>
    <s v="Enterprise"/>
    <x v="1"/>
    <x v="12"/>
    <x v="0"/>
    <x v="172"/>
    <n v="6.85"/>
    <n v="10.18"/>
    <n v="10.18"/>
    <n v="4.7E-2"/>
    <n v="10"/>
    <n v="97.0154"/>
    <n v="68.5"/>
    <n v="28.5154"/>
    <n v="0.2939265312517394"/>
    <s v="Feb-2023"/>
    <d v="2023-02-01T00:00:00"/>
    <d v="2023-01-01T00:00:00"/>
    <x v="2"/>
    <s v="Q1-2023"/>
    <s v="Americas → USA → New York"/>
    <m/>
    <m/>
    <s v="Low"/>
  </r>
  <r>
    <x v="173"/>
    <d v="2025-05-21T00:00:00"/>
    <d v="2025-05-19T00:00:00"/>
    <n v="-2"/>
    <s v="Corrected"/>
    <d v="2025-05-23T00:00:00"/>
    <n v="2"/>
    <x v="0"/>
    <x v="11"/>
    <s v="Johannesburg"/>
    <s v="Non-Profit"/>
    <x v="3"/>
    <x v="7"/>
    <x v="4"/>
    <x v="173"/>
    <n v="1263.8399999999999"/>
    <n v="2281.7199999999998"/>
    <n v="2281.7199999999998"/>
    <n v="7.8E-2"/>
    <n v="15"/>
    <n v="31556.187599999997"/>
    <n v="18957.599999999999"/>
    <n v="12598.587599999999"/>
    <n v="0.39924301882398494"/>
    <s v="May-2025"/>
    <d v="2025-05-01T00:00:00"/>
    <d v="2023-01-01T00:00:00"/>
    <x v="8"/>
    <s v="Q2-2025"/>
    <s v="Africa → South Africa → Johannesburg"/>
    <m/>
    <m/>
    <s v="High"/>
  </r>
  <r>
    <x v="174"/>
    <d v="2024-05-23T00:00:00"/>
    <d v="2024-06-03T00:00:00"/>
    <n v="11"/>
    <s v="Original"/>
    <d v="2024-06-03T00:00:00"/>
    <n v="11"/>
    <x v="0"/>
    <x v="11"/>
    <s v="Johannesburg"/>
    <s v="Small Business"/>
    <x v="3"/>
    <x v="9"/>
    <x v="1"/>
    <x v="174"/>
    <n v="180.89"/>
    <n v="249.57"/>
    <n v="249.57"/>
    <n v="2.1999999999999999E-2"/>
    <n v="8"/>
    <n v="1952.6356799999999"/>
    <n v="1447.12"/>
    <n v="505.51567999999997"/>
    <n v="0.25888888806948362"/>
    <s v="May-2024"/>
    <d v="2024-05-01T00:00:00"/>
    <d v="2023-01-01T00:00:00"/>
    <x v="7"/>
    <s v="Q2-2024"/>
    <s v="Africa → South Africa → Johannesburg"/>
    <m/>
    <m/>
    <s v="Low"/>
  </r>
  <r>
    <x v="175"/>
    <d v="2025-04-14T00:00:00"/>
    <d v="2025-05-04T00:00:00"/>
    <n v="20"/>
    <s v="Original"/>
    <d v="2025-05-04T00:00:00"/>
    <n v="20"/>
    <x v="3"/>
    <x v="8"/>
    <s v="Birmingham"/>
    <s v="Enterprise"/>
    <x v="2"/>
    <x v="11"/>
    <x v="5"/>
    <x v="175"/>
    <n v="1413.87"/>
    <n v="3275"/>
    <n v="3275"/>
    <n v="0.255"/>
    <n v="38"/>
    <n v="92715.25"/>
    <n v="53727.06"/>
    <n v="38988.19"/>
    <n v="0.42051539525590453"/>
    <s v="Apr-2025"/>
    <d v="2025-04-01T00:00:00"/>
    <d v="2023-01-01T00:00:00"/>
    <x v="18"/>
    <s v="Q2-2025"/>
    <s v="Europe → United Kingdom → Birmingham"/>
    <m/>
    <m/>
    <s v="High"/>
  </r>
  <r>
    <x v="176"/>
    <d v="2023-08-27T00:00:00"/>
    <d v="2023-09-11T00:00:00"/>
    <n v="15"/>
    <s v="Original"/>
    <d v="2023-09-11T00:00:00"/>
    <n v="15"/>
    <x v="3"/>
    <x v="8"/>
    <s v="London"/>
    <s v="Consumer"/>
    <x v="2"/>
    <x v="13"/>
    <x v="1"/>
    <x v="176"/>
    <n v="943.79"/>
    <n v="1913.76"/>
    <n v="1913.76"/>
    <n v="9.0999999999999998E-2"/>
    <n v="9"/>
    <n v="15656.47056"/>
    <n v="8494.11"/>
    <n v="7162.3605599999992"/>
    <n v="0.45746967891338081"/>
    <s v="Aug-2023"/>
    <d v="2023-08-01T00:00:00"/>
    <d v="2023-01-01T00:00:00"/>
    <x v="25"/>
    <s v="Q3-2023"/>
    <s v="Europe → United Kingdom → London"/>
    <m/>
    <m/>
    <s v="High"/>
  </r>
  <r>
    <x v="177"/>
    <d v="2024-02-03T00:00:00"/>
    <d v="2024-02-21T00:00:00"/>
    <n v="18"/>
    <s v="Original"/>
    <d v="2024-02-21T00:00:00"/>
    <n v="18"/>
    <x v="3"/>
    <x v="6"/>
    <s v="Frankfurt"/>
    <s v="Corporate"/>
    <x v="0"/>
    <x v="10"/>
    <x v="0"/>
    <x v="177"/>
    <n v="39.229999999999997"/>
    <n v="30.09"/>
    <n v="30.09"/>
    <n v="0.17699999999999999"/>
    <n v="13"/>
    <n v="321.93290999999999"/>
    <n v="509.98999999999995"/>
    <n v="-188.05708999999996"/>
    <n v="-0.58414993981199359"/>
    <s v="Feb-2024"/>
    <d v="2024-02-01T00:00:00"/>
    <d v="2023-01-01T00:00:00"/>
    <x v="32"/>
    <s v="Q1-2024"/>
    <s v="Europe → Germany → Frankfurt"/>
    <m/>
    <m/>
    <s v="Low"/>
  </r>
  <r>
    <x v="178"/>
    <d v="2023-04-05T00:00:00"/>
    <d v="2023-04-16T00:00:00"/>
    <n v="11"/>
    <s v="Original"/>
    <d v="2023-04-16T00:00:00"/>
    <n v="11"/>
    <x v="2"/>
    <x v="3"/>
    <s v="Vancouver"/>
    <s v="Non-Profit"/>
    <x v="1"/>
    <x v="7"/>
    <x v="5"/>
    <x v="178"/>
    <n v="213.1"/>
    <n v="501.31"/>
    <n v="501.31"/>
    <n v="5.6000000000000001E-2"/>
    <n v="15"/>
    <n v="7098.5495999999994"/>
    <n v="3196.5"/>
    <n v="3902.0495999999994"/>
    <n v="0.54969674368409005"/>
    <s v="Apr-2023"/>
    <d v="2023-04-01T00:00:00"/>
    <d v="2023-01-01T00:00:00"/>
    <x v="12"/>
    <s v="Q2-2023"/>
    <s v="Americas → Canada → Vancouver"/>
    <m/>
    <m/>
    <s v="Low"/>
  </r>
  <r>
    <x v="179"/>
    <d v="2025-08-21T00:00:00"/>
    <d v="2025-09-12T00:00:00"/>
    <n v="22"/>
    <s v="Original"/>
    <d v="2025-09-12T00:00:00"/>
    <n v="22"/>
    <x v="1"/>
    <x v="9"/>
    <s v="Shenzhen"/>
    <s v="Education"/>
    <x v="0"/>
    <x v="5"/>
    <x v="1"/>
    <x v="179"/>
    <n v="352.66"/>
    <n v="411.18"/>
    <n v="411.18"/>
    <n v="0.17299999999999999"/>
    <n v="13"/>
    <n v="4420.5961799999995"/>
    <n v="4584.58"/>
    <n v="-163.98382000000038"/>
    <n v="-3.7095408248758066E-2"/>
    <s v="Aug-2025"/>
    <d v="2025-08-01T00:00:00"/>
    <d v="2023-01-01T00:00:00"/>
    <x v="29"/>
    <s v="Q3-2025"/>
    <s v="Asia → China → Shenzhen"/>
    <m/>
    <m/>
    <s v="Low"/>
  </r>
  <r>
    <x v="180"/>
    <d v="2025-09-15T00:00:00"/>
    <d v="2025-09-18T00:00:00"/>
    <n v="3"/>
    <s v="Original"/>
    <d v="2025-09-18T00:00:00"/>
    <n v="3"/>
    <x v="2"/>
    <x v="5"/>
    <s v="Rio de Janeiro"/>
    <s v="Non-Profit"/>
    <x v="4"/>
    <x v="4"/>
    <x v="6"/>
    <x v="180"/>
    <n v="5.5"/>
    <n v="5.92"/>
    <n v="5.92"/>
    <n v="0.21199999999999999"/>
    <n v="4"/>
    <n v="18.659839999999999"/>
    <n v="22"/>
    <n v="-3.3401600000000009"/>
    <n v="-0.17900260666758133"/>
    <s v="Sep-2025"/>
    <d v="2025-09-01T00:00:00"/>
    <d v="2023-01-01T00:00:00"/>
    <x v="11"/>
    <s v="Q3-2025"/>
    <s v="Americas → Brazil → Rio de Janeiro"/>
    <m/>
    <m/>
    <s v="Low"/>
  </r>
  <r>
    <x v="181"/>
    <d v="2024-10-03T00:00:00"/>
    <d v="2024-10-11T00:00:00"/>
    <n v="8"/>
    <s v="Original"/>
    <d v="2024-10-11T00:00:00"/>
    <n v="8"/>
    <x v="1"/>
    <x v="9"/>
    <s v="Beijing"/>
    <s v="Enterprise"/>
    <x v="4"/>
    <x v="5"/>
    <x v="3"/>
    <x v="181"/>
    <n v="1132.6099999999999"/>
    <n v="2206.63"/>
    <n v="2206.63"/>
    <n v="6.3E-2"/>
    <n v="20"/>
    <n v="41352.246200000009"/>
    <n v="22652.199999999997"/>
    <n v="18700.046200000012"/>
    <n v="0.45221355351671338"/>
    <s v="Oct-2024"/>
    <d v="2024-10-01T00:00:00"/>
    <d v="2023-01-01T00:00:00"/>
    <x v="1"/>
    <s v="Q4-2024"/>
    <s v="Asia → China → Beijing"/>
    <m/>
    <m/>
    <s v="High"/>
  </r>
  <r>
    <x v="182"/>
    <d v="2025-02-02T00:00:00"/>
    <d v="2025-03-04T00:00:00"/>
    <n v="30"/>
    <s v="Original"/>
    <d v="2025-03-04T00:00:00"/>
    <n v="30"/>
    <x v="1"/>
    <x v="2"/>
    <s v="Osaka"/>
    <s v="Education"/>
    <x v="3"/>
    <x v="4"/>
    <x v="6"/>
    <x v="182"/>
    <n v="766.59"/>
    <n v="1912.8"/>
    <n v="1912.8"/>
    <n v="0.19600000000000001"/>
    <n v="5"/>
    <n v="7689.4560000000001"/>
    <n v="3832.9500000000003"/>
    <n v="3856.5059999999999"/>
    <n v="0.50153170783472845"/>
    <s v="Feb-2025"/>
    <d v="2025-02-01T00:00:00"/>
    <d v="2023-03-01T00:00:00"/>
    <x v="6"/>
    <s v="Q1-2025"/>
    <s v="Asia → Japan → Osaka"/>
    <m/>
    <m/>
    <s v="High"/>
  </r>
  <r>
    <x v="183"/>
    <d v="2023-08-19T00:00:00"/>
    <d v="2023-08-23T00:00:00"/>
    <n v="4"/>
    <s v="Original"/>
    <d v="2023-08-23T00:00:00"/>
    <n v="4"/>
    <x v="0"/>
    <x v="1"/>
    <s v="Abuja"/>
    <s v="Small Business"/>
    <x v="1"/>
    <x v="1"/>
    <x v="5"/>
    <x v="183"/>
    <n v="790.63"/>
    <n v="1382.31"/>
    <n v="1382.31"/>
    <n v="0.10100000000000001"/>
    <n v="7"/>
    <n v="8698.8768300000011"/>
    <n v="5534.41"/>
    <n v="3164.4668300000012"/>
    <n v="0.36377878338116448"/>
    <s v="Aug-2023"/>
    <d v="2023-08-01T00:00:00"/>
    <d v="2023-01-01T00:00:00"/>
    <x v="25"/>
    <s v="Q3-2023"/>
    <s v="Africa → Nigeria → Abuja"/>
    <m/>
    <m/>
    <s v="Medium"/>
  </r>
  <r>
    <x v="184"/>
    <d v="2024-10-22T00:00:00"/>
    <d v="2024-10-29T00:00:00"/>
    <n v="7"/>
    <s v="Original"/>
    <d v="2024-10-29T00:00:00"/>
    <n v="7"/>
    <x v="0"/>
    <x v="1"/>
    <s v="Port Harcourt"/>
    <s v="Enterprise"/>
    <x v="3"/>
    <x v="12"/>
    <x v="5"/>
    <x v="184"/>
    <n v="1023.06"/>
    <n v="1355.61"/>
    <n v="1355.61"/>
    <n v="0.153"/>
    <n v="23"/>
    <n v="26408.63841"/>
    <n v="23530.379999999997"/>
    <n v="2878.2584100000022"/>
    <n v="0.10898927711888809"/>
    <s v="Oct-2024"/>
    <d v="2024-10-01T00:00:00"/>
    <d v="2023-01-01T00:00:00"/>
    <x v="1"/>
    <s v="Q4-2024"/>
    <s v="Africa → Nigeria → Port Harcourt"/>
    <m/>
    <m/>
    <s v="Medium"/>
  </r>
  <r>
    <x v="185"/>
    <d v="2023-06-22T00:00:00"/>
    <d v="2023-07-21T00:00:00"/>
    <n v="29"/>
    <s v="Original"/>
    <d v="2023-07-21T00:00:00"/>
    <n v="29"/>
    <x v="3"/>
    <x v="7"/>
    <s v="Lyon"/>
    <s v="Corporate"/>
    <x v="0"/>
    <x v="1"/>
    <x v="6"/>
    <x v="185"/>
    <n v="734.34"/>
    <n v="887.9"/>
    <n v="887.9"/>
    <n v="2.5000000000000001E-2"/>
    <n v="12"/>
    <n v="10388.429999999998"/>
    <n v="8812.08"/>
    <n v="1576.3499999999985"/>
    <n v="0.15174092716608753"/>
    <s v="Jun-2023"/>
    <d v="2023-06-01T00:00:00"/>
    <d v="2023-01-01T00:00:00"/>
    <x v="22"/>
    <s v="Q2-2023"/>
    <s v="Europe → France → Lyon"/>
    <m/>
    <m/>
    <s v="Medium"/>
  </r>
  <r>
    <x v="186"/>
    <d v="2025-01-13T00:00:00"/>
    <d v="2025-02-08T00:00:00"/>
    <n v="26"/>
    <s v="Original"/>
    <d v="2025-02-08T00:00:00"/>
    <n v="26"/>
    <x v="3"/>
    <x v="7"/>
    <s v="Paris"/>
    <s v="Non-Profit"/>
    <x v="5"/>
    <x v="6"/>
    <x v="5"/>
    <x v="186"/>
    <n v="594.74"/>
    <n v="1020.69"/>
    <n v="1020.69"/>
    <n v="0.21099999999999999"/>
    <n v="6"/>
    <n v="4831.9464600000001"/>
    <n v="3568.44"/>
    <n v="1263.5064600000001"/>
    <n v="0.26149016146176424"/>
    <s v="Jan-2025"/>
    <d v="2025-01-01T00:00:00"/>
    <d v="2023-01-01T00:00:00"/>
    <x v="24"/>
    <s v="Q1-2025"/>
    <s v="Europe → France → Paris"/>
    <m/>
    <m/>
    <s v="Medium"/>
  </r>
  <r>
    <x v="129"/>
    <d v="2023-01-29T00:00:00"/>
    <d v="2023-02-28T00:00:00"/>
    <n v="30"/>
    <s v="Original"/>
    <d v="2023-02-28T00:00:00"/>
    <n v="30"/>
    <x v="1"/>
    <x v="4"/>
    <s v="Bengaluru"/>
    <s v="Non-Profit"/>
    <x v="0"/>
    <x v="5"/>
    <x v="6"/>
    <x v="187"/>
    <n v="1262.0999999999999"/>
    <n v="1395.53"/>
    <n v="1395.53"/>
    <n v="0.23300000000000001"/>
    <n v="25"/>
    <n v="26759.28775"/>
    <n v="31552.499999999996"/>
    <n v="-4793.2122499999969"/>
    <n v="-0.17912331205452198"/>
    <s v="Jan-2023"/>
    <d v="2023-01-01T00:00:00"/>
    <d v="2023-01-01T00:00:00"/>
    <x v="5"/>
    <s v="Q1-2023"/>
    <s v="Asia → India → Bengaluru"/>
    <m/>
    <m/>
    <s v="Medium"/>
  </r>
  <r>
    <x v="187"/>
    <d v="2023-07-19T00:00:00"/>
    <d v="2023-07-31T00:00:00"/>
    <n v="12"/>
    <s v="Original"/>
    <d v="2023-07-31T00:00:00"/>
    <n v="12"/>
    <x v="2"/>
    <x v="5"/>
    <s v="Rio de Janeiro"/>
    <s v="Corporate"/>
    <x v="0"/>
    <x v="0"/>
    <x v="5"/>
    <x v="188"/>
    <n v="1334.64"/>
    <n v="2273.42"/>
    <n v="2273.42"/>
    <n v="0.11799999999999999"/>
    <n v="14"/>
    <n v="28072.190160000002"/>
    <n v="18684.960000000003"/>
    <n v="9387.2301599999992"/>
    <n v="0.33439607335575267"/>
    <s v="Jul-2023"/>
    <d v="2023-07-01T00:00:00"/>
    <d v="2023-01-01T00:00:00"/>
    <x v="23"/>
    <s v="Q3-2023"/>
    <s v="Americas → Brazil → Rio de Janeiro"/>
    <m/>
    <m/>
    <s v="High"/>
  </r>
  <r>
    <x v="188"/>
    <d v="2024-05-19T00:00:00"/>
    <d v="2024-06-08T00:00:00"/>
    <n v="20"/>
    <s v="Original"/>
    <d v="2024-06-08T00:00:00"/>
    <n v="20"/>
    <x v="2"/>
    <x v="5"/>
    <s v="Brasília"/>
    <s v="Small Business"/>
    <x v="0"/>
    <x v="6"/>
    <x v="5"/>
    <x v="189"/>
    <n v="1075.9000000000001"/>
    <n v="1242.1500000000001"/>
    <n v="1242.1500000000001"/>
    <n v="1.2E-2"/>
    <n v="7"/>
    <n v="8590.7094000000016"/>
    <n v="7531.3000000000011"/>
    <n v="1059.4094000000005"/>
    <n v="0.12332036280961853"/>
    <s v="May-2024"/>
    <d v="2024-05-01T00:00:00"/>
    <d v="2023-01-01T00:00:00"/>
    <x v="7"/>
    <s v="Q2-2024"/>
    <s v="Americas → Brazil → Brasília"/>
    <m/>
    <m/>
    <s v="Medium"/>
  </r>
  <r>
    <x v="189"/>
    <d v="2024-02-03T00:00:00"/>
    <d v="2024-02-19T00:00:00"/>
    <n v="16"/>
    <s v="Original"/>
    <d v="2024-02-19T00:00:00"/>
    <n v="16"/>
    <x v="1"/>
    <x v="9"/>
    <s v="Shenzhen"/>
    <s v="Small Business"/>
    <x v="1"/>
    <x v="10"/>
    <x v="4"/>
    <x v="190"/>
    <n v="993.75"/>
    <n v="1310.29"/>
    <n v="1310.29"/>
    <n v="0.215"/>
    <n v="19"/>
    <n v="19542.975350000001"/>
    <n v="18881.25"/>
    <n v="661.72535000000062"/>
    <n v="3.3860010471742245E-2"/>
    <s v="Feb-2024"/>
    <d v="2024-02-01T00:00:00"/>
    <d v="2023-01-01T00:00:00"/>
    <x v="32"/>
    <s v="Q1-2024"/>
    <s v="Asia → China → Shenzhen"/>
    <m/>
    <m/>
    <s v="Medium"/>
  </r>
  <r>
    <x v="190"/>
    <d v="2023-08-08T00:00:00"/>
    <d v="2023-08-22T00:00:00"/>
    <n v="14"/>
    <s v="Original"/>
    <d v="2023-08-22T00:00:00"/>
    <n v="14"/>
    <x v="3"/>
    <x v="8"/>
    <s v="Birmingham"/>
    <s v="Non-Profit"/>
    <x v="4"/>
    <x v="13"/>
    <x v="5"/>
    <x v="191"/>
    <n v="446.69"/>
    <n v="967.25"/>
    <n v="967.25"/>
    <n v="9.4E-2"/>
    <n v="10"/>
    <n v="8763.2849999999999"/>
    <n v="4466.8999999999996"/>
    <n v="4296.3850000000002"/>
    <n v="0.49027105702941309"/>
    <s v="Aug-2023"/>
    <d v="2023-08-01T00:00:00"/>
    <d v="2023-01-01T00:00:00"/>
    <x v="25"/>
    <s v="Q3-2023"/>
    <s v="Europe → United Kingdom → Birmingham"/>
    <m/>
    <m/>
    <s v="Medium"/>
  </r>
  <r>
    <x v="191"/>
    <d v="2024-08-12T00:00:00"/>
    <d v="2024-09-03T00:00:00"/>
    <n v="22"/>
    <s v="Original"/>
    <d v="2024-09-03T00:00:00"/>
    <n v="22"/>
    <x v="2"/>
    <x v="10"/>
    <s v="Austin"/>
    <s v="Consumer"/>
    <x v="3"/>
    <x v="2"/>
    <x v="4"/>
    <x v="192"/>
    <n v="797.8"/>
    <n v="886.22"/>
    <n v="886.22"/>
    <n v="0.23599999999999999"/>
    <n v="36"/>
    <n v="24374.594880000001"/>
    <n v="28720.799999999999"/>
    <n v="-4346.2051199999987"/>
    <n v="-0.17830881462428633"/>
    <s v="Aug-2024"/>
    <d v="2024-08-01T00:00:00"/>
    <d v="2023-01-01T00:00:00"/>
    <x v="20"/>
    <s v="Q3-2024"/>
    <s v="Americas → USA → Austin"/>
    <m/>
    <m/>
    <s v="Medium"/>
  </r>
  <r>
    <x v="192"/>
    <d v="2023-10-15T00:00:00"/>
    <d v="2023-11-13T00:00:00"/>
    <n v="29"/>
    <s v="Original"/>
    <d v="2023-11-13T00:00:00"/>
    <n v="29"/>
    <x v="1"/>
    <x v="9"/>
    <s v="Shenzhen"/>
    <s v="Non-Profit"/>
    <x v="3"/>
    <x v="1"/>
    <x v="1"/>
    <x v="193"/>
    <n v="986.44"/>
    <n v="790.61"/>
    <n v="790.61"/>
    <n v="7.1999999999999995E-2"/>
    <n v="6"/>
    <n v="4402.1164799999997"/>
    <n v="5918.64"/>
    <n v="-1516.5235200000006"/>
    <n v="-0.34449872621271499"/>
    <s v="Oct-2023"/>
    <d v="2023-10-01T00:00:00"/>
    <d v="2023-01-01T00:00:00"/>
    <x v="4"/>
    <s v="Q4-2023"/>
    <s v="Asia → China → Shenzhen"/>
    <m/>
    <m/>
    <s v="Low"/>
  </r>
  <r>
    <x v="193"/>
    <d v="2023-05-04T00:00:00"/>
    <d v="2023-05-26T00:00:00"/>
    <n v="22"/>
    <s v="Original"/>
    <d v="2023-05-26T00:00:00"/>
    <n v="22"/>
    <x v="2"/>
    <x v="10"/>
    <s v="San Francisco"/>
    <s v="Enterprise"/>
    <x v="1"/>
    <x v="1"/>
    <x v="2"/>
    <x v="194"/>
    <n v="249.71"/>
    <n v="361.33"/>
    <n v="361.33"/>
    <n v="9.4E-2"/>
    <n v="12"/>
    <n v="3928.3797600000003"/>
    <n v="2996.52"/>
    <n v="931.85976000000028"/>
    <n v="0.23721223937881206"/>
    <s v="May-2023"/>
    <d v="2023-05-01T00:00:00"/>
    <d v="2023-01-01T00:00:00"/>
    <x v="15"/>
    <s v="Q2-2023"/>
    <s v="Americas → USA → San Francisco"/>
    <m/>
    <m/>
    <s v="Low"/>
  </r>
  <r>
    <x v="194"/>
    <d v="2024-09-22T00:00:00"/>
    <d v="2024-10-01T00:00:00"/>
    <n v="9"/>
    <s v="Original"/>
    <d v="2024-10-01T00:00:00"/>
    <n v="9"/>
    <x v="2"/>
    <x v="5"/>
    <s v="São Paulo"/>
    <s v="Non-Profit"/>
    <x v="1"/>
    <x v="11"/>
    <x v="5"/>
    <x v="195"/>
    <n v="1378.8"/>
    <n v="1952.04"/>
    <n v="1952.04"/>
    <n v="0.159"/>
    <n v="19"/>
    <n v="31191.64716"/>
    <n v="26197.200000000001"/>
    <n v="4994.4471599999997"/>
    <n v="0.16012130216723058"/>
    <s v="Sep-2024"/>
    <d v="2024-09-01T00:00:00"/>
    <d v="2023-01-01T00:00:00"/>
    <x v="30"/>
    <s v="Q3-2024"/>
    <s v="Americas → Brazil → São Paulo"/>
    <m/>
    <m/>
    <s v="High"/>
  </r>
  <r>
    <x v="195"/>
    <d v="2024-10-23T00:00:00"/>
    <d v="2024-11-14T00:00:00"/>
    <n v="22"/>
    <s v="Original"/>
    <d v="2024-11-14T00:00:00"/>
    <n v="22"/>
    <x v="1"/>
    <x v="2"/>
    <s v="Osaka"/>
    <s v="Non-Profit"/>
    <x v="4"/>
    <x v="5"/>
    <x v="3"/>
    <x v="196"/>
    <n v="1406.4"/>
    <n v="1564.76"/>
    <n v="1564.76"/>
    <n v="0.185"/>
    <n v="17"/>
    <n v="21679.749799999998"/>
    <n v="23908.800000000003"/>
    <n v="-2229.0502000000051"/>
    <n v="-0.10281715520536151"/>
    <s v="Oct-2024"/>
    <d v="2024-10-01T00:00:00"/>
    <d v="2023-03-01T00:00:00"/>
    <x v="20"/>
    <s v="Q4-2024"/>
    <s v="Asia → Japan → Osaka"/>
    <m/>
    <m/>
    <s v="Medium"/>
  </r>
  <r>
    <x v="196"/>
    <d v="2024-02-11T00:00:00"/>
    <d v="2024-03-03T00:00:00"/>
    <n v="21"/>
    <s v="Original"/>
    <d v="2024-03-03T00:00:00"/>
    <n v="21"/>
    <x v="0"/>
    <x v="0"/>
    <s v="Kisumu"/>
    <s v="Enterprise"/>
    <x v="1"/>
    <x v="5"/>
    <x v="3"/>
    <x v="197"/>
    <n v="516.86"/>
    <n v="852.54"/>
    <n v="852.54"/>
    <n v="5.0999999999999997E-2"/>
    <n v="14"/>
    <n v="11326.846439999999"/>
    <n v="7236.04"/>
    <n v="4090.8064399999994"/>
    <n v="0.36116022775355994"/>
    <s v="Feb-2024"/>
    <d v="2024-02-01T00:00:00"/>
    <d v="2023-01-01T00:00:00"/>
    <x v="32"/>
    <s v="Q1-2024"/>
    <s v="Africa → Kenya → Kisumu"/>
    <m/>
    <m/>
    <s v="Medium"/>
  </r>
  <r>
    <x v="197"/>
    <d v="2023-01-30T00:00:00"/>
    <d v="2023-02-21T00:00:00"/>
    <n v="22"/>
    <s v="Original"/>
    <d v="2023-02-21T00:00:00"/>
    <n v="22"/>
    <x v="3"/>
    <x v="6"/>
    <s v="Munich"/>
    <s v="Small Business"/>
    <x v="2"/>
    <x v="3"/>
    <x v="2"/>
    <x v="198"/>
    <n v="1142.8800000000001"/>
    <n v="1465.29"/>
    <n v="1465.29"/>
    <n v="0.186"/>
    <n v="7"/>
    <n v="8349.2224200000001"/>
    <n v="8000.1600000000008"/>
    <n v="349.06241999999929"/>
    <n v="4.1807775915017401E-2"/>
    <s v="Jan-2023"/>
    <d v="2023-01-01T00:00:00"/>
    <d v="2023-01-01T00:00:00"/>
    <x v="5"/>
    <s v="Q1-2023"/>
    <s v="Europe → Germany → Munich"/>
    <m/>
    <m/>
    <s v="Medium"/>
  </r>
  <r>
    <x v="198"/>
    <d v="2023-04-14T00:00:00"/>
    <d v="2023-05-13T00:00:00"/>
    <n v="29"/>
    <s v="Original"/>
    <d v="2023-05-13T00:00:00"/>
    <n v="29"/>
    <x v="3"/>
    <x v="6"/>
    <s v="Frankfurt"/>
    <s v="Consumer"/>
    <x v="4"/>
    <x v="1"/>
    <x v="1"/>
    <x v="199"/>
    <n v="1320.33"/>
    <n v="2645.23"/>
    <n v="2645.23"/>
    <n v="0.155"/>
    <n v="25"/>
    <n v="55880.483749999999"/>
    <n v="33008.25"/>
    <n v="22872.233749999999"/>
    <n v="0.40930629470436536"/>
    <s v="Apr-2023"/>
    <d v="2023-04-01T00:00:00"/>
    <d v="2023-01-01T00:00:00"/>
    <x v="12"/>
    <s v="Q2-2023"/>
    <s v="Europe → Germany → Frankfurt"/>
    <m/>
    <m/>
    <s v="High"/>
  </r>
  <r>
    <x v="199"/>
    <d v="2023-01-13T00:00:00"/>
    <d v="2023-01-19T00:00:00"/>
    <n v="6"/>
    <s v="Original"/>
    <d v="2023-01-19T00:00:00"/>
    <n v="6"/>
    <x v="2"/>
    <x v="10"/>
    <s v="Chicago"/>
    <s v="Corporate"/>
    <x v="4"/>
    <x v="10"/>
    <x v="3"/>
    <x v="200"/>
    <n v="833.57"/>
    <n v="881.57"/>
    <n v="881.57"/>
    <n v="5.7000000000000002E-2"/>
    <n v="18"/>
    <n v="14963.769179999999"/>
    <n v="15004.26"/>
    <n v="-40.490820000000895"/>
    <n v="-2.7059238560107821E-3"/>
    <s v="Jan-2023"/>
    <d v="2023-01-01T00:00:00"/>
    <d v="2023-01-01T00:00:00"/>
    <x v="5"/>
    <s v="Q1-2023"/>
    <s v="Americas → USA → Chicago"/>
    <m/>
    <m/>
    <s v="Medium"/>
  </r>
  <r>
    <x v="200"/>
    <d v="2024-01-12T00:00:00"/>
    <d v="2024-01-29T00:00:00"/>
    <n v="17"/>
    <s v="Original"/>
    <d v="2024-01-29T00:00:00"/>
    <n v="17"/>
    <x v="2"/>
    <x v="10"/>
    <s v="Chicago"/>
    <s v="Education"/>
    <x v="3"/>
    <x v="8"/>
    <x v="1"/>
    <x v="201"/>
    <n v="493.76"/>
    <n v="625.04"/>
    <n v="625.04"/>
    <n v="0.25800000000000001"/>
    <n v="10"/>
    <n v="4637.7968000000001"/>
    <n v="4937.6000000000004"/>
    <n v="-299.80320000000029"/>
    <n v="-6.464345311549663E-2"/>
    <s v="Jan-2024"/>
    <d v="2024-01-01T00:00:00"/>
    <d v="2023-01-01T00:00:00"/>
    <x v="9"/>
    <s v="Q1-2024"/>
    <s v="Americas → USA → Chicago"/>
    <m/>
    <m/>
    <s v="Low"/>
  </r>
  <r>
    <x v="201"/>
    <d v="2023-08-15T00:00:00"/>
    <d v="2023-09-07T00:00:00"/>
    <n v="23"/>
    <s v="Original"/>
    <d v="2023-09-07T00:00:00"/>
    <n v="23"/>
    <x v="2"/>
    <x v="10"/>
    <s v="New York"/>
    <s v="Enterprise"/>
    <x v="1"/>
    <x v="11"/>
    <x v="3"/>
    <x v="202"/>
    <n v="590.33000000000004"/>
    <n v="973.04"/>
    <n v="973.04"/>
    <n v="0"/>
    <n v="26"/>
    <n v="25299.040000000001"/>
    <n v="15348.580000000002"/>
    <n v="9950.4599999999991"/>
    <n v="0.39331373838691108"/>
    <s v="Aug-2023"/>
    <d v="2023-08-01T00:00:00"/>
    <d v="2023-01-01T00:00:00"/>
    <x v="25"/>
    <s v="Q3-2023"/>
    <s v="Americas → USA → New York"/>
    <m/>
    <m/>
    <s v="Medium"/>
  </r>
  <r>
    <x v="202"/>
    <d v="2023-01-20T00:00:00"/>
    <d v="2023-02-03T00:00:00"/>
    <n v="14"/>
    <s v="Original"/>
    <d v="2023-02-03T00:00:00"/>
    <n v="14"/>
    <x v="0"/>
    <x v="0"/>
    <s v="Kisumu"/>
    <s v="Corporate"/>
    <x v="0"/>
    <x v="12"/>
    <x v="2"/>
    <x v="203"/>
    <n v="884.36"/>
    <n v="1545.34"/>
    <n v="1545.34"/>
    <n v="0.24299999999999999"/>
    <n v="41"/>
    <n v="47962.717579999997"/>
    <n v="36258.76"/>
    <n v="11703.957579999995"/>
    <n v="0.24402198562827965"/>
    <s v="Jan-2023"/>
    <d v="2023-01-01T00:00:00"/>
    <d v="2023-01-01T00:00:00"/>
    <x v="5"/>
    <s v="Q1-2023"/>
    <s v="Africa → Kenya → Kisumu"/>
    <m/>
    <m/>
    <s v="Medium"/>
  </r>
  <r>
    <x v="203"/>
    <d v="2025-02-04T00:00:00"/>
    <d v="2025-02-25T00:00:00"/>
    <n v="21"/>
    <s v="Original"/>
    <d v="2025-02-25T00:00:00"/>
    <n v="21"/>
    <x v="3"/>
    <x v="8"/>
    <s v="Birmingham"/>
    <s v="Corporate"/>
    <x v="2"/>
    <x v="14"/>
    <x v="5"/>
    <x v="204"/>
    <n v="1016.32"/>
    <n v="2253.42"/>
    <n v="2253.42"/>
    <n v="5.5E-2"/>
    <n v="12"/>
    <n v="25553.782800000001"/>
    <n v="12195.84"/>
    <n v="13357.942800000001"/>
    <n v="0.52273837124419797"/>
    <s v="Feb-2025"/>
    <d v="2025-02-01T00:00:00"/>
    <d v="2023-01-01T00:00:00"/>
    <x v="26"/>
    <s v="Q1-2025"/>
    <s v="Europe → United Kingdom → Birmingham"/>
    <m/>
    <m/>
    <s v="High"/>
  </r>
  <r>
    <x v="204"/>
    <d v="2023-04-19T00:00:00"/>
    <d v="2023-04-28T00:00:00"/>
    <n v="9"/>
    <s v="Original"/>
    <d v="2023-04-28T00:00:00"/>
    <n v="9"/>
    <x v="3"/>
    <x v="6"/>
    <s v="Berlin"/>
    <s v="Education"/>
    <x v="1"/>
    <x v="6"/>
    <x v="5"/>
    <x v="205"/>
    <n v="1178.42"/>
    <n v="2446.56"/>
    <n v="2446.56"/>
    <n v="2.9000000000000001E-2"/>
    <n v="11"/>
    <n v="26131.70736"/>
    <n v="12962.62"/>
    <n v="13169.08736"/>
    <n v="0.5039505141618883"/>
    <s v="Apr-2023"/>
    <d v="2023-04-01T00:00:00"/>
    <d v="2023-01-01T00:00:00"/>
    <x v="12"/>
    <s v="Q2-2023"/>
    <s v="Europe → Germany → Berlin"/>
    <m/>
    <m/>
    <s v="High"/>
  </r>
  <r>
    <x v="205"/>
    <d v="2023-07-02T00:00:00"/>
    <d v="2023-08-01T00:00:00"/>
    <n v="30"/>
    <s v="Original"/>
    <d v="2023-08-01T00:00:00"/>
    <n v="30"/>
    <x v="3"/>
    <x v="8"/>
    <s v="Birmingham"/>
    <s v="Small Business"/>
    <x v="0"/>
    <x v="5"/>
    <x v="0"/>
    <x v="206"/>
    <n v="137.46"/>
    <n v="188.3"/>
    <n v="188.3"/>
    <n v="3.7999999999999999E-2"/>
    <n v="37"/>
    <n v="6702.3501999999999"/>
    <n v="5086.0200000000004"/>
    <n v="1616.3301999999994"/>
    <n v="0.24115872071262398"/>
    <s v="Jul-2023"/>
    <d v="2023-07-01T00:00:00"/>
    <d v="2023-01-01T00:00:00"/>
    <x v="23"/>
    <s v="Q3-2023"/>
    <s v="Europe → United Kingdom → Birmingham"/>
    <m/>
    <m/>
    <s v="Low"/>
  </r>
  <r>
    <x v="206"/>
    <d v="2025-01-21T00:00:00"/>
    <d v="2025-02-14T00:00:00"/>
    <n v="24"/>
    <s v="Original"/>
    <d v="2025-02-14T00:00:00"/>
    <n v="24"/>
    <x v="0"/>
    <x v="0"/>
    <s v="Nairobi"/>
    <s v="Small Business"/>
    <x v="0"/>
    <x v="1"/>
    <x v="6"/>
    <x v="207"/>
    <n v="1030.44"/>
    <n v="2562.84"/>
    <n v="2562.84"/>
    <n v="0.14799999999999999"/>
    <n v="13"/>
    <n v="28386.015839999996"/>
    <n v="13395.720000000001"/>
    <n v="14990.295839999995"/>
    <n v="0.52808734852027039"/>
    <s v="Jan-2025"/>
    <d v="2025-01-01T00:00:00"/>
    <d v="2023-01-01T00:00:00"/>
    <x v="24"/>
    <s v="Q1-2025"/>
    <s v="Africa → Kenya → Nairobi"/>
    <m/>
    <m/>
    <s v="High"/>
  </r>
  <r>
    <x v="207"/>
    <d v="2024-09-10T00:00:00"/>
    <d v="2024-10-07T00:00:00"/>
    <n v="27"/>
    <s v="Original"/>
    <d v="2024-10-07T00:00:00"/>
    <n v="27"/>
    <x v="0"/>
    <x v="0"/>
    <s v="Kisumu"/>
    <s v="Consumer"/>
    <x v="0"/>
    <x v="4"/>
    <x v="1"/>
    <x v="208"/>
    <n v="1248.3900000000001"/>
    <n v="1805.11"/>
    <n v="1805.11"/>
    <n v="0.20300000000000001"/>
    <n v="11"/>
    <n v="15825.399369999997"/>
    <n v="13732.29"/>
    <n v="2093.1093699999965"/>
    <n v="0.13226265707820786"/>
    <s v="Sep-2024"/>
    <d v="2024-09-01T00:00:00"/>
    <d v="2023-01-01T00:00:00"/>
    <x v="30"/>
    <s v="Q3-2024"/>
    <s v="Africa → Kenya → Kisumu"/>
    <m/>
    <m/>
    <s v="High"/>
  </r>
  <r>
    <x v="208"/>
    <d v="2025-07-21T00:00:00"/>
    <d v="2025-08-07T00:00:00"/>
    <n v="17"/>
    <s v="Original"/>
    <d v="2025-08-07T00:00:00"/>
    <n v="17"/>
    <x v="0"/>
    <x v="1"/>
    <s v="Lagos"/>
    <s v="Enterprise"/>
    <x v="4"/>
    <x v="12"/>
    <x v="6"/>
    <x v="209"/>
    <n v="1204.95"/>
    <n v="2065.73"/>
    <n v="2065.73"/>
    <n v="0.13600000000000001"/>
    <n v="10"/>
    <n v="17847.907199999998"/>
    <n v="12049.5"/>
    <n v="5798.4071999999978"/>
    <n v="0.32487882949100039"/>
    <s v="Jul-2025"/>
    <d v="2025-07-01T00:00:00"/>
    <d v="2023-01-01T00:00:00"/>
    <x v="13"/>
    <s v="Q3-2025"/>
    <s v="Africa → Nigeria → Lagos"/>
    <m/>
    <m/>
    <s v="High"/>
  </r>
  <r>
    <x v="209"/>
    <d v="2024-10-02T00:00:00"/>
    <d v="2024-10-23T00:00:00"/>
    <n v="21"/>
    <s v="Original"/>
    <d v="2024-10-23T00:00:00"/>
    <n v="21"/>
    <x v="0"/>
    <x v="11"/>
    <s v="Durban"/>
    <s v="Corporate"/>
    <x v="2"/>
    <x v="8"/>
    <x v="0"/>
    <x v="210"/>
    <n v="1095.6099999999999"/>
    <n v="2366.5100000000002"/>
    <n v="2366.5100000000002"/>
    <n v="0.152"/>
    <n v="9"/>
    <n v="18061.204320000004"/>
    <n v="9860.49"/>
    <n v="8200.7143200000046"/>
    <n v="0.4540513564158607"/>
    <s v="Oct-2024"/>
    <d v="2024-10-01T00:00:00"/>
    <d v="2023-01-01T00:00:00"/>
    <x v="1"/>
    <s v="Q4-2024"/>
    <s v="Africa → South Africa → Durban"/>
    <m/>
    <m/>
    <s v="High"/>
  </r>
  <r>
    <x v="210"/>
    <d v="2025-07-14T00:00:00"/>
    <d v="2025-08-04T00:00:00"/>
    <n v="21"/>
    <s v="Original"/>
    <d v="2025-08-04T00:00:00"/>
    <n v="21"/>
    <x v="2"/>
    <x v="3"/>
    <s v="Montreal"/>
    <s v="Consumer"/>
    <x v="1"/>
    <x v="10"/>
    <x v="5"/>
    <x v="211"/>
    <n v="90.3"/>
    <n v="131.76"/>
    <n v="131.76"/>
    <n v="0.10199999999999999"/>
    <n v="15"/>
    <n v="1774.8072"/>
    <n v="1354.5"/>
    <n v="420.30719999999997"/>
    <n v="0.23681851189244668"/>
    <s v="Jul-2025"/>
    <d v="2025-07-01T00:00:00"/>
    <d v="2023-01-01T00:00:00"/>
    <x v="13"/>
    <s v="Q3-2025"/>
    <s v="Americas → Canada → Montreal"/>
    <m/>
    <m/>
    <s v="Low"/>
  </r>
  <r>
    <x v="211"/>
    <d v="2024-09-09T00:00:00"/>
    <d v="2024-10-01T00:00:00"/>
    <n v="22"/>
    <s v="Original"/>
    <d v="2024-10-01T00:00:00"/>
    <n v="22"/>
    <x v="1"/>
    <x v="9"/>
    <s v="Shenzhen"/>
    <s v="Consumer"/>
    <x v="4"/>
    <x v="4"/>
    <x v="1"/>
    <x v="212"/>
    <n v="1166.18"/>
    <n v="1335.02"/>
    <n v="1335.02"/>
    <n v="0.128"/>
    <n v="6"/>
    <n v="6984.8246399999998"/>
    <n v="6997.08"/>
    <n v="-12.25536000000011"/>
    <n v="-1.7545694604582242E-3"/>
    <s v="Sep-2024"/>
    <d v="2024-09-01T00:00:00"/>
    <d v="2023-01-01T00:00:00"/>
    <x v="30"/>
    <s v="Q3-2024"/>
    <s v="Asia → China → Shenzhen"/>
    <m/>
    <m/>
    <s v="Medium"/>
  </r>
  <r>
    <x v="212"/>
    <d v="2025-01-29T00:00:00"/>
    <d v="2025-02-06T00:00:00"/>
    <n v="8"/>
    <s v="Original"/>
    <d v="2025-02-06T00:00:00"/>
    <n v="8"/>
    <x v="0"/>
    <x v="0"/>
    <s v="Kisumu"/>
    <s v="Education"/>
    <x v="0"/>
    <x v="5"/>
    <x v="3"/>
    <x v="213"/>
    <n v="1445.27"/>
    <n v="2691.45"/>
    <n v="2691.45"/>
    <n v="0"/>
    <n v="9"/>
    <n v="24223.05"/>
    <n v="13007.43"/>
    <n v="11215.619999999999"/>
    <n v="0.46301436028906351"/>
    <s v="Jan-2025"/>
    <d v="2025-01-01T00:00:00"/>
    <d v="2023-01-01T00:00:00"/>
    <x v="24"/>
    <s v="Q1-2025"/>
    <s v="Africa → Kenya → Kisumu"/>
    <m/>
    <m/>
    <s v="High"/>
  </r>
  <r>
    <x v="213"/>
    <d v="2023-11-10T00:00:00"/>
    <d v="2023-11-28T00:00:00"/>
    <n v="18"/>
    <s v="Original"/>
    <d v="2023-11-28T00:00:00"/>
    <n v="18"/>
    <x v="2"/>
    <x v="5"/>
    <s v="Brasília"/>
    <s v="Education"/>
    <x v="2"/>
    <x v="4"/>
    <x v="6"/>
    <x v="214"/>
    <n v="388.51"/>
    <n v="776.46"/>
    <n v="776.46"/>
    <n v="0.157"/>
    <n v="12"/>
    <n v="7854.6693599999999"/>
    <n v="4662.12"/>
    <n v="3192.54936"/>
    <n v="0.40645241876864946"/>
    <s v="Nov-2023"/>
    <d v="2023-11-01T00:00:00"/>
    <d v="2023-01-01T00:00:00"/>
    <x v="31"/>
    <s v="Q4-2023"/>
    <s v="Americas → Brazil → Brasília"/>
    <m/>
    <m/>
    <s v="Low"/>
  </r>
  <r>
    <x v="214"/>
    <d v="2024-02-29T00:00:00"/>
    <d v="2024-03-30T00:00:00"/>
    <n v="30"/>
    <s v="Original"/>
    <d v="2024-03-30T00:00:00"/>
    <n v="30"/>
    <x v="1"/>
    <x v="2"/>
    <s v="Nagoya"/>
    <s v="Small Business"/>
    <x v="4"/>
    <x v="2"/>
    <x v="2"/>
    <x v="215"/>
    <n v="231.11"/>
    <n v="318.17"/>
    <n v="318.17"/>
    <n v="0.20100000000000001"/>
    <n v="60"/>
    <n v="15253.069799999999"/>
    <n v="13866.6"/>
    <n v="1386.4697999999989"/>
    <n v="9.0897754889969692E-2"/>
    <s v="Feb-2024"/>
    <d v="2024-02-01T00:00:00"/>
    <d v="2023-03-01T00:00:00"/>
    <x v="27"/>
    <s v="Q1-2024"/>
    <s v="Asia → Japan → Nagoya"/>
    <m/>
    <m/>
    <s v="Low"/>
  </r>
  <r>
    <x v="215"/>
    <d v="2023-12-20T00:00:00"/>
    <d v="2024-01-14T00:00:00"/>
    <n v="25"/>
    <s v="Original"/>
    <d v="2024-01-14T00:00:00"/>
    <n v="25"/>
    <x v="1"/>
    <x v="4"/>
    <s v="Mumbai"/>
    <s v="Non-Profit"/>
    <x v="2"/>
    <x v="4"/>
    <x v="5"/>
    <x v="216"/>
    <n v="1085.6099999999999"/>
    <n v="1246.4100000000001"/>
    <n v="1246.4100000000001"/>
    <n v="0.113"/>
    <n v="7"/>
    <n v="7738.9596900000006"/>
    <n v="7599.2699999999995"/>
    <n v="139.68969000000106"/>
    <n v="1.8050189637310417E-2"/>
    <s v="Dec-2023"/>
    <d v="2023-12-01T00:00:00"/>
    <d v="2023-01-01T00:00:00"/>
    <x v="27"/>
    <s v="Q4-2023"/>
    <s v="Asia → India → Mumbai"/>
    <m/>
    <m/>
    <s v="Medium"/>
  </r>
  <r>
    <x v="216"/>
    <d v="2023-01-22T00:00:00"/>
    <d v="2023-01-21T00:00:00"/>
    <n v="-1"/>
    <s v="Corrected"/>
    <d v="2023-01-23T00:00:00"/>
    <n v="1"/>
    <x v="3"/>
    <x v="6"/>
    <s v="Munich"/>
    <s v="Corporate"/>
    <x v="4"/>
    <x v="9"/>
    <x v="5"/>
    <x v="217"/>
    <n v="150.86000000000001"/>
    <n v="346.96"/>
    <n v="346.96"/>
    <n v="0.19600000000000001"/>
    <n v="8"/>
    <n v="2231.6467200000002"/>
    <n v="1206.8800000000001"/>
    <n v="1024.7667200000001"/>
    <n v="0.45919755614365343"/>
    <s v="Jan-2023"/>
    <d v="2023-01-01T00:00:00"/>
    <d v="2023-01-01T00:00:00"/>
    <x v="5"/>
    <s v="Q1-2023"/>
    <s v="Europe → Germany → Munich"/>
    <m/>
    <m/>
    <s v="Low"/>
  </r>
  <r>
    <x v="217"/>
    <d v="2024-10-11T00:00:00"/>
    <d v="2024-11-09T00:00:00"/>
    <n v="29"/>
    <s v="Original"/>
    <d v="2024-11-09T00:00:00"/>
    <n v="29"/>
    <x v="1"/>
    <x v="9"/>
    <s v="Shanghai"/>
    <s v="Non-Profit"/>
    <x v="1"/>
    <x v="9"/>
    <x v="1"/>
    <x v="218"/>
    <n v="391.64"/>
    <n v="504.76"/>
    <n v="504.76"/>
    <n v="4.0000000000000001E-3"/>
    <n v="13"/>
    <n v="6535.6324800000002"/>
    <n v="5091.32"/>
    <n v="1444.3124800000005"/>
    <n v="0.22099046793402319"/>
    <s v="Oct-2024"/>
    <d v="2024-10-01T00:00:00"/>
    <d v="2023-01-01T00:00:00"/>
    <x v="1"/>
    <s v="Q4-2024"/>
    <s v="Asia → China → Shanghai"/>
    <m/>
    <m/>
    <s v="Low"/>
  </r>
  <r>
    <x v="218"/>
    <d v="2024-09-19T00:00:00"/>
    <d v="2024-10-14T00:00:00"/>
    <n v="25"/>
    <s v="Original"/>
    <d v="2024-10-14T00:00:00"/>
    <n v="25"/>
    <x v="2"/>
    <x v="5"/>
    <s v="Rio de Janeiro"/>
    <s v="Small Business"/>
    <x v="0"/>
    <x v="11"/>
    <x v="1"/>
    <x v="219"/>
    <n v="386.96"/>
    <n v="937.46"/>
    <n v="937.46"/>
    <n v="0.26600000000000001"/>
    <n v="41"/>
    <n v="28211.92124"/>
    <n v="15865.359999999999"/>
    <n v="12346.561240000001"/>
    <n v="0.43763631462626335"/>
    <s v="Sep-2024"/>
    <d v="2024-09-01T00:00:00"/>
    <d v="2023-01-01T00:00:00"/>
    <x v="30"/>
    <s v="Q3-2024"/>
    <s v="Americas → Brazil → Rio de Janeiro"/>
    <m/>
    <m/>
    <s v="Medium"/>
  </r>
  <r>
    <x v="219"/>
    <d v="2025-08-25T00:00:00"/>
    <d v="2025-09-24T00:00:00"/>
    <n v="30"/>
    <s v="Original"/>
    <d v="2025-09-24T00:00:00"/>
    <n v="30"/>
    <x v="0"/>
    <x v="0"/>
    <s v="Nairobi"/>
    <s v="Consumer"/>
    <x v="4"/>
    <x v="5"/>
    <x v="0"/>
    <x v="220"/>
    <n v="589.14"/>
    <n v="1300.58"/>
    <n v="1300.58"/>
    <n v="5.5E-2"/>
    <n v="11"/>
    <n v="13519.529099999998"/>
    <n v="6480.54"/>
    <n v="7038.989099999998"/>
    <n v="0.52065342275863724"/>
    <s v="Aug-2025"/>
    <d v="2025-08-01T00:00:00"/>
    <d v="2023-01-01T00:00:00"/>
    <x v="29"/>
    <s v="Q3-2025"/>
    <s v="Africa → Kenya → Nairobi"/>
    <m/>
    <m/>
    <s v="Medium"/>
  </r>
  <r>
    <x v="220"/>
    <d v="2023-09-25T00:00:00"/>
    <d v="2023-10-02T00:00:00"/>
    <n v="7"/>
    <s v="Original"/>
    <d v="2023-10-02T00:00:00"/>
    <n v="7"/>
    <x v="2"/>
    <x v="10"/>
    <s v="New York"/>
    <s v="Education"/>
    <x v="2"/>
    <x v="2"/>
    <x v="6"/>
    <x v="221"/>
    <n v="145.58000000000001"/>
    <n v="228.15"/>
    <n v="228.15"/>
    <n v="0.20399999999999999"/>
    <n v="5"/>
    <n v="908.03700000000003"/>
    <n v="727.90000000000009"/>
    <n v="180.13699999999994"/>
    <n v="0.19838068272548359"/>
    <s v="Sep-2023"/>
    <d v="2023-09-01T00:00:00"/>
    <d v="2023-01-01T00:00:00"/>
    <x v="28"/>
    <s v="Q3-2023"/>
    <s v="Americas → USA → New York"/>
    <m/>
    <m/>
    <s v="Low"/>
  </r>
  <r>
    <x v="221"/>
    <d v="2023-08-26T00:00:00"/>
    <d v="2023-09-10T00:00:00"/>
    <n v="15"/>
    <s v="Original"/>
    <d v="2023-09-10T00:00:00"/>
    <n v="15"/>
    <x v="0"/>
    <x v="11"/>
    <s v="Cape Town"/>
    <s v="Non-Profit"/>
    <x v="4"/>
    <x v="13"/>
    <x v="0"/>
    <x v="222"/>
    <n v="241.14"/>
    <n v="496.52"/>
    <n v="496.52"/>
    <n v="9.2999999999999999E-2"/>
    <n v="10"/>
    <n v="4503.4363999999996"/>
    <n v="2411.3999999999996"/>
    <n v="2092.0364"/>
    <n v="0.46454223268257994"/>
    <s v="Aug-2023"/>
    <d v="2023-08-01T00:00:00"/>
    <d v="2023-01-01T00:00:00"/>
    <x v="25"/>
    <s v="Q3-2023"/>
    <s v="Africa → South Africa → Cape Town"/>
    <m/>
    <m/>
    <s v="Low"/>
  </r>
  <r>
    <x v="222"/>
    <d v="2025-07-16T00:00:00"/>
    <d v="2025-07-17T00:00:00"/>
    <n v="1"/>
    <s v="Original"/>
    <d v="2025-07-17T00:00:00"/>
    <n v="1"/>
    <x v="0"/>
    <x v="11"/>
    <s v="Durban"/>
    <s v="Small Business"/>
    <x v="3"/>
    <x v="5"/>
    <x v="2"/>
    <x v="223"/>
    <n v="1198.9000000000001"/>
    <n v="2941.2"/>
    <n v="2941.2"/>
    <n v="5.0999999999999997E-2"/>
    <n v="24"/>
    <n v="66988.771199999988"/>
    <n v="28773.600000000002"/>
    <n v="38215.171199999982"/>
    <n v="0.57047129713583977"/>
    <s v="Jul-2025"/>
    <d v="2025-07-01T00:00:00"/>
    <d v="2023-01-01T00:00:00"/>
    <x v="13"/>
    <s v="Q3-2025"/>
    <s v="Africa → South Africa → Durban"/>
    <m/>
    <m/>
    <s v="High"/>
  </r>
  <r>
    <x v="223"/>
    <d v="2023-04-19T00:00:00"/>
    <d v="2023-05-07T00:00:00"/>
    <n v="18"/>
    <s v="Original"/>
    <d v="2023-05-07T00:00:00"/>
    <n v="18"/>
    <x v="3"/>
    <x v="8"/>
    <s v="Birmingham"/>
    <s v="Enterprise"/>
    <x v="0"/>
    <x v="13"/>
    <x v="4"/>
    <x v="224"/>
    <n v="1089.1500000000001"/>
    <n v="1088.2"/>
    <n v="1088.2"/>
    <n v="5.0999999999999997E-2"/>
    <n v="15"/>
    <n v="15490.527"/>
    <n v="16337.250000000002"/>
    <n v="-846.72300000000178"/>
    <n v="-5.4660696824582002E-2"/>
    <s v="Apr-2023"/>
    <d v="2023-04-01T00:00:00"/>
    <d v="2023-01-01T00:00:00"/>
    <x v="12"/>
    <s v="Q2-2023"/>
    <s v="Europe → United Kingdom → Birmingham"/>
    <m/>
    <m/>
    <s v="Medium"/>
  </r>
  <r>
    <x v="224"/>
    <d v="2023-12-19T00:00:00"/>
    <d v="2023-12-20T00:00:00"/>
    <n v="1"/>
    <s v="Original"/>
    <d v="2023-12-20T00:00:00"/>
    <n v="1"/>
    <x v="2"/>
    <x v="5"/>
    <s v="Rio de Janeiro"/>
    <s v="Consumer"/>
    <x v="3"/>
    <x v="1"/>
    <x v="3"/>
    <x v="225"/>
    <n v="1080.43"/>
    <n v="2529.15"/>
    <n v="2529.15"/>
    <n v="0.14699999999999999"/>
    <n v="10"/>
    <n v="21573.6495"/>
    <n v="10804.300000000001"/>
    <n v="10769.349499999998"/>
    <n v="0.49918997247081437"/>
    <s v="Dec-2023"/>
    <d v="2023-12-01T00:00:00"/>
    <d v="2023-01-01T00:00:00"/>
    <x v="27"/>
    <s v="Q4-2023"/>
    <s v="Americas → Brazil → Rio de Janeiro"/>
    <m/>
    <m/>
    <s v="High"/>
  </r>
  <r>
    <x v="225"/>
    <d v="2023-07-30T00:00:00"/>
    <d v="2023-08-07T00:00:00"/>
    <n v="8"/>
    <s v="Original"/>
    <d v="2023-08-07T00:00:00"/>
    <n v="8"/>
    <x v="1"/>
    <x v="2"/>
    <s v="Nagoya"/>
    <s v="Education"/>
    <x v="2"/>
    <x v="8"/>
    <x v="2"/>
    <x v="226"/>
    <n v="1352.44"/>
    <n v="2698.01"/>
    <n v="2698.01"/>
    <n v="0.13100000000000001"/>
    <n v="13"/>
    <n v="30479.418970000002"/>
    <n v="17581.72"/>
    <n v="12897.698970000001"/>
    <n v="0.42316091992090887"/>
    <s v="Jul-2023"/>
    <d v="2023-07-01T00:00:00"/>
    <d v="2023-03-01T00:00:00"/>
    <x v="15"/>
    <s v="Q3-2023"/>
    <s v="Asia → Japan → Nagoya"/>
    <m/>
    <m/>
    <s v="High"/>
  </r>
  <r>
    <x v="226"/>
    <d v="2023-10-04T00:00:00"/>
    <d v="2023-10-29T00:00:00"/>
    <n v="25"/>
    <s v="Original"/>
    <d v="2023-10-29T00:00:00"/>
    <n v="25"/>
    <x v="2"/>
    <x v="10"/>
    <s v="San Francisco"/>
    <s v="Small Business"/>
    <x v="3"/>
    <x v="7"/>
    <x v="6"/>
    <x v="227"/>
    <n v="1239.8399999999999"/>
    <n v="1482.75"/>
    <n v="1482.75"/>
    <n v="6.7000000000000004E-2"/>
    <n v="4"/>
    <n v="5533.6230000000005"/>
    <n v="4959.3599999999997"/>
    <n v="574.26300000000083"/>
    <n v="0.10377703721413634"/>
    <s v="Oct-2023"/>
    <d v="2023-10-01T00:00:00"/>
    <d v="2023-01-01T00:00:00"/>
    <x v="4"/>
    <s v="Q4-2023"/>
    <s v="Americas → USA → San Francisco"/>
    <m/>
    <m/>
    <s v="Medium"/>
  </r>
  <r>
    <x v="227"/>
    <d v="2025-08-10T00:00:00"/>
    <d v="2025-08-30T00:00:00"/>
    <n v="20"/>
    <s v="Original"/>
    <d v="2025-08-30T00:00:00"/>
    <n v="20"/>
    <x v="2"/>
    <x v="10"/>
    <s v="San Francisco"/>
    <s v="Corporate"/>
    <x v="2"/>
    <x v="11"/>
    <x v="1"/>
    <x v="228"/>
    <n v="933.29"/>
    <n v="1456.81"/>
    <n v="1456.81"/>
    <n v="0.123"/>
    <n v="13"/>
    <n v="16609.090809999998"/>
    <n v="12132.77"/>
    <n v="4476.3208099999974"/>
    <n v="0.26951028573489977"/>
    <s v="Aug-2025"/>
    <d v="2025-08-01T00:00:00"/>
    <d v="2023-01-01T00:00:00"/>
    <x v="29"/>
    <s v="Q3-2025"/>
    <s v="Americas → USA → San Francisco"/>
    <m/>
    <m/>
    <s v="Medium"/>
  </r>
  <r>
    <x v="228"/>
    <d v="2023-03-07T00:00:00"/>
    <d v="2023-04-01T00:00:00"/>
    <n v="25"/>
    <s v="Original"/>
    <d v="2023-04-01T00:00:00"/>
    <n v="25"/>
    <x v="0"/>
    <x v="0"/>
    <s v="Nairobi"/>
    <s v="Consumer"/>
    <x v="2"/>
    <x v="14"/>
    <x v="1"/>
    <x v="229"/>
    <n v="1024.0999999999999"/>
    <n v="918.19"/>
    <n v="918.19"/>
    <n v="0.189"/>
    <n v="10"/>
    <n v="7446.5209000000004"/>
    <n v="10241"/>
    <n v="-2794.4790999999996"/>
    <n v="-0.37527311579827827"/>
    <s v="Mar-2023"/>
    <d v="2023-03-01T00:00:00"/>
    <d v="2023-01-01T00:00:00"/>
    <x v="21"/>
    <s v="Q1-2023"/>
    <s v="Africa → Kenya → Nairobi"/>
    <m/>
    <m/>
    <s v="Medium"/>
  </r>
  <r>
    <x v="229"/>
    <d v="2023-05-23T00:00:00"/>
    <d v="2023-06-10T00:00:00"/>
    <n v="18"/>
    <s v="Original"/>
    <d v="2023-06-10T00:00:00"/>
    <n v="18"/>
    <x v="1"/>
    <x v="9"/>
    <s v="Shanghai"/>
    <s v="Corporate"/>
    <x v="3"/>
    <x v="6"/>
    <x v="0"/>
    <x v="230"/>
    <n v="54.62"/>
    <n v="48.94"/>
    <n v="48.94"/>
    <n v="0.14799999999999999"/>
    <n v="16"/>
    <n v="667.15008"/>
    <n v="873.92"/>
    <n v="-206.76991999999996"/>
    <n v="-0.3099301434543783"/>
    <s v="May-2023"/>
    <d v="2023-05-01T00:00:00"/>
    <d v="2023-01-01T00:00:00"/>
    <x v="15"/>
    <s v="Q2-2023"/>
    <s v="Asia → China → Shanghai"/>
    <m/>
    <m/>
    <s v="Low"/>
  </r>
  <r>
    <x v="230"/>
    <d v="2025-04-24T00:00:00"/>
    <d v="2025-05-06T00:00:00"/>
    <n v="12"/>
    <s v="Original"/>
    <d v="2025-05-06T00:00:00"/>
    <n v="12"/>
    <x v="2"/>
    <x v="5"/>
    <s v="Brasília"/>
    <s v="Consumer"/>
    <x v="1"/>
    <x v="0"/>
    <x v="3"/>
    <x v="231"/>
    <n v="394.13"/>
    <n v="932.29"/>
    <n v="932.29"/>
    <n v="0.109"/>
    <n v="7"/>
    <n v="5814.6927299999998"/>
    <n v="2758.91"/>
    <n v="3055.7827299999999"/>
    <n v="0.5255278089303268"/>
    <s v="Apr-2025"/>
    <d v="2025-04-01T00:00:00"/>
    <d v="2023-01-01T00:00:00"/>
    <x v="18"/>
    <s v="Q2-2025"/>
    <s v="Americas → Brazil → Brasília"/>
    <m/>
    <m/>
    <s v="Medium"/>
  </r>
  <r>
    <x v="231"/>
    <d v="2024-09-03T00:00:00"/>
    <d v="2024-09-08T00:00:00"/>
    <n v="5"/>
    <s v="Original"/>
    <d v="2024-09-08T00:00:00"/>
    <n v="5"/>
    <x v="0"/>
    <x v="1"/>
    <s v="Lagos"/>
    <s v="Small Business"/>
    <x v="4"/>
    <x v="11"/>
    <x v="1"/>
    <x v="232"/>
    <n v="197.63"/>
    <n v="325.79000000000002"/>
    <n v="325.79000000000002"/>
    <n v="0.11600000000000001"/>
    <n v="10"/>
    <n v="2879.9836"/>
    <n v="1976.3"/>
    <n v="903.68360000000007"/>
    <n v="0.31378081458519419"/>
    <s v="Sep-2024"/>
    <d v="2024-09-01T00:00:00"/>
    <d v="2023-01-01T00:00:00"/>
    <x v="30"/>
    <s v="Q3-2024"/>
    <s v="Africa → Nigeria → Lagos"/>
    <m/>
    <m/>
    <s v="Low"/>
  </r>
  <r>
    <x v="232"/>
    <d v="2024-09-05T00:00:00"/>
    <d v="2024-09-25T00:00:00"/>
    <n v="20"/>
    <s v="Original"/>
    <d v="2024-09-25T00:00:00"/>
    <n v="20"/>
    <x v="1"/>
    <x v="2"/>
    <s v="Osaka"/>
    <s v="Enterprise"/>
    <x v="3"/>
    <x v="14"/>
    <x v="5"/>
    <x v="233"/>
    <n v="195.54"/>
    <n v="405.97"/>
    <n v="405.97"/>
    <n v="0.187"/>
    <n v="16"/>
    <n v="5280.8577599999999"/>
    <n v="3128.64"/>
    <n v="2152.21776"/>
    <n v="0.40755079152141377"/>
    <s v="Sep-2024"/>
    <d v="2024-09-01T00:00:00"/>
    <d v="2023-03-01T00:00:00"/>
    <x v="14"/>
    <s v="Q3-2024"/>
    <s v="Asia → Japan → Osaka"/>
    <m/>
    <m/>
    <s v="Low"/>
  </r>
  <r>
    <x v="233"/>
    <d v="2023-03-14T00:00:00"/>
    <d v="2023-03-30T00:00:00"/>
    <n v="16"/>
    <s v="Original"/>
    <d v="2023-03-30T00:00:00"/>
    <n v="16"/>
    <x v="0"/>
    <x v="11"/>
    <s v="Cape Town"/>
    <s v="Consumer"/>
    <x v="3"/>
    <x v="11"/>
    <x v="0"/>
    <x v="234"/>
    <n v="1309.77"/>
    <n v="1589.07"/>
    <n v="1589.07"/>
    <n v="0.10199999999999999"/>
    <n v="10"/>
    <n v="14269.848599999999"/>
    <n v="13097.7"/>
    <n v="1172.1485999999986"/>
    <n v="8.2141628328137886E-2"/>
    <s v="Mar-2023"/>
    <d v="2023-03-01T00:00:00"/>
    <d v="2023-01-01T00:00:00"/>
    <x v="21"/>
    <s v="Q1-2023"/>
    <s v="Africa → South Africa → Cape Town"/>
    <m/>
    <m/>
    <s v="Medium"/>
  </r>
  <r>
    <x v="234"/>
    <d v="2024-01-11T00:00:00"/>
    <d v="2024-02-02T00:00:00"/>
    <n v="22"/>
    <s v="Original"/>
    <d v="2024-02-02T00:00:00"/>
    <n v="22"/>
    <x v="1"/>
    <x v="2"/>
    <s v="Nagoya"/>
    <s v="Small Business"/>
    <x v="1"/>
    <x v="15"/>
    <x v="1"/>
    <x v="235"/>
    <n v="1237.68"/>
    <n v="1432.8"/>
    <n v="1432.8"/>
    <n v="6.8000000000000005E-2"/>
    <n v="13"/>
    <n v="17359.804799999998"/>
    <n v="16089.84"/>
    <n v="1269.9647999999979"/>
    <n v="7.315547695559331E-2"/>
    <s v="Jan-2024"/>
    <d v="2024-01-01T00:00:00"/>
    <d v="2023-03-01T00:00:00"/>
    <x v="31"/>
    <s v="Q1-2024"/>
    <s v="Asia → Japan → Nagoya"/>
    <m/>
    <m/>
    <s v="Medium"/>
  </r>
  <r>
    <x v="235"/>
    <d v="2024-09-13T00:00:00"/>
    <d v="2024-10-02T00:00:00"/>
    <n v="19"/>
    <s v="Original"/>
    <d v="2024-10-02T00:00:00"/>
    <n v="19"/>
    <x v="0"/>
    <x v="0"/>
    <s v="Mombasa"/>
    <s v="Small Business"/>
    <x v="0"/>
    <x v="12"/>
    <x v="3"/>
    <x v="236"/>
    <n v="1338.99"/>
    <n v="1765.76"/>
    <n v="1765.76"/>
    <n v="0.126"/>
    <n v="24"/>
    <n v="37038.581760000001"/>
    <n v="32135.760000000002"/>
    <n v="4902.8217599999989"/>
    <n v="0.1323706666677725"/>
    <s v="Sep-2024"/>
    <d v="2024-09-01T00:00:00"/>
    <d v="2023-01-01T00:00:00"/>
    <x v="30"/>
    <s v="Q3-2024"/>
    <s v="Africa → Kenya → Mombasa"/>
    <m/>
    <m/>
    <s v="High"/>
  </r>
  <r>
    <x v="236"/>
    <d v="2025-07-17T00:00:00"/>
    <d v="2025-07-23T00:00:00"/>
    <n v="6"/>
    <s v="Original"/>
    <d v="2025-07-23T00:00:00"/>
    <n v="6"/>
    <x v="2"/>
    <x v="3"/>
    <s v="Vancouver"/>
    <s v="Consumer"/>
    <x v="1"/>
    <x v="10"/>
    <x v="0"/>
    <x v="237"/>
    <n v="1364.89"/>
    <n v="2757.54"/>
    <n v="2757.54"/>
    <n v="0.17199999999999999"/>
    <n v="61"/>
    <n v="139277.83032000001"/>
    <n v="83258.290000000008"/>
    <n v="56019.54032"/>
    <n v="0.4022143379983118"/>
    <s v="Jul-2025"/>
    <d v="2025-07-01T00:00:00"/>
    <d v="2023-01-01T00:00:00"/>
    <x v="13"/>
    <s v="Q3-2025"/>
    <s v="Americas → Canada → Vancouver"/>
    <m/>
    <m/>
    <s v="High"/>
  </r>
  <r>
    <x v="237"/>
    <d v="2023-11-28T00:00:00"/>
    <d v="2023-12-07T00:00:00"/>
    <n v="9"/>
    <s v="Original"/>
    <d v="2023-12-07T00:00:00"/>
    <n v="9"/>
    <x v="1"/>
    <x v="4"/>
    <s v="Delhi"/>
    <s v="Enterprise"/>
    <x v="2"/>
    <x v="4"/>
    <x v="3"/>
    <x v="238"/>
    <n v="699.33"/>
    <n v="873.75"/>
    <n v="873.75"/>
    <n v="0.23499999999999999"/>
    <n v="10"/>
    <n v="6684.1875"/>
    <n v="6993.3"/>
    <n v="-309.11250000000018"/>
    <n v="-4.6245336475076469E-2"/>
    <s v="Nov-2023"/>
    <d v="2023-11-01T00:00:00"/>
    <d v="2023-01-01T00:00:00"/>
    <x v="31"/>
    <s v="Q4-2023"/>
    <s v="Asia → India → Delhi"/>
    <m/>
    <m/>
    <s v="Medium"/>
  </r>
  <r>
    <x v="238"/>
    <d v="2024-03-30T00:00:00"/>
    <d v="2024-04-24T00:00:00"/>
    <n v="25"/>
    <s v="Original"/>
    <d v="2024-04-24T00:00:00"/>
    <n v="25"/>
    <x v="2"/>
    <x v="10"/>
    <s v="Austin"/>
    <s v="Non-Profit"/>
    <x v="1"/>
    <x v="3"/>
    <x v="4"/>
    <x v="239"/>
    <n v="160.82"/>
    <n v="258.52"/>
    <n v="258.52"/>
    <n v="0.13"/>
    <n v="17"/>
    <n v="3823.5108"/>
    <n v="2733.94"/>
    <n v="1089.5708"/>
    <n v="0.28496605789631874"/>
    <s v="Mar-2024"/>
    <d v="2024-03-01T00:00:00"/>
    <d v="2023-01-01T00:00:00"/>
    <x v="0"/>
    <s v="Q1-2024"/>
    <s v="Americas → USA → Austin"/>
    <m/>
    <m/>
    <s v="Low"/>
  </r>
  <r>
    <x v="239"/>
    <d v="2023-09-19T00:00:00"/>
    <d v="2023-10-08T00:00:00"/>
    <n v="19"/>
    <s v="Original"/>
    <d v="2023-10-08T00:00:00"/>
    <n v="19"/>
    <x v="1"/>
    <x v="4"/>
    <s v="Bengaluru"/>
    <s v="Education"/>
    <x v="4"/>
    <x v="1"/>
    <x v="1"/>
    <x v="240"/>
    <n v="385.32"/>
    <n v="606.76"/>
    <n v="606.76"/>
    <n v="8.5999999999999993E-2"/>
    <n v="8"/>
    <n v="4436.6291200000005"/>
    <n v="3082.56"/>
    <n v="1354.0691200000006"/>
    <n v="0.30520223425842735"/>
    <s v="Sep-2023"/>
    <d v="2023-09-01T00:00:00"/>
    <d v="2023-01-01T00:00:00"/>
    <x v="28"/>
    <s v="Q3-2023"/>
    <s v="Asia → India → Bengaluru"/>
    <m/>
    <m/>
    <s v="Low"/>
  </r>
  <r>
    <x v="240"/>
    <d v="2025-05-16T00:00:00"/>
    <d v="2025-05-27T00:00:00"/>
    <n v="11"/>
    <s v="Original"/>
    <d v="2025-05-27T00:00:00"/>
    <n v="11"/>
    <x v="1"/>
    <x v="9"/>
    <s v="Beijing"/>
    <s v="Enterprise"/>
    <x v="1"/>
    <x v="9"/>
    <x v="3"/>
    <x v="241"/>
    <n v="918.12"/>
    <n v="1337.69"/>
    <n v="1337.69"/>
    <n v="9.5000000000000001E-2"/>
    <n v="8"/>
    <n v="9684.8756000000012"/>
    <n v="7344.96"/>
    <n v="2339.9156000000012"/>
    <n v="0.24160512707050164"/>
    <s v="May-2025"/>
    <d v="2025-05-01T00:00:00"/>
    <d v="2023-01-01T00:00:00"/>
    <x v="8"/>
    <s v="Q2-2025"/>
    <s v="Asia → China → Beijing"/>
    <m/>
    <m/>
    <s v="Medium"/>
  </r>
  <r>
    <x v="241"/>
    <d v="2025-08-02T00:00:00"/>
    <d v="2025-08-08T00:00:00"/>
    <n v="6"/>
    <s v="Original"/>
    <d v="2025-08-08T00:00:00"/>
    <n v="6"/>
    <x v="1"/>
    <x v="2"/>
    <s v="Osaka"/>
    <s v="Consumer"/>
    <x v="4"/>
    <x v="13"/>
    <x v="4"/>
    <x v="242"/>
    <n v="1225.94"/>
    <n v="1793.08"/>
    <n v="1793.08"/>
    <n v="0.13600000000000001"/>
    <n v="22"/>
    <n v="34082.864639999993"/>
    <n v="26970.68"/>
    <n v="7112.1846399999922"/>
    <n v="0.20867332353434462"/>
    <s v="Aug-2025"/>
    <d v="2025-08-01T00:00:00"/>
    <d v="2023-03-01T00:00:00"/>
    <x v="16"/>
    <s v="Q3-2025"/>
    <s v="Asia → Japan → Osaka"/>
    <m/>
    <m/>
    <s v="High"/>
  </r>
  <r>
    <x v="242"/>
    <d v="2024-12-04T00:00:00"/>
    <d v="2024-12-12T00:00:00"/>
    <n v="8"/>
    <s v="Original"/>
    <d v="2024-12-12T00:00:00"/>
    <n v="8"/>
    <x v="3"/>
    <x v="6"/>
    <s v="Frankfurt"/>
    <s v="Enterprise"/>
    <x v="2"/>
    <x v="5"/>
    <x v="1"/>
    <x v="243"/>
    <n v="72.06"/>
    <n v="122.74"/>
    <n v="122.74"/>
    <n v="0.23799999999999999"/>
    <n v="8"/>
    <n v="748.22303999999997"/>
    <n v="576.48"/>
    <n v="171.74303999999995"/>
    <n v="0.22953455162246802"/>
    <s v="Dec-2024"/>
    <d v="2024-12-01T00:00:00"/>
    <d v="2023-01-01T00:00:00"/>
    <x v="6"/>
    <s v="Q4-2024"/>
    <s v="Europe → Germany → Frankfurt"/>
    <m/>
    <m/>
    <s v="Low"/>
  </r>
  <r>
    <x v="243"/>
    <d v="2023-04-19T00:00:00"/>
    <d v="2023-04-28T00:00:00"/>
    <n v="9"/>
    <s v="Original"/>
    <d v="2023-04-28T00:00:00"/>
    <n v="9"/>
    <x v="2"/>
    <x v="5"/>
    <s v="Rio de Janeiro"/>
    <s v="Corporate"/>
    <x v="3"/>
    <x v="12"/>
    <x v="3"/>
    <x v="244"/>
    <n v="1013.54"/>
    <n v="927.93"/>
    <n v="927.93"/>
    <n v="0.17499999999999999"/>
    <n v="16"/>
    <n v="12248.675999999999"/>
    <n v="16216.64"/>
    <n v="-3967.9639999999999"/>
    <n v="-0.32395044166406234"/>
    <s v="Apr-2023"/>
    <d v="2023-04-01T00:00:00"/>
    <d v="2023-01-01T00:00:00"/>
    <x v="12"/>
    <s v="Q2-2023"/>
    <s v="Americas → Brazil → Rio de Janeiro"/>
    <m/>
    <m/>
    <s v="Medium"/>
  </r>
  <r>
    <x v="244"/>
    <d v="2024-03-06T00:00:00"/>
    <d v="2024-03-26T00:00:00"/>
    <n v="20"/>
    <s v="Original"/>
    <d v="2024-03-26T00:00:00"/>
    <n v="20"/>
    <x v="0"/>
    <x v="1"/>
    <s v="Port Harcourt"/>
    <s v="Consumer"/>
    <x v="2"/>
    <x v="2"/>
    <x v="3"/>
    <x v="245"/>
    <n v="65.64"/>
    <n v="151.88"/>
    <n v="151.88"/>
    <n v="0.16700000000000001"/>
    <n v="23"/>
    <n v="2909.8689199999999"/>
    <n v="1509.72"/>
    <n v="1400.1489199999999"/>
    <n v="0.48117250587356353"/>
    <s v="Mar-2024"/>
    <d v="2024-03-01T00:00:00"/>
    <d v="2023-01-01T00:00:00"/>
    <x v="0"/>
    <s v="Q1-2024"/>
    <s v="Africa → Nigeria → Port Harcourt"/>
    <m/>
    <m/>
    <s v="Low"/>
  </r>
  <r>
    <x v="245"/>
    <d v="2024-02-16T00:00:00"/>
    <d v="2024-03-04T00:00:00"/>
    <n v="17"/>
    <s v="Original"/>
    <d v="2024-03-04T00:00:00"/>
    <n v="17"/>
    <x v="2"/>
    <x v="3"/>
    <s v="Montreal"/>
    <s v="Non-Profit"/>
    <x v="0"/>
    <x v="14"/>
    <x v="4"/>
    <x v="246"/>
    <n v="1350.98"/>
    <n v="2210.4"/>
    <n v="2210.4"/>
    <n v="0.26300000000000001"/>
    <n v="6"/>
    <n v="9774.3888000000006"/>
    <n v="8105.88"/>
    <n v="1668.5088000000005"/>
    <n v="0.17070211080615091"/>
    <s v="Feb-2024"/>
    <d v="2024-02-01T00:00:00"/>
    <d v="2023-01-01T00:00:00"/>
    <x v="32"/>
    <s v="Q1-2024"/>
    <s v="Americas → Canada → Montreal"/>
    <m/>
    <m/>
    <s v="High"/>
  </r>
  <r>
    <x v="246"/>
    <d v="2025-04-22T00:00:00"/>
    <d v="2025-05-02T00:00:00"/>
    <n v="10"/>
    <s v="Original"/>
    <d v="2025-05-02T00:00:00"/>
    <n v="10"/>
    <x v="3"/>
    <x v="6"/>
    <s v="Berlin"/>
    <s v="Corporate"/>
    <x v="2"/>
    <x v="0"/>
    <x v="5"/>
    <x v="247"/>
    <n v="20.149999999999999"/>
    <n v="39.74"/>
    <n v="39.74"/>
    <n v="0.151"/>
    <n v="18"/>
    <n v="607.30668000000003"/>
    <n v="362.7"/>
    <n v="244.60668000000004"/>
    <n v="0.4027729120318585"/>
    <s v="Apr-2025"/>
    <d v="2025-04-01T00:00:00"/>
    <d v="2023-01-01T00:00:00"/>
    <x v="18"/>
    <s v="Q2-2025"/>
    <s v="Europe → Germany → Berlin"/>
    <m/>
    <m/>
    <s v="Low"/>
  </r>
  <r>
    <x v="247"/>
    <d v="2024-11-08T00:00:00"/>
    <d v="2024-11-08T00:00:00"/>
    <n v="0"/>
    <s v="Original"/>
    <d v="2024-11-08T00:00:00"/>
    <n v="0"/>
    <x v="0"/>
    <x v="0"/>
    <s v="Nakuru"/>
    <s v="Enterprise"/>
    <x v="2"/>
    <x v="12"/>
    <x v="2"/>
    <x v="248"/>
    <n v="803.28"/>
    <n v="1009"/>
    <n v="1009"/>
    <n v="0.11"/>
    <n v="4"/>
    <n v="3592.04"/>
    <n v="3213.12"/>
    <n v="378.92000000000007"/>
    <n v="0.10548880302001093"/>
    <s v="Nov-2024"/>
    <d v="2024-11-01T00:00:00"/>
    <d v="2023-01-01T00:00:00"/>
    <x v="10"/>
    <s v="Q4-2024"/>
    <s v="Africa → Kenya → Nakuru"/>
    <m/>
    <m/>
    <s v="Medium"/>
  </r>
  <r>
    <x v="248"/>
    <d v="2025-09-12T00:00:00"/>
    <d v="2025-09-30T00:00:00"/>
    <n v="18"/>
    <s v="Original"/>
    <d v="2025-09-30T00:00:00"/>
    <n v="18"/>
    <x v="1"/>
    <x v="2"/>
    <s v="Nagoya"/>
    <s v="Non-Profit"/>
    <x v="2"/>
    <x v="9"/>
    <x v="5"/>
    <x v="249"/>
    <n v="1212.99"/>
    <n v="1653.64"/>
    <n v="1653.64"/>
    <n v="0.107"/>
    <n v="8"/>
    <n v="11813.604160000001"/>
    <n v="9703.92"/>
    <n v="2109.6841600000007"/>
    <n v="0.17858090819931455"/>
    <s v="Sep-2025"/>
    <d v="2025-09-01T00:00:00"/>
    <d v="2023-03-01T00:00:00"/>
    <x v="13"/>
    <s v="Q3-2025"/>
    <s v="Asia → Japan → Nagoya"/>
    <m/>
    <m/>
    <s v="High"/>
  </r>
  <r>
    <x v="249"/>
    <d v="2024-09-02T00:00:00"/>
    <d v="2024-09-08T00:00:00"/>
    <n v="6"/>
    <s v="Original"/>
    <d v="2024-09-08T00:00:00"/>
    <n v="6"/>
    <x v="2"/>
    <x v="10"/>
    <s v="Austin"/>
    <s v="Consumer"/>
    <x v="4"/>
    <x v="10"/>
    <x v="0"/>
    <x v="250"/>
    <n v="462.94"/>
    <n v="1015.7"/>
    <n v="1015.7"/>
    <n v="0.14299999999999999"/>
    <n v="14"/>
    <n v="12186.368600000002"/>
    <n v="6481.16"/>
    <n v="5705.2086000000018"/>
    <n v="0.46816314090483041"/>
    <s v="Sep-2024"/>
    <d v="2024-09-01T00:00:00"/>
    <d v="2023-01-01T00:00:00"/>
    <x v="30"/>
    <s v="Q3-2024"/>
    <s v="Americas → USA → Austin"/>
    <m/>
    <m/>
    <s v="Medium"/>
  </r>
  <r>
    <x v="250"/>
    <d v="2023-03-04T00:00:00"/>
    <d v="2023-03-24T00:00:00"/>
    <n v="20"/>
    <s v="Original"/>
    <d v="2023-03-24T00:00:00"/>
    <n v="20"/>
    <x v="2"/>
    <x v="3"/>
    <s v="Montreal"/>
    <s v="Consumer"/>
    <x v="3"/>
    <x v="2"/>
    <x v="4"/>
    <x v="251"/>
    <n v="481.71"/>
    <n v="912.45"/>
    <n v="912.45"/>
    <n v="0.20300000000000001"/>
    <n v="24"/>
    <n v="17453.3436"/>
    <n v="11561.039999999999"/>
    <n v="5892.3036000000011"/>
    <n v="0.33760313983619739"/>
    <s v="Mar-2023"/>
    <d v="2023-03-01T00:00:00"/>
    <d v="2023-01-01T00:00:00"/>
    <x v="21"/>
    <s v="Q1-2023"/>
    <s v="Americas → Canada → Montreal"/>
    <m/>
    <m/>
    <s v="Medium"/>
  </r>
  <r>
    <x v="251"/>
    <d v="2024-03-15T00:00:00"/>
    <d v="2024-04-09T00:00:00"/>
    <n v="25"/>
    <s v="Original"/>
    <d v="2024-04-09T00:00:00"/>
    <n v="25"/>
    <x v="2"/>
    <x v="3"/>
    <s v="Vancouver"/>
    <s v="Consumer"/>
    <x v="1"/>
    <x v="9"/>
    <x v="5"/>
    <x v="252"/>
    <n v="648.64"/>
    <n v="815.19"/>
    <n v="815.19"/>
    <n v="0.22500000000000001"/>
    <n v="28"/>
    <n v="17689.623"/>
    <n v="18161.919999999998"/>
    <n v="-472.29699999999866"/>
    <n v="-2.6699099240272032E-2"/>
    <s v="Mar-2024"/>
    <d v="2024-03-01T00:00:00"/>
    <d v="2023-01-01T00:00:00"/>
    <x v="0"/>
    <s v="Q1-2024"/>
    <s v="Americas → Canada → Vancouver"/>
    <m/>
    <m/>
    <s v="Low"/>
  </r>
  <r>
    <x v="252"/>
    <d v="2024-07-29T00:00:00"/>
    <d v="2024-07-31T00:00:00"/>
    <n v="2"/>
    <s v="Original"/>
    <d v="2024-07-31T00:00:00"/>
    <n v="2"/>
    <x v="2"/>
    <x v="10"/>
    <s v="New York"/>
    <s v="Education"/>
    <x v="2"/>
    <x v="2"/>
    <x v="1"/>
    <x v="253"/>
    <n v="798.97"/>
    <n v="1814.06"/>
    <n v="1814.06"/>
    <n v="0.122"/>
    <n v="16"/>
    <n v="25483.91488"/>
    <n v="12783.52"/>
    <n v="12700.39488"/>
    <n v="0.49836906691159061"/>
    <s v="Jul-2024"/>
    <d v="2024-07-01T00:00:00"/>
    <d v="2023-01-01T00:00:00"/>
    <x v="14"/>
    <s v="Q3-2024"/>
    <s v="Americas → USA → New York"/>
    <m/>
    <m/>
    <s v="High"/>
  </r>
  <r>
    <x v="253"/>
    <d v="2024-10-27T00:00:00"/>
    <d v="2024-11-20T00:00:00"/>
    <n v="24"/>
    <s v="Original"/>
    <d v="2024-11-20T00:00:00"/>
    <n v="24"/>
    <x v="1"/>
    <x v="2"/>
    <s v="Nagoya"/>
    <s v="Non-Profit"/>
    <x v="1"/>
    <x v="10"/>
    <x v="5"/>
    <x v="254"/>
    <n v="317.25"/>
    <n v="758.92"/>
    <n v="758.92"/>
    <n v="5.2999999999999999E-2"/>
    <n v="9"/>
    <n v="6468.2751599999992"/>
    <n v="2855.25"/>
    <n v="3613.0251599999992"/>
    <n v="0.5585762928489888"/>
    <s v="Oct-2024"/>
    <d v="2024-10-01T00:00:00"/>
    <d v="2023-03-01T00:00:00"/>
    <x v="20"/>
    <s v="Q4-2024"/>
    <s v="Asia → Japan → Nagoya"/>
    <m/>
    <m/>
    <s v="Low"/>
  </r>
  <r>
    <x v="254"/>
    <d v="2024-04-29T00:00:00"/>
    <d v="2024-05-19T00:00:00"/>
    <n v="20"/>
    <s v="Original"/>
    <d v="2024-05-19T00:00:00"/>
    <n v="20"/>
    <x v="3"/>
    <x v="6"/>
    <s v="Frankfurt"/>
    <s v="Enterprise"/>
    <x v="2"/>
    <x v="0"/>
    <x v="4"/>
    <x v="255"/>
    <n v="668.97"/>
    <n v="1667.44"/>
    <n v="1667.44"/>
    <n v="3.4000000000000002E-2"/>
    <n v="15"/>
    <n v="24161.205600000001"/>
    <n v="10034.550000000001"/>
    <n v="14126.6556"/>
    <n v="0.58468339013679016"/>
    <s v="Apr-2024"/>
    <d v="2024-04-01T00:00:00"/>
    <d v="2023-01-01T00:00:00"/>
    <x v="19"/>
    <s v="Q2-2024"/>
    <s v="Europe → Germany → Frankfurt"/>
    <m/>
    <m/>
    <s v="High"/>
  </r>
  <r>
    <x v="255"/>
    <d v="2023-10-05T00:00:00"/>
    <d v="2023-10-06T00:00:00"/>
    <n v="1"/>
    <s v="Original"/>
    <d v="2023-10-06T00:00:00"/>
    <n v="1"/>
    <x v="1"/>
    <x v="4"/>
    <s v="Bengaluru"/>
    <s v="Non-Profit"/>
    <x v="1"/>
    <x v="2"/>
    <x v="0"/>
    <x v="256"/>
    <n v="1470.26"/>
    <n v="2562.5500000000002"/>
    <n v="2562.5500000000002"/>
    <n v="0.17299999999999999"/>
    <n v="9"/>
    <n v="19073.059649999999"/>
    <n v="13232.34"/>
    <n v="5840.7196499999991"/>
    <n v="0.30622877279157462"/>
    <s v="Oct-2023"/>
    <d v="2023-10-01T00:00:00"/>
    <d v="2023-01-01T00:00:00"/>
    <x v="4"/>
    <s v="Q4-2023"/>
    <s v="Asia → India → Bengaluru"/>
    <m/>
    <m/>
    <s v="High"/>
  </r>
  <r>
    <x v="256"/>
    <d v="2023-04-19T00:00:00"/>
    <d v="2023-05-07T00:00:00"/>
    <n v="18"/>
    <s v="Original"/>
    <d v="2023-05-07T00:00:00"/>
    <n v="18"/>
    <x v="3"/>
    <x v="8"/>
    <s v="London"/>
    <s v="Non-Profit"/>
    <x v="4"/>
    <x v="10"/>
    <x v="2"/>
    <x v="257"/>
    <n v="516.96"/>
    <n v="745.38"/>
    <n v="745.38"/>
    <n v="0.19700000000000001"/>
    <n v="4"/>
    <n v="2394.1605599999998"/>
    <n v="2067.84"/>
    <n v="326.32055999999966"/>
    <n v="0.13629852794835101"/>
    <s v="Apr-2023"/>
    <d v="2023-04-01T00:00:00"/>
    <d v="2023-01-01T00:00:00"/>
    <x v="12"/>
    <s v="Q2-2023"/>
    <s v="Europe → United Kingdom → London"/>
    <m/>
    <m/>
    <s v="Low"/>
  </r>
  <r>
    <x v="257"/>
    <d v="2025-06-27T00:00:00"/>
    <d v="2025-07-05T00:00:00"/>
    <n v="8"/>
    <s v="Original"/>
    <d v="2025-07-05T00:00:00"/>
    <n v="8"/>
    <x v="3"/>
    <x v="6"/>
    <s v="Munich"/>
    <s v="Small Business"/>
    <x v="4"/>
    <x v="3"/>
    <x v="5"/>
    <x v="258"/>
    <n v="314.93"/>
    <n v="687.95"/>
    <n v="687.95"/>
    <n v="0.20499999999999999"/>
    <n v="8"/>
    <n v="4375.3620000000001"/>
    <n v="2519.44"/>
    <n v="1855.922"/>
    <n v="0.424175645352316"/>
    <s v="Jun-2025"/>
    <d v="2025-06-01T00:00:00"/>
    <d v="2023-01-01T00:00:00"/>
    <x v="16"/>
    <s v="Q2-2025"/>
    <s v="Europe → Germany → Munich"/>
    <m/>
    <m/>
    <s v="Low"/>
  </r>
  <r>
    <x v="258"/>
    <d v="2023-10-11T00:00:00"/>
    <d v="2023-10-13T00:00:00"/>
    <n v="2"/>
    <s v="Original"/>
    <d v="2023-10-13T00:00:00"/>
    <n v="2"/>
    <x v="2"/>
    <x v="5"/>
    <s v="Brasília"/>
    <s v="Consumer"/>
    <x v="3"/>
    <x v="15"/>
    <x v="6"/>
    <x v="259"/>
    <n v="715.94"/>
    <n v="550.07000000000005"/>
    <n v="550.07000000000005"/>
    <n v="0.14000000000000001"/>
    <n v="16"/>
    <n v="7568.9632000000001"/>
    <n v="11455.04"/>
    <n v="-3886.0768000000007"/>
    <n v="-0.51342260456491595"/>
    <s v="Oct-2023"/>
    <d v="2023-10-01T00:00:00"/>
    <d v="2023-01-01T00:00:00"/>
    <x v="4"/>
    <s v="Q4-2023"/>
    <s v="Americas → Brazil → Brasília"/>
    <m/>
    <m/>
    <s v="Low"/>
  </r>
  <r>
    <x v="259"/>
    <d v="2023-05-20T00:00:00"/>
    <d v="2023-06-07T00:00:00"/>
    <n v="18"/>
    <s v="Original"/>
    <d v="2023-06-07T00:00:00"/>
    <n v="18"/>
    <x v="0"/>
    <x v="1"/>
    <s v="Port Harcourt"/>
    <s v="Enterprise"/>
    <x v="3"/>
    <x v="6"/>
    <x v="0"/>
    <x v="260"/>
    <n v="1120.06"/>
    <n v="2068.21"/>
    <n v="2068.21"/>
    <n v="7.8E-2"/>
    <n v="12"/>
    <n v="22882.675440000003"/>
    <n v="13440.72"/>
    <n v="9441.9554400000034"/>
    <n v="0.41262462795303284"/>
    <s v="May-2023"/>
    <d v="2023-05-01T00:00:00"/>
    <d v="2023-01-01T00:00:00"/>
    <x v="15"/>
    <s v="Q2-2023"/>
    <s v="Africa → Nigeria → Port Harcourt"/>
    <m/>
    <m/>
    <s v="High"/>
  </r>
  <r>
    <x v="260"/>
    <d v="2023-05-27T00:00:00"/>
    <d v="2023-06-19T00:00:00"/>
    <n v="23"/>
    <s v="Original"/>
    <d v="2023-06-19T00:00:00"/>
    <n v="23"/>
    <x v="3"/>
    <x v="6"/>
    <s v="Berlin"/>
    <s v="Education"/>
    <x v="0"/>
    <x v="7"/>
    <x v="6"/>
    <x v="261"/>
    <n v="1471.58"/>
    <n v="2576.65"/>
    <n v="2576.65"/>
    <n v="4.0000000000000001E-3"/>
    <n v="7"/>
    <n v="17964.4038"/>
    <n v="10301.06"/>
    <n v="7663.3438000000006"/>
    <n v="0.4265849223451546"/>
    <s v="May-2023"/>
    <d v="2023-05-01T00:00:00"/>
    <d v="2023-01-01T00:00:00"/>
    <x v="15"/>
    <s v="Q2-2023"/>
    <s v="Europe → Germany → Berlin"/>
    <m/>
    <m/>
    <s v="High"/>
  </r>
  <r>
    <x v="261"/>
    <d v="2023-08-04T00:00:00"/>
    <d v="2023-08-24T00:00:00"/>
    <n v="20"/>
    <s v="Original"/>
    <d v="2023-08-24T00:00:00"/>
    <n v="20"/>
    <x v="2"/>
    <x v="5"/>
    <s v="Brasília"/>
    <s v="Non-Profit"/>
    <x v="4"/>
    <x v="15"/>
    <x v="2"/>
    <x v="262"/>
    <n v="582.88"/>
    <n v="1044.1400000000001"/>
    <n v="1044.1400000000001"/>
    <n v="0.216"/>
    <n v="10"/>
    <n v="8186.057600000001"/>
    <n v="5828.8"/>
    <n v="2357.2576000000008"/>
    <n v="0.28796005539956138"/>
    <s v="Aug-2023"/>
    <d v="2023-08-01T00:00:00"/>
    <d v="2023-01-01T00:00:00"/>
    <x v="25"/>
    <s v="Q3-2023"/>
    <s v="Americas → Brazil → Brasília"/>
    <m/>
    <m/>
    <s v="Medium"/>
  </r>
  <r>
    <x v="262"/>
    <d v="2025-06-21T00:00:00"/>
    <d v="2025-06-27T00:00:00"/>
    <n v="6"/>
    <s v="Original"/>
    <d v="2025-06-27T00:00:00"/>
    <n v="6"/>
    <x v="0"/>
    <x v="11"/>
    <s v="Durban"/>
    <s v="Enterprise"/>
    <x v="3"/>
    <x v="13"/>
    <x v="3"/>
    <x v="263"/>
    <n v="93.91"/>
    <n v="99.04"/>
    <n v="99.04"/>
    <n v="5.7000000000000002E-2"/>
    <n v="6"/>
    <n v="560.36831999999993"/>
    <n v="563.46"/>
    <n v="-3.0916800000001103"/>
    <n v="-5.5172283829323376E-3"/>
    <s v="Jun-2025"/>
    <d v="2025-06-01T00:00:00"/>
    <d v="2023-01-01T00:00:00"/>
    <x v="16"/>
    <s v="Q2-2025"/>
    <s v="Africa → South Africa → Durban"/>
    <m/>
    <m/>
    <s v="Low"/>
  </r>
  <r>
    <x v="263"/>
    <d v="2025-04-16T00:00:00"/>
    <d v="2025-04-26T00:00:00"/>
    <n v="10"/>
    <s v="Original"/>
    <d v="2025-04-26T00:00:00"/>
    <n v="10"/>
    <x v="0"/>
    <x v="1"/>
    <s v="Port Harcourt"/>
    <s v="Enterprise"/>
    <x v="2"/>
    <x v="9"/>
    <x v="4"/>
    <x v="264"/>
    <n v="1457.44"/>
    <n v="1996.81"/>
    <n v="1996.81"/>
    <n v="0.126"/>
    <n v="23"/>
    <n v="40139.874619999995"/>
    <n v="33521.120000000003"/>
    <n v="6618.7546199999924"/>
    <n v="0.16489225944672353"/>
    <s v="Apr-2025"/>
    <d v="2025-04-01T00:00:00"/>
    <d v="2023-01-01T00:00:00"/>
    <x v="18"/>
    <s v="Q2-2025"/>
    <s v="Africa → Nigeria → Port Harcourt"/>
    <m/>
    <m/>
    <s v="High"/>
  </r>
  <r>
    <x v="264"/>
    <d v="2025-09-02T00:00:00"/>
    <d v="2025-09-11T00:00:00"/>
    <n v="9"/>
    <s v="Original"/>
    <d v="2025-09-11T00:00:00"/>
    <n v="9"/>
    <x v="2"/>
    <x v="3"/>
    <s v="Toronto"/>
    <s v="Corporate"/>
    <x v="3"/>
    <x v="12"/>
    <x v="1"/>
    <x v="265"/>
    <n v="1207.6300000000001"/>
    <n v="921.68"/>
    <n v="921.68"/>
    <n v="0.19600000000000001"/>
    <n v="17"/>
    <n v="12597.52224"/>
    <n v="20529.710000000003"/>
    <n v="-7932.1877600000025"/>
    <n v="-0.62966253274897988"/>
    <s v="Sep-2025"/>
    <d v="2025-09-01T00:00:00"/>
    <d v="2023-01-01T00:00:00"/>
    <x v="11"/>
    <s v="Q3-2025"/>
    <s v="Americas → Canada → Toronto"/>
    <m/>
    <m/>
    <s v="Medium"/>
  </r>
  <r>
    <x v="265"/>
    <d v="2024-10-08T00:00:00"/>
    <d v="2024-10-08T00:00:00"/>
    <n v="0"/>
    <s v="Original"/>
    <d v="2024-10-08T00:00:00"/>
    <n v="0"/>
    <x v="3"/>
    <x v="8"/>
    <s v="London"/>
    <s v="Corporate"/>
    <x v="1"/>
    <x v="6"/>
    <x v="5"/>
    <x v="266"/>
    <n v="1108.1099999999999"/>
    <n v="2503.79"/>
    <n v="2503.79"/>
    <n v="0.184"/>
    <n v="19"/>
    <n v="38818.760160000005"/>
    <n v="21054.089999999997"/>
    <n v="17764.670160000009"/>
    <n v="0.45763105485025896"/>
    <s v="Oct-2024"/>
    <d v="2024-10-01T00:00:00"/>
    <d v="2023-01-01T00:00:00"/>
    <x v="1"/>
    <s v="Q4-2024"/>
    <s v="Europe → United Kingdom → London"/>
    <m/>
    <m/>
    <s v="High"/>
  </r>
  <r>
    <x v="266"/>
    <d v="2023-05-07T00:00:00"/>
    <d v="2023-05-05T00:00:00"/>
    <n v="-2"/>
    <s v="Corrected"/>
    <d v="2023-05-09T00:00:00"/>
    <n v="2"/>
    <x v="0"/>
    <x v="1"/>
    <s v="Port Harcourt"/>
    <s v="Non-Profit"/>
    <x v="2"/>
    <x v="8"/>
    <x v="0"/>
    <x v="267"/>
    <n v="1269.6500000000001"/>
    <n v="2462.77"/>
    <n v="2462.77"/>
    <n v="0.107"/>
    <n v="8"/>
    <n v="17594.028880000002"/>
    <n v="10157.200000000001"/>
    <n v="7436.8288800000009"/>
    <n v="0.42269050089225502"/>
    <s v="May-2023"/>
    <d v="2023-05-01T00:00:00"/>
    <d v="2023-01-01T00:00:00"/>
    <x v="15"/>
    <s v="Q2-2023"/>
    <s v="Africa → Nigeria → Port Harcourt"/>
    <m/>
    <m/>
    <s v="High"/>
  </r>
  <r>
    <x v="267"/>
    <d v="2023-12-24T00:00:00"/>
    <d v="2024-01-01T00:00:00"/>
    <n v="8"/>
    <s v="Original"/>
    <d v="2024-01-01T00:00:00"/>
    <n v="8"/>
    <x v="2"/>
    <x v="5"/>
    <s v="São Paulo"/>
    <s v="Education"/>
    <x v="4"/>
    <x v="0"/>
    <x v="3"/>
    <x v="268"/>
    <n v="526.49"/>
    <n v="496.2"/>
    <n v="496.2"/>
    <n v="0"/>
    <n v="14"/>
    <n v="6946.8"/>
    <n v="7370.8600000000006"/>
    <n v="-424.0600000000004"/>
    <n v="-6.1043933897621985E-2"/>
    <s v="Dec-2023"/>
    <d v="2023-12-01T00:00:00"/>
    <d v="2023-01-01T00:00:00"/>
    <x v="27"/>
    <s v="Q4-2023"/>
    <s v="Americas → Brazil → São Paulo"/>
    <m/>
    <m/>
    <s v="Low"/>
  </r>
  <r>
    <x v="268"/>
    <d v="2024-01-10T00:00:00"/>
    <d v="2024-01-23T00:00:00"/>
    <n v="13"/>
    <s v="Original"/>
    <d v="2024-01-23T00:00:00"/>
    <n v="13"/>
    <x v="3"/>
    <x v="7"/>
    <s v="Marseille"/>
    <s v="Corporate"/>
    <x v="4"/>
    <x v="8"/>
    <x v="1"/>
    <x v="269"/>
    <n v="720"/>
    <n v="907.59"/>
    <n v="907.59"/>
    <n v="0.154"/>
    <n v="10"/>
    <n v="7678.2113999999992"/>
    <n v="7200"/>
    <n v="478.21139999999923"/>
    <n v="6.2281614179052078E-2"/>
    <s v="Jan-2024"/>
    <d v="2024-01-01T00:00:00"/>
    <d v="2023-01-01T00:00:00"/>
    <x v="9"/>
    <s v="Q1-2024"/>
    <s v="Europe → France → Marseille"/>
    <m/>
    <m/>
    <s v="Medium"/>
  </r>
  <r>
    <x v="269"/>
    <d v="2023-08-03T00:00:00"/>
    <d v="2023-08-14T00:00:00"/>
    <n v="11"/>
    <s v="Original"/>
    <d v="2023-08-14T00:00:00"/>
    <n v="11"/>
    <x v="2"/>
    <x v="5"/>
    <s v="Brasília"/>
    <s v="Corporate"/>
    <x v="4"/>
    <x v="1"/>
    <x v="6"/>
    <x v="270"/>
    <n v="232.73"/>
    <n v="334.19"/>
    <n v="334.19"/>
    <n v="0.13400000000000001"/>
    <n v="25"/>
    <n v="7235.2134999999998"/>
    <n v="5818.25"/>
    <n v="1416.9634999999998"/>
    <n v="0.1958426658729559"/>
    <s v="Aug-2023"/>
    <d v="2023-08-01T00:00:00"/>
    <d v="2023-01-01T00:00:00"/>
    <x v="25"/>
    <s v="Q3-2023"/>
    <s v="Americas → Brazil → Brasília"/>
    <m/>
    <m/>
    <s v="Low"/>
  </r>
  <r>
    <x v="270"/>
    <d v="2025-02-19T00:00:00"/>
    <d v="2025-03-09T00:00:00"/>
    <n v="18"/>
    <s v="Original"/>
    <d v="2025-03-09T00:00:00"/>
    <n v="18"/>
    <x v="1"/>
    <x v="4"/>
    <s v="Delhi"/>
    <s v="Small Business"/>
    <x v="4"/>
    <x v="7"/>
    <x v="5"/>
    <x v="271"/>
    <n v="325.87"/>
    <n v="538.79"/>
    <n v="538.79"/>
    <n v="0.17399999999999999"/>
    <n v="16"/>
    <n v="7120.6486400000003"/>
    <n v="5213.92"/>
    <n v="1906.7286400000003"/>
    <n v="0.26777457172778013"/>
    <s v="Feb-2025"/>
    <d v="2025-02-01T00:00:00"/>
    <d v="2023-01-01T00:00:00"/>
    <x v="26"/>
    <s v="Q1-2025"/>
    <s v="Asia → India → Delhi"/>
    <m/>
    <m/>
    <s v="Low"/>
  </r>
  <r>
    <x v="271"/>
    <d v="2024-03-31T00:00:00"/>
    <d v="2024-04-17T00:00:00"/>
    <n v="17"/>
    <s v="Original"/>
    <d v="2024-04-17T00:00:00"/>
    <n v="17"/>
    <x v="3"/>
    <x v="6"/>
    <s v="Frankfurt"/>
    <s v="Education"/>
    <x v="4"/>
    <x v="10"/>
    <x v="5"/>
    <x v="272"/>
    <n v="1025.51"/>
    <n v="1436.54"/>
    <n v="1436.54"/>
    <n v="0.13900000000000001"/>
    <n v="28"/>
    <n v="34632.106319999999"/>
    <n v="28714.28"/>
    <n v="5917.8263200000001"/>
    <n v="0.17087688127656453"/>
    <s v="Mar-2024"/>
    <d v="2024-03-01T00:00:00"/>
    <d v="2023-01-01T00:00:00"/>
    <x v="0"/>
    <s v="Q1-2024"/>
    <s v="Europe → Germany → Frankfurt"/>
    <m/>
    <m/>
    <s v="Medium"/>
  </r>
  <r>
    <x v="272"/>
    <d v="2023-07-24T00:00:00"/>
    <d v="2023-08-13T00:00:00"/>
    <n v="20"/>
    <s v="Original"/>
    <d v="2023-08-13T00:00:00"/>
    <n v="20"/>
    <x v="2"/>
    <x v="3"/>
    <s v="Montreal"/>
    <s v="Education"/>
    <x v="4"/>
    <x v="0"/>
    <x v="5"/>
    <x v="273"/>
    <n v="1082.3800000000001"/>
    <n v="1766.55"/>
    <n v="1766.55"/>
    <n v="0.16400000000000001"/>
    <n v="20"/>
    <n v="29536.716"/>
    <n v="21647.600000000002"/>
    <n v="7889.1159999999982"/>
    <n v="0.26709523157550752"/>
    <s v="Jul-2023"/>
    <d v="2023-07-01T00:00:00"/>
    <d v="2023-01-01T00:00:00"/>
    <x v="23"/>
    <s v="Q3-2023"/>
    <s v="Americas → Canada → Montreal"/>
    <m/>
    <m/>
    <s v="High"/>
  </r>
  <r>
    <x v="273"/>
    <d v="2024-03-16T00:00:00"/>
    <d v="2024-04-13T00:00:00"/>
    <n v="28"/>
    <s v="Original"/>
    <d v="2024-04-13T00:00:00"/>
    <n v="28"/>
    <x v="3"/>
    <x v="7"/>
    <s v="Paris"/>
    <s v="Small Business"/>
    <x v="1"/>
    <x v="11"/>
    <x v="1"/>
    <x v="274"/>
    <n v="287.61"/>
    <n v="628.54"/>
    <n v="628.54"/>
    <n v="0.13500000000000001"/>
    <n v="21"/>
    <n v="11417.429099999999"/>
    <n v="6039.81"/>
    <n v="5377.619099999999"/>
    <n v="0.47100087531964613"/>
    <s v="Mar-2024"/>
    <d v="2024-03-01T00:00:00"/>
    <d v="2023-01-01T00:00:00"/>
    <x v="0"/>
    <s v="Q1-2024"/>
    <s v="Europe → France → Paris"/>
    <m/>
    <m/>
    <s v="Low"/>
  </r>
  <r>
    <x v="274"/>
    <d v="2024-01-25T00:00:00"/>
    <d v="2024-01-27T00:00:00"/>
    <n v="2"/>
    <s v="Original"/>
    <d v="2024-01-27T00:00:00"/>
    <n v="2"/>
    <x v="2"/>
    <x v="5"/>
    <s v="São Paulo"/>
    <s v="Non-Profit"/>
    <x v="2"/>
    <x v="13"/>
    <x v="4"/>
    <x v="275"/>
    <n v="1410.97"/>
    <n v="1650.75"/>
    <n v="1650.75"/>
    <n v="0.13500000000000001"/>
    <n v="6"/>
    <n v="8567.3924999999999"/>
    <n v="8465.82"/>
    <n v="101.57250000000022"/>
    <n v="1.1855707556295596E-2"/>
    <s v="Jan-2024"/>
    <d v="2024-01-01T00:00:00"/>
    <d v="2023-01-01T00:00:00"/>
    <x v="9"/>
    <s v="Q1-2024"/>
    <s v="Americas → Brazil → São Paulo"/>
    <m/>
    <m/>
    <s v="High"/>
  </r>
  <r>
    <x v="275"/>
    <d v="2024-03-27T00:00:00"/>
    <d v="2024-04-11T00:00:00"/>
    <n v="15"/>
    <s v="Original"/>
    <d v="2024-04-11T00:00:00"/>
    <n v="15"/>
    <x v="2"/>
    <x v="10"/>
    <s v="San Francisco"/>
    <s v="Small Business"/>
    <x v="4"/>
    <x v="7"/>
    <x v="2"/>
    <x v="276"/>
    <n v="1338.35"/>
    <n v="2247.14"/>
    <n v="2247.14"/>
    <n v="0.115"/>
    <n v="40"/>
    <n v="79548.755999999994"/>
    <n v="53534"/>
    <n v="26014.755999999994"/>
    <n v="0.32702907384246205"/>
    <s v="Mar-2024"/>
    <d v="2024-03-01T00:00:00"/>
    <d v="2023-01-01T00:00:00"/>
    <x v="0"/>
    <s v="Q1-2024"/>
    <s v="Americas → USA → San Francisco"/>
    <m/>
    <m/>
    <s v="High"/>
  </r>
  <r>
    <x v="276"/>
    <d v="2025-06-24T00:00:00"/>
    <d v="2025-07-14T00:00:00"/>
    <n v="20"/>
    <s v="Original"/>
    <d v="2025-07-14T00:00:00"/>
    <n v="20"/>
    <x v="3"/>
    <x v="6"/>
    <s v="Berlin"/>
    <s v="Corporate"/>
    <x v="4"/>
    <x v="7"/>
    <x v="6"/>
    <x v="277"/>
    <n v="385.08"/>
    <n v="893.19"/>
    <n v="893.19"/>
    <n v="0.151"/>
    <n v="8"/>
    <n v="6066.54648"/>
    <n v="3080.64"/>
    <n v="2985.9064800000001"/>
    <n v="0.49219213762621666"/>
    <s v="Jun-2025"/>
    <d v="2025-06-01T00:00:00"/>
    <d v="2023-01-01T00:00:00"/>
    <x v="16"/>
    <s v="Q2-2025"/>
    <s v="Europe → Germany → Berlin"/>
    <m/>
    <m/>
    <s v="Medium"/>
  </r>
  <r>
    <x v="277"/>
    <d v="2024-06-16T00:00:00"/>
    <d v="2024-07-03T00:00:00"/>
    <n v="17"/>
    <s v="Original"/>
    <d v="2024-07-03T00:00:00"/>
    <n v="17"/>
    <x v="0"/>
    <x v="11"/>
    <s v="Johannesburg"/>
    <s v="Enterprise"/>
    <x v="2"/>
    <x v="9"/>
    <x v="3"/>
    <x v="278"/>
    <n v="1173.83"/>
    <n v="2328.9"/>
    <n v="2328.9"/>
    <n v="0.12"/>
    <n v="17"/>
    <n v="34840.344000000005"/>
    <n v="19955.11"/>
    <n v="14885.234000000004"/>
    <n v="0.42724130393201637"/>
    <s v="Jun-2024"/>
    <d v="2024-06-01T00:00:00"/>
    <d v="2023-01-01T00:00:00"/>
    <x v="17"/>
    <s v="Q2-2024"/>
    <s v="Africa → South Africa → Johannesburg"/>
    <m/>
    <m/>
    <s v="High"/>
  </r>
  <r>
    <x v="278"/>
    <d v="2023-10-30T00:00:00"/>
    <d v="2023-11-14T00:00:00"/>
    <n v="15"/>
    <s v="Original"/>
    <d v="2023-11-14T00:00:00"/>
    <n v="15"/>
    <x v="1"/>
    <x v="4"/>
    <s v="Bengaluru"/>
    <s v="Corporate"/>
    <x v="1"/>
    <x v="9"/>
    <x v="4"/>
    <x v="279"/>
    <n v="953.46"/>
    <n v="2066.75"/>
    <n v="2066.75"/>
    <n v="0.13800000000000001"/>
    <n v="5"/>
    <n v="8907.6924999999992"/>
    <n v="4767.3"/>
    <n v="4140.392499999999"/>
    <n v="0.46481089238318446"/>
    <s v="Oct-2023"/>
    <d v="2023-10-01T00:00:00"/>
    <d v="2023-01-01T00:00:00"/>
    <x v="4"/>
    <s v="Q4-2023"/>
    <s v="Asia → India → Bengaluru"/>
    <m/>
    <m/>
    <s v="High"/>
  </r>
  <r>
    <x v="279"/>
    <d v="2023-06-15T00:00:00"/>
    <d v="2023-06-23T00:00:00"/>
    <n v="8"/>
    <s v="Original"/>
    <d v="2023-06-23T00:00:00"/>
    <n v="8"/>
    <x v="2"/>
    <x v="10"/>
    <s v="San Francisco"/>
    <s v="Consumer"/>
    <x v="3"/>
    <x v="7"/>
    <x v="5"/>
    <x v="280"/>
    <n v="1097.0899999999999"/>
    <n v="2182.31"/>
    <n v="2182.31"/>
    <n v="0.112"/>
    <n v="9"/>
    <n v="17441.021520000002"/>
    <n v="9873.81"/>
    <n v="7567.2115200000026"/>
    <n v="0.43387432962699546"/>
    <s v="Jun-2023"/>
    <d v="2023-06-01T00:00:00"/>
    <d v="2023-01-01T00:00:00"/>
    <x v="22"/>
    <s v="Q2-2023"/>
    <s v="Americas → USA → San Francisco"/>
    <m/>
    <m/>
    <s v="High"/>
  </r>
  <r>
    <x v="280"/>
    <d v="2025-03-14T00:00:00"/>
    <d v="2025-03-29T00:00:00"/>
    <n v="15"/>
    <s v="Original"/>
    <d v="2025-03-29T00:00:00"/>
    <n v="15"/>
    <x v="1"/>
    <x v="2"/>
    <s v="Tokyo"/>
    <s v="Non-Profit"/>
    <x v="4"/>
    <x v="10"/>
    <x v="2"/>
    <x v="281"/>
    <n v="1106.96"/>
    <n v="2726.62"/>
    <n v="2726.62"/>
    <n v="0.317"/>
    <n v="7"/>
    <n v="13035.970220000001"/>
    <n v="7748.72"/>
    <n v="5287.2502200000008"/>
    <n v="0.40558931408789306"/>
    <s v="Mar-2025"/>
    <d v="2025-03-01T00:00:00"/>
    <d v="2023-03-01T00:00:00"/>
    <x v="24"/>
    <s v="Q1-2025"/>
    <s v="Asia → Japan → Tokyo"/>
    <m/>
    <m/>
    <s v="High"/>
  </r>
  <r>
    <x v="281"/>
    <d v="2023-08-15T00:00:00"/>
    <d v="2023-08-25T00:00:00"/>
    <n v="10"/>
    <s v="Original"/>
    <d v="2023-08-25T00:00:00"/>
    <n v="10"/>
    <x v="0"/>
    <x v="0"/>
    <s v="Nairobi"/>
    <s v="Small Business"/>
    <x v="0"/>
    <x v="13"/>
    <x v="3"/>
    <x v="282"/>
    <n v="91.85"/>
    <n v="111.29"/>
    <n v="111.29"/>
    <n v="0"/>
    <n v="6"/>
    <n v="667.74"/>
    <n v="551.09999999999991"/>
    <n v="116.6400000000001"/>
    <n v="0.17467876718483258"/>
    <s v="Aug-2023"/>
    <d v="2023-08-01T00:00:00"/>
    <d v="2023-01-01T00:00:00"/>
    <x v="25"/>
    <s v="Q3-2023"/>
    <s v="Africa → Kenya → Nairobi"/>
    <m/>
    <m/>
    <s v="Low"/>
  </r>
  <r>
    <x v="282"/>
    <d v="2025-05-17T00:00:00"/>
    <d v="2025-05-28T00:00:00"/>
    <n v="11"/>
    <s v="Original"/>
    <d v="2025-05-28T00:00:00"/>
    <n v="11"/>
    <x v="1"/>
    <x v="4"/>
    <s v="Bengaluru"/>
    <s v="Corporate"/>
    <x v="3"/>
    <x v="5"/>
    <x v="4"/>
    <x v="283"/>
    <n v="623.4"/>
    <n v="1100.0899999999999"/>
    <n v="1100.0899999999999"/>
    <n v="0.114"/>
    <n v="12"/>
    <n v="11696.156879999999"/>
    <n v="7480.7999999999993"/>
    <n v="4215.3568799999994"/>
    <n v="0.36040529579490388"/>
    <s v="May-2025"/>
    <d v="2025-05-01T00:00:00"/>
    <d v="2023-01-01T00:00:00"/>
    <x v="8"/>
    <s v="Q2-2025"/>
    <s v="Asia → India → Bengaluru"/>
    <m/>
    <m/>
    <s v="Medium"/>
  </r>
  <r>
    <x v="283"/>
    <d v="2024-01-13T00:00:00"/>
    <d v="2024-02-05T00:00:00"/>
    <n v="23"/>
    <s v="Original"/>
    <d v="2024-02-05T00:00:00"/>
    <n v="23"/>
    <x v="3"/>
    <x v="6"/>
    <s v="Frankfurt"/>
    <s v="Education"/>
    <x v="4"/>
    <x v="5"/>
    <x v="4"/>
    <x v="284"/>
    <n v="1017.93"/>
    <n v="1529.14"/>
    <n v="1529.14"/>
    <n v="0.155"/>
    <n v="12"/>
    <n v="15505.479600000001"/>
    <n v="12215.16"/>
    <n v="3290.3196000000007"/>
    <n v="0.21220366508366503"/>
    <s v="Jan-2024"/>
    <d v="2024-01-01T00:00:00"/>
    <d v="2023-01-01T00:00:00"/>
    <x v="9"/>
    <s v="Q1-2024"/>
    <s v="Europe → Germany → Frankfurt"/>
    <m/>
    <m/>
    <s v="Medium"/>
  </r>
  <r>
    <x v="284"/>
    <d v="2023-06-24T00:00:00"/>
    <d v="2023-07-21T00:00:00"/>
    <n v="27"/>
    <s v="Original"/>
    <d v="2023-07-21T00:00:00"/>
    <n v="27"/>
    <x v="1"/>
    <x v="2"/>
    <s v="Nagoya"/>
    <s v="Consumer"/>
    <x v="2"/>
    <x v="1"/>
    <x v="3"/>
    <x v="285"/>
    <n v="554.76"/>
    <n v="728.69"/>
    <n v="728.69"/>
    <n v="0.22"/>
    <n v="7"/>
    <n v="3978.6474000000003"/>
    <n v="3883.3199999999997"/>
    <n v="95.32740000000058"/>
    <n v="2.395975074343119E-2"/>
    <s v="Jun-2023"/>
    <d v="2023-06-01T00:00:00"/>
    <d v="2023-03-01T00:00:00"/>
    <x v="12"/>
    <s v="Q2-2023"/>
    <s v="Asia → Japan → Nagoya"/>
    <m/>
    <m/>
    <s v="Low"/>
  </r>
  <r>
    <x v="285"/>
    <d v="2025-04-04T00:00:00"/>
    <d v="2025-04-13T00:00:00"/>
    <n v="9"/>
    <s v="Original"/>
    <d v="2025-04-13T00:00:00"/>
    <n v="9"/>
    <x v="3"/>
    <x v="6"/>
    <s v="Munich"/>
    <s v="Consumer"/>
    <x v="2"/>
    <x v="9"/>
    <x v="3"/>
    <x v="286"/>
    <n v="7.02"/>
    <n v="6.28"/>
    <n v="6.28"/>
    <n v="0.13400000000000001"/>
    <n v="14"/>
    <n v="76.138720000000006"/>
    <n v="98.28"/>
    <n v="-22.141279999999995"/>
    <n v="-0.29080184169106066"/>
    <s v="Apr-2025"/>
    <d v="2025-04-01T00:00:00"/>
    <d v="2023-01-01T00:00:00"/>
    <x v="18"/>
    <s v="Q2-2025"/>
    <s v="Europe → Germany → Munich"/>
    <m/>
    <m/>
    <s v="Low"/>
  </r>
  <r>
    <x v="286"/>
    <d v="2024-09-07T00:00:00"/>
    <d v="2024-09-07T00:00:00"/>
    <n v="0"/>
    <s v="Original"/>
    <d v="2024-09-07T00:00:00"/>
    <n v="0"/>
    <x v="1"/>
    <x v="4"/>
    <s v="Mumbai"/>
    <s v="Education"/>
    <x v="3"/>
    <x v="5"/>
    <x v="2"/>
    <x v="287"/>
    <n v="1066.6500000000001"/>
    <n v="2569.77"/>
    <n v="2569.77"/>
    <n v="0.13400000000000001"/>
    <n v="9"/>
    <n v="20028.787380000002"/>
    <n v="9599.85"/>
    <n v="10428.937380000001"/>
    <n v="0.52069739331368348"/>
    <s v="Sep-2024"/>
    <d v="2024-09-01T00:00:00"/>
    <d v="2023-01-01T00:00:00"/>
    <x v="30"/>
    <s v="Q3-2024"/>
    <s v="Asia → India → Mumbai"/>
    <m/>
    <m/>
    <s v="High"/>
  </r>
  <r>
    <x v="287"/>
    <d v="2024-01-28T00:00:00"/>
    <d v="2024-01-30T00:00:00"/>
    <n v="2"/>
    <s v="Original"/>
    <d v="2024-01-30T00:00:00"/>
    <n v="2"/>
    <x v="0"/>
    <x v="11"/>
    <s v="Cape Town"/>
    <s v="Consumer"/>
    <x v="4"/>
    <x v="9"/>
    <x v="6"/>
    <x v="288"/>
    <n v="798.45"/>
    <n v="1592.02"/>
    <n v="1592.02"/>
    <n v="6.6000000000000003E-2"/>
    <n v="18"/>
    <n v="26765.040239999998"/>
    <n v="14372.1"/>
    <n v="12392.940239999998"/>
    <n v="0.46302714768494585"/>
    <s v="Jan-2024"/>
    <d v="2024-01-01T00:00:00"/>
    <d v="2023-01-01T00:00:00"/>
    <x v="9"/>
    <s v="Q1-2024"/>
    <s v="Africa → South Africa → Cape Town"/>
    <m/>
    <m/>
    <s v="Medium"/>
  </r>
  <r>
    <x v="288"/>
    <d v="2023-07-18T00:00:00"/>
    <d v="2023-08-10T00:00:00"/>
    <n v="23"/>
    <s v="Original"/>
    <d v="2023-08-10T00:00:00"/>
    <n v="23"/>
    <x v="0"/>
    <x v="11"/>
    <s v="Johannesburg"/>
    <s v="Small Business"/>
    <x v="0"/>
    <x v="4"/>
    <x v="0"/>
    <x v="289"/>
    <n v="1271.56"/>
    <n v="995.47"/>
    <n v="995.47"/>
    <n v="0.192"/>
    <n v="13"/>
    <n v="10456.416880000001"/>
    <n v="16530.28"/>
    <n v="-6073.8631199999982"/>
    <n v="-0.58087423155607754"/>
    <s v="Jul-2023"/>
    <d v="2023-07-01T00:00:00"/>
    <d v="2023-01-01T00:00:00"/>
    <x v="23"/>
    <s v="Q3-2023"/>
    <s v="Africa → South Africa → Johannesburg"/>
    <m/>
    <m/>
    <s v="Medium"/>
  </r>
  <r>
    <x v="289"/>
    <d v="2025-08-28T00:00:00"/>
    <d v="2025-08-26T00:00:00"/>
    <n v="-2"/>
    <s v="Corrected"/>
    <d v="2025-08-30T00:00:00"/>
    <n v="2"/>
    <x v="0"/>
    <x v="1"/>
    <s v="Port Harcourt"/>
    <s v="Small Business"/>
    <x v="0"/>
    <x v="8"/>
    <x v="6"/>
    <x v="290"/>
    <n v="521.05999999999995"/>
    <n v="1240.31"/>
    <n v="1240.31"/>
    <n v="0.14599999999999999"/>
    <n v="18"/>
    <n v="19066.045319999997"/>
    <n v="9379.0799999999981"/>
    <n v="9686.9653199999993"/>
    <n v="0.50807417885650974"/>
    <s v="Aug-2025"/>
    <d v="2025-08-01T00:00:00"/>
    <d v="2023-01-01T00:00:00"/>
    <x v="29"/>
    <s v="Q3-2025"/>
    <s v="Africa → Nigeria → Port Harcourt"/>
    <m/>
    <m/>
    <s v="Medium"/>
  </r>
  <r>
    <x v="290"/>
    <d v="2025-03-30T00:00:00"/>
    <d v="2025-04-07T00:00:00"/>
    <n v="8"/>
    <s v="Original"/>
    <d v="2025-04-07T00:00:00"/>
    <n v="8"/>
    <x v="2"/>
    <x v="5"/>
    <s v="São Paulo"/>
    <s v="Non-Profit"/>
    <x v="4"/>
    <x v="4"/>
    <x v="1"/>
    <x v="291"/>
    <n v="71.62"/>
    <n v="118.37"/>
    <n v="118.37"/>
    <n v="0.156"/>
    <n v="11"/>
    <n v="1098.9470800000001"/>
    <n v="787.82"/>
    <n v="311.12708000000009"/>
    <n v="0.28311379652603474"/>
    <s v="Mar-2025"/>
    <d v="2025-03-01T00:00:00"/>
    <d v="2023-01-01T00:00:00"/>
    <x v="3"/>
    <s v="Q1-2025"/>
    <s v="Americas → Brazil → São Paulo"/>
    <m/>
    <m/>
    <s v="Low"/>
  </r>
  <r>
    <x v="291"/>
    <d v="2023-10-21T00:00:00"/>
    <d v="2023-11-09T00:00:00"/>
    <n v="19"/>
    <s v="Original"/>
    <d v="2023-11-09T00:00:00"/>
    <n v="19"/>
    <x v="3"/>
    <x v="8"/>
    <s v="London"/>
    <s v="Non-Profit"/>
    <x v="4"/>
    <x v="8"/>
    <x v="6"/>
    <x v="292"/>
    <n v="1142.48"/>
    <n v="2105.5300000000002"/>
    <n v="2105.5300000000002"/>
    <n v="0.20699999999999999"/>
    <n v="14"/>
    <n v="23375.594060000003"/>
    <n v="15994.720000000001"/>
    <n v="7380.8740600000019"/>
    <n v="0.31575129346680658"/>
    <s v="Oct-2023"/>
    <d v="2023-10-01T00:00:00"/>
    <d v="2023-01-01T00:00:00"/>
    <x v="4"/>
    <s v="Q4-2023"/>
    <s v="Europe → United Kingdom → London"/>
    <m/>
    <m/>
    <s v="High"/>
  </r>
  <r>
    <x v="292"/>
    <d v="2023-08-23T00:00:00"/>
    <d v="2023-09-22T00:00:00"/>
    <n v="30"/>
    <s v="Original"/>
    <d v="2023-09-22T00:00:00"/>
    <n v="30"/>
    <x v="3"/>
    <x v="8"/>
    <s v="London"/>
    <s v="Consumer"/>
    <x v="3"/>
    <x v="7"/>
    <x v="6"/>
    <x v="293"/>
    <n v="209.81"/>
    <n v="523"/>
    <n v="523"/>
    <n v="5.8999999999999997E-2"/>
    <n v="15"/>
    <n v="7382.1450000000004"/>
    <n v="3147.15"/>
    <n v="4234.9950000000008"/>
    <n v="0.57368082041195356"/>
    <s v="Aug-2023"/>
    <d v="2023-08-01T00:00:00"/>
    <d v="2023-01-01T00:00:00"/>
    <x v="25"/>
    <s v="Q3-2023"/>
    <s v="Europe → United Kingdom → London"/>
    <m/>
    <m/>
    <s v="Low"/>
  </r>
  <r>
    <x v="293"/>
    <d v="2025-04-11T00:00:00"/>
    <d v="2025-05-04T00:00:00"/>
    <n v="23"/>
    <s v="Original"/>
    <d v="2025-05-04T00:00:00"/>
    <n v="23"/>
    <x v="1"/>
    <x v="2"/>
    <s v="Osaka"/>
    <s v="Small Business"/>
    <x v="1"/>
    <x v="12"/>
    <x v="0"/>
    <x v="294"/>
    <n v="786.2"/>
    <n v="1075.3"/>
    <n v="1075.3"/>
    <n v="0.08"/>
    <n v="9"/>
    <n v="8903.4839999999986"/>
    <n v="7075.8"/>
    <n v="1827.6839999999984"/>
    <n v="0.20527739478163815"/>
    <s v="Apr-2025"/>
    <d v="2025-04-01T00:00:00"/>
    <d v="2023-03-01T00:00:00"/>
    <x v="26"/>
    <s v="Q2-2025"/>
    <s v="Asia → Japan → Osaka"/>
    <m/>
    <m/>
    <s v="Medium"/>
  </r>
  <r>
    <x v="294"/>
    <d v="2025-06-01T00:00:00"/>
    <d v="2025-06-27T00:00:00"/>
    <n v="26"/>
    <s v="Original"/>
    <d v="2025-06-27T00:00:00"/>
    <n v="26"/>
    <x v="3"/>
    <x v="6"/>
    <s v="Munich"/>
    <s v="Consumer"/>
    <x v="3"/>
    <x v="6"/>
    <x v="4"/>
    <x v="295"/>
    <n v="1362.31"/>
    <n v="3294.57"/>
    <n v="3294.57"/>
    <n v="0.113"/>
    <n v="7"/>
    <n v="20455.985130000001"/>
    <n v="9536.17"/>
    <n v="10919.815130000001"/>
    <n v="0.5338200561157721"/>
    <s v="Jun-2025"/>
    <d v="2025-06-01T00:00:00"/>
    <d v="2023-01-01T00:00:00"/>
    <x v="16"/>
    <s v="Q2-2025"/>
    <s v="Europe → Germany → Munich"/>
    <m/>
    <m/>
    <s v="High"/>
  </r>
  <r>
    <x v="295"/>
    <d v="2024-03-02T00:00:00"/>
    <d v="2024-03-16T00:00:00"/>
    <n v="14"/>
    <s v="Original"/>
    <d v="2024-03-16T00:00:00"/>
    <n v="14"/>
    <x v="2"/>
    <x v="3"/>
    <s v="Vancouver"/>
    <s v="Non-Profit"/>
    <x v="4"/>
    <x v="7"/>
    <x v="1"/>
    <x v="296"/>
    <n v="248.24"/>
    <n v="464.05"/>
    <n v="464.05"/>
    <n v="0.16900000000000001"/>
    <n v="11"/>
    <n v="4241.88105"/>
    <n v="2730.6400000000003"/>
    <n v="1511.2410499999996"/>
    <n v="0.3562667203975462"/>
    <s v="Mar-2024"/>
    <d v="2024-03-01T00:00:00"/>
    <d v="2023-01-01T00:00:00"/>
    <x v="0"/>
    <s v="Q1-2024"/>
    <s v="Americas → Canada → Vancouver"/>
    <m/>
    <m/>
    <s v="Low"/>
  </r>
  <r>
    <x v="296"/>
    <d v="2023-06-20T00:00:00"/>
    <d v="2023-07-08T00:00:00"/>
    <n v="18"/>
    <s v="Original"/>
    <d v="2023-07-08T00:00:00"/>
    <n v="18"/>
    <x v="2"/>
    <x v="10"/>
    <s v="Austin"/>
    <s v="Non-Profit"/>
    <x v="4"/>
    <x v="9"/>
    <x v="5"/>
    <x v="297"/>
    <n v="337"/>
    <n v="511.03"/>
    <n v="511.03"/>
    <n v="0.108"/>
    <n v="7"/>
    <n v="3190.8713200000002"/>
    <n v="2359"/>
    <n v="831.8713200000002"/>
    <n v="0.26070349963219458"/>
    <s v="Jun-2023"/>
    <d v="2023-06-01T00:00:00"/>
    <d v="2023-01-01T00:00:00"/>
    <x v="22"/>
    <s v="Q2-2023"/>
    <s v="Americas → USA → Austin"/>
    <m/>
    <m/>
    <s v="Low"/>
  </r>
  <r>
    <x v="297"/>
    <d v="2024-03-26T00:00:00"/>
    <d v="2024-04-05T00:00:00"/>
    <n v="10"/>
    <s v="Original"/>
    <d v="2024-04-05T00:00:00"/>
    <n v="10"/>
    <x v="2"/>
    <x v="10"/>
    <s v="Austin"/>
    <s v="Consumer"/>
    <x v="4"/>
    <x v="1"/>
    <x v="5"/>
    <x v="298"/>
    <n v="5.66"/>
    <n v="4.22"/>
    <n v="4.22"/>
    <n v="0.11899999999999999"/>
    <n v="18"/>
    <n v="66.920760000000001"/>
    <n v="101.88"/>
    <n v="-34.959239999999994"/>
    <n v="-0.52239753403876454"/>
    <s v="Mar-2024"/>
    <d v="2024-03-01T00:00:00"/>
    <d v="2023-01-01T00:00:00"/>
    <x v="0"/>
    <s v="Q1-2024"/>
    <s v="Americas → USA → Austin"/>
    <m/>
    <m/>
    <s v="Low"/>
  </r>
  <r>
    <x v="298"/>
    <d v="2025-01-22T00:00:00"/>
    <d v="2025-01-22T00:00:00"/>
    <n v="0"/>
    <s v="Original"/>
    <d v="2025-01-22T00:00:00"/>
    <n v="0"/>
    <x v="3"/>
    <x v="7"/>
    <s v="Lyon"/>
    <s v="Small Business"/>
    <x v="1"/>
    <x v="5"/>
    <x v="6"/>
    <x v="299"/>
    <n v="591.72"/>
    <n v="577.24"/>
    <n v="577.24"/>
    <n v="0"/>
    <n v="22"/>
    <n v="12699.28"/>
    <n v="13017.84"/>
    <n v="-318.55999999999949"/>
    <n v="-2.5084886702238195E-2"/>
    <s v="Jan-2025"/>
    <d v="2025-01-01T00:00:00"/>
    <d v="2023-01-01T00:00:00"/>
    <x v="24"/>
    <s v="Q1-2025"/>
    <s v="Europe → France → Lyon"/>
    <m/>
    <m/>
    <s v="Low"/>
  </r>
  <r>
    <x v="299"/>
    <d v="2025-05-10T00:00:00"/>
    <d v="2025-05-27T00:00:00"/>
    <n v="17"/>
    <s v="Original"/>
    <d v="2025-05-27T00:00:00"/>
    <n v="17"/>
    <x v="2"/>
    <x v="3"/>
    <s v="Vancouver"/>
    <s v="Education"/>
    <x v="4"/>
    <x v="0"/>
    <x v="0"/>
    <x v="300"/>
    <n v="862.89"/>
    <n v="1426.03"/>
    <n v="1426.03"/>
    <n v="5.6000000000000001E-2"/>
    <n v="19"/>
    <n v="25577.274079999999"/>
    <n v="16394.91"/>
    <n v="9182.3640799999994"/>
    <n v="0.35900479665188778"/>
    <s v="May-2025"/>
    <d v="2025-05-01T00:00:00"/>
    <d v="2023-01-01T00:00:00"/>
    <x v="8"/>
    <s v="Q2-2025"/>
    <s v="Americas → Canada → Vancouver"/>
    <m/>
    <m/>
    <s v="Medium"/>
  </r>
  <r>
    <x v="300"/>
    <d v="2023-10-05T00:00:00"/>
    <d v="2023-10-31T00:00:00"/>
    <n v="26"/>
    <s v="Original"/>
    <d v="2023-10-31T00:00:00"/>
    <n v="26"/>
    <x v="1"/>
    <x v="9"/>
    <s v="Shanghai"/>
    <s v="Consumer"/>
    <x v="5"/>
    <x v="1"/>
    <x v="1"/>
    <x v="301"/>
    <n v="649.91"/>
    <n v="1360.12"/>
    <n v="1360.12"/>
    <n v="0.19400000000000001"/>
    <n v="9"/>
    <n v="9866.3104799999983"/>
    <n v="5849.19"/>
    <n v="4017.1204799999987"/>
    <n v="0.40715528749506769"/>
    <s v="Oct-2023"/>
    <d v="2023-10-01T00:00:00"/>
    <d v="2023-01-01T00:00:00"/>
    <x v="4"/>
    <s v="Q4-2023"/>
    <s v="Asia → China → Shanghai"/>
    <m/>
    <m/>
    <s v="Medium"/>
  </r>
  <r>
    <x v="301"/>
    <d v="2023-07-18T00:00:00"/>
    <d v="2023-07-22T00:00:00"/>
    <n v="4"/>
    <s v="Original"/>
    <d v="2023-07-22T00:00:00"/>
    <n v="4"/>
    <x v="2"/>
    <x v="5"/>
    <s v="São Paulo"/>
    <s v="Consumer"/>
    <x v="4"/>
    <x v="9"/>
    <x v="2"/>
    <x v="302"/>
    <n v="1269.55"/>
    <n v="2071.1"/>
    <n v="2071.1"/>
    <n v="0.129"/>
    <n v="22"/>
    <n v="39686.4182"/>
    <n v="27930.1"/>
    <n v="11756.318200000002"/>
    <n v="0.29623026549672354"/>
    <s v="Jul-2023"/>
    <d v="2023-07-01T00:00:00"/>
    <d v="2023-01-01T00:00:00"/>
    <x v="23"/>
    <s v="Q3-2023"/>
    <s v="Americas → Brazil → São Paulo"/>
    <m/>
    <m/>
    <s v="High"/>
  </r>
  <r>
    <x v="302"/>
    <d v="2025-06-22T00:00:00"/>
    <d v="2025-07-08T00:00:00"/>
    <n v="16"/>
    <s v="Original"/>
    <d v="2025-07-08T00:00:00"/>
    <n v="16"/>
    <x v="3"/>
    <x v="8"/>
    <s v="London"/>
    <s v="Education"/>
    <x v="4"/>
    <x v="8"/>
    <x v="3"/>
    <x v="303"/>
    <n v="892.73"/>
    <n v="979.84"/>
    <n v="979.84"/>
    <n v="0.17399999999999999"/>
    <n v="10"/>
    <n v="8093.4784"/>
    <n v="8927.2999999999993"/>
    <n v="-833.82159999999931"/>
    <n v="-0.10302388649112838"/>
    <s v="Jun-2025"/>
    <d v="2025-06-01T00:00:00"/>
    <d v="2023-01-01T00:00:00"/>
    <x v="16"/>
    <s v="Q2-2025"/>
    <s v="Europe → United Kingdom → London"/>
    <m/>
    <m/>
    <s v="Medium"/>
  </r>
  <r>
    <x v="303"/>
    <d v="2024-06-19T00:00:00"/>
    <d v="2024-06-20T00:00:00"/>
    <n v="1"/>
    <s v="Original"/>
    <d v="2024-06-20T00:00:00"/>
    <n v="1"/>
    <x v="0"/>
    <x v="0"/>
    <s v="Kisumu"/>
    <s v="Small Business"/>
    <x v="4"/>
    <x v="1"/>
    <x v="4"/>
    <x v="304"/>
    <n v="231.63"/>
    <n v="537.39"/>
    <n v="537.39"/>
    <n v="0.08"/>
    <n v="12"/>
    <n v="5932.7856000000002"/>
    <n v="2779.56"/>
    <n v="3153.2256000000002"/>
    <n v="0.53149158129024587"/>
    <s v="Jun-2024"/>
    <d v="2024-06-01T00:00:00"/>
    <d v="2023-01-01T00:00:00"/>
    <x v="17"/>
    <s v="Q2-2024"/>
    <s v="Africa → Kenya → Kisumu"/>
    <m/>
    <m/>
    <s v="Low"/>
  </r>
  <r>
    <x v="304"/>
    <d v="2025-04-09T00:00:00"/>
    <d v="2025-04-12T00:00:00"/>
    <n v="3"/>
    <s v="Original"/>
    <d v="2025-04-12T00:00:00"/>
    <n v="3"/>
    <x v="3"/>
    <x v="7"/>
    <s v="Lyon"/>
    <s v="Small Business"/>
    <x v="3"/>
    <x v="10"/>
    <x v="5"/>
    <x v="305"/>
    <n v="86.68"/>
    <n v="213.32"/>
    <n v="213.32"/>
    <n v="3.7999999999999999E-2"/>
    <n v="8"/>
    <n v="1641.7107199999998"/>
    <n v="693.44"/>
    <n v="948.27071999999976"/>
    <n v="0.57761133459614611"/>
    <s v="Apr-2025"/>
    <d v="2025-04-01T00:00:00"/>
    <d v="2023-01-01T00:00:00"/>
    <x v="18"/>
    <s v="Q2-2025"/>
    <s v="Europe → France → Lyon"/>
    <m/>
    <m/>
    <s v="Low"/>
  </r>
  <r>
    <x v="305"/>
    <d v="2025-03-25T00:00:00"/>
    <d v="2025-03-26T00:00:00"/>
    <n v="1"/>
    <s v="Original"/>
    <d v="2025-03-26T00:00:00"/>
    <n v="1"/>
    <x v="0"/>
    <x v="1"/>
    <s v="Lagos"/>
    <s v="Education"/>
    <x v="3"/>
    <x v="3"/>
    <x v="6"/>
    <x v="306"/>
    <n v="1450.43"/>
    <n v="1994.67"/>
    <n v="1994.67"/>
    <n v="0.1"/>
    <n v="24"/>
    <n v="43084.872000000003"/>
    <n v="34810.32"/>
    <n v="8274.5520000000033"/>
    <n v="0.19205237513529116"/>
    <s v="Mar-2025"/>
    <d v="2025-03-01T00:00:00"/>
    <d v="2023-01-01T00:00:00"/>
    <x v="3"/>
    <s v="Q1-2025"/>
    <s v="Africa → Nigeria → Lagos"/>
    <m/>
    <m/>
    <s v="High"/>
  </r>
  <r>
    <x v="306"/>
    <d v="2025-05-18T00:00:00"/>
    <d v="2025-06-09T00:00:00"/>
    <n v="22"/>
    <s v="Original"/>
    <d v="2025-06-09T00:00:00"/>
    <n v="22"/>
    <x v="2"/>
    <x v="10"/>
    <s v="New York"/>
    <s v="Consumer"/>
    <x v="0"/>
    <x v="10"/>
    <x v="2"/>
    <x v="307"/>
    <n v="382.96"/>
    <n v="552.84"/>
    <n v="552.84"/>
    <n v="0.17599999999999999"/>
    <n v="8"/>
    <n v="3644.3212800000006"/>
    <n v="3063.68"/>
    <n v="580.64128000000073"/>
    <n v="0.15932768693763483"/>
    <s v="May-2025"/>
    <d v="2025-05-01T00:00:00"/>
    <d v="2023-01-01T00:00:00"/>
    <x v="8"/>
    <s v="Q2-2025"/>
    <s v="Americas → USA → New York"/>
    <m/>
    <m/>
    <s v="Low"/>
  </r>
  <r>
    <x v="307"/>
    <d v="2025-01-22T00:00:00"/>
    <d v="2025-02-04T00:00:00"/>
    <n v="13"/>
    <s v="Original"/>
    <d v="2025-02-04T00:00:00"/>
    <n v="13"/>
    <x v="1"/>
    <x v="2"/>
    <s v="Tokyo"/>
    <s v="Small Business"/>
    <x v="3"/>
    <x v="4"/>
    <x v="1"/>
    <x v="308"/>
    <n v="122.29"/>
    <n v="224.95"/>
    <n v="224.95"/>
    <n v="0.153"/>
    <n v="28"/>
    <n v="5334.9141999999993"/>
    <n v="3424.1200000000003"/>
    <n v="1910.7941999999989"/>
    <n v="0.3581677471026618"/>
    <s v="Jan-2025"/>
    <d v="2025-01-01T00:00:00"/>
    <d v="2023-03-01T00:00:00"/>
    <x v="10"/>
    <s v="Q1-2025"/>
    <s v="Asia → Japan → Tokyo"/>
    <m/>
    <m/>
    <s v="Low"/>
  </r>
  <r>
    <x v="308"/>
    <d v="2023-01-10T00:00:00"/>
    <d v="2023-01-29T00:00:00"/>
    <n v="19"/>
    <s v="Original"/>
    <d v="2023-01-29T00:00:00"/>
    <n v="19"/>
    <x v="3"/>
    <x v="7"/>
    <s v="Lyon"/>
    <s v="Non-Profit"/>
    <x v="4"/>
    <x v="14"/>
    <x v="4"/>
    <x v="309"/>
    <n v="401.66"/>
    <n v="772.09"/>
    <n v="772.09"/>
    <n v="8.8999999999999996E-2"/>
    <n v="14"/>
    <n v="9847.2358600000007"/>
    <n v="5623.2400000000007"/>
    <n v="4223.99586"/>
    <n v="0.42895244107619046"/>
    <s v="Jan-2023"/>
    <d v="2023-01-01T00:00:00"/>
    <d v="2023-01-01T00:00:00"/>
    <x v="5"/>
    <s v="Q1-2023"/>
    <s v="Europe → France → Lyon"/>
    <m/>
    <m/>
    <s v="Low"/>
  </r>
  <r>
    <x v="309"/>
    <d v="2024-12-29T00:00:00"/>
    <d v="2025-01-12T00:00:00"/>
    <n v="14"/>
    <s v="Original"/>
    <d v="2025-01-12T00:00:00"/>
    <n v="14"/>
    <x v="3"/>
    <x v="8"/>
    <s v="Manchester"/>
    <s v="Corporate"/>
    <x v="4"/>
    <x v="5"/>
    <x v="5"/>
    <x v="310"/>
    <n v="1399.72"/>
    <n v="3149.21"/>
    <n v="3149.21"/>
    <n v="0.185"/>
    <n v="12"/>
    <n v="30799.273800000003"/>
    <n v="16796.64"/>
    <n v="14002.633800000003"/>
    <n v="0.45464168703873797"/>
    <s v="Dec-2024"/>
    <d v="2024-12-01T00:00:00"/>
    <d v="2023-01-01T00:00:00"/>
    <x v="6"/>
    <s v="Q4-2024"/>
    <s v="Europe → United Kingdom → Manchester"/>
    <m/>
    <m/>
    <s v="High"/>
  </r>
  <r>
    <x v="310"/>
    <d v="2024-05-23T00:00:00"/>
    <d v="2024-06-06T00:00:00"/>
    <n v="14"/>
    <s v="Original"/>
    <d v="2024-06-06T00:00:00"/>
    <n v="14"/>
    <x v="2"/>
    <x v="5"/>
    <s v="Rio de Janeiro"/>
    <s v="Non-Profit"/>
    <x v="1"/>
    <x v="2"/>
    <x v="2"/>
    <x v="311"/>
    <n v="51.13"/>
    <n v="57.53"/>
    <n v="57.53"/>
    <n v="4.4999999999999998E-2"/>
    <n v="16"/>
    <n v="879.05840000000001"/>
    <n v="818.08"/>
    <n v="60.978399999999965"/>
    <n v="6.9367859973808302E-2"/>
    <s v="May-2024"/>
    <d v="2024-05-01T00:00:00"/>
    <d v="2023-01-01T00:00:00"/>
    <x v="7"/>
    <s v="Q2-2024"/>
    <s v="Americas → Brazil → Rio de Janeiro"/>
    <m/>
    <m/>
    <s v="Low"/>
  </r>
  <r>
    <x v="311"/>
    <d v="2023-06-24T00:00:00"/>
    <d v="2023-06-22T00:00:00"/>
    <n v="-2"/>
    <s v="Corrected"/>
    <d v="2023-06-26T00:00:00"/>
    <n v="2"/>
    <x v="2"/>
    <x v="3"/>
    <s v="Toronto"/>
    <s v="Non-Profit"/>
    <x v="0"/>
    <x v="12"/>
    <x v="6"/>
    <x v="312"/>
    <n v="471.42"/>
    <n v="824.81"/>
    <n v="824.81"/>
    <n v="8.7999999999999995E-2"/>
    <n v="15"/>
    <n v="11283.400799999999"/>
    <n v="7071.3"/>
    <n v="4212.1007999999993"/>
    <n v="0.37330064531608231"/>
    <s v="Jun-2023"/>
    <d v="2023-06-01T00:00:00"/>
    <d v="2023-01-01T00:00:00"/>
    <x v="22"/>
    <s v="Q2-2023"/>
    <s v="Americas → Canada → Toronto"/>
    <m/>
    <m/>
    <s v="Medium"/>
  </r>
  <r>
    <x v="312"/>
    <d v="2024-11-04T00:00:00"/>
    <d v="2024-11-05T00:00:00"/>
    <n v="1"/>
    <s v="Original"/>
    <d v="2024-11-05T00:00:00"/>
    <n v="1"/>
    <x v="3"/>
    <x v="8"/>
    <s v="London"/>
    <s v="Corporate"/>
    <x v="0"/>
    <x v="12"/>
    <x v="1"/>
    <x v="313"/>
    <n v="840.68"/>
    <n v="1493.53"/>
    <n v="1493.53"/>
    <n v="0"/>
    <n v="27"/>
    <n v="40325.31"/>
    <n v="22698.359999999997"/>
    <n v="17626.95"/>
    <n v="0.43711877230454027"/>
    <s v="Nov-2024"/>
    <d v="2024-11-01T00:00:00"/>
    <d v="2023-01-01T00:00:00"/>
    <x v="10"/>
    <s v="Q4-2024"/>
    <s v="Europe → United Kingdom → London"/>
    <m/>
    <m/>
    <s v="Medium"/>
  </r>
  <r>
    <x v="313"/>
    <d v="2024-06-08T00:00:00"/>
    <d v="2024-06-24T00:00:00"/>
    <n v="16"/>
    <s v="Original"/>
    <d v="2024-06-24T00:00:00"/>
    <n v="16"/>
    <x v="0"/>
    <x v="11"/>
    <s v="Durban"/>
    <s v="Education"/>
    <x v="3"/>
    <x v="10"/>
    <x v="5"/>
    <x v="314"/>
    <n v="597.85"/>
    <n v="741.92"/>
    <n v="741.92"/>
    <n v="3.1E-2"/>
    <n v="7"/>
    <n v="5032.4433599999993"/>
    <n v="4184.95"/>
    <n v="847.49335999999948"/>
    <n v="0.16840594108544515"/>
    <s v="Jun-2024"/>
    <d v="2024-06-01T00:00:00"/>
    <d v="2023-01-01T00:00:00"/>
    <x v="17"/>
    <s v="Q2-2024"/>
    <s v="Africa → South Africa → Durban"/>
    <m/>
    <m/>
    <s v="Low"/>
  </r>
  <r>
    <x v="314"/>
    <d v="2025-06-01T00:00:00"/>
    <d v="2025-06-06T00:00:00"/>
    <n v="5"/>
    <s v="Original"/>
    <d v="2025-06-06T00:00:00"/>
    <n v="5"/>
    <x v="3"/>
    <x v="7"/>
    <s v="Paris"/>
    <s v="Consumer"/>
    <x v="3"/>
    <x v="3"/>
    <x v="0"/>
    <x v="315"/>
    <n v="379.45"/>
    <n v="742.23"/>
    <n v="742.23"/>
    <n v="0.09"/>
    <n v="13"/>
    <n v="8780.5809000000008"/>
    <n v="4932.8499999999995"/>
    <n v="3847.7309000000014"/>
    <n v="0.43820915083192286"/>
    <s v="Jun-2025"/>
    <d v="2025-06-01T00:00:00"/>
    <d v="2023-01-01T00:00:00"/>
    <x v="16"/>
    <s v="Q2-2025"/>
    <s v="Europe → France → Paris"/>
    <m/>
    <m/>
    <s v="Low"/>
  </r>
  <r>
    <x v="315"/>
    <d v="2023-05-06T00:00:00"/>
    <d v="2023-05-14T00:00:00"/>
    <n v="8"/>
    <s v="Original"/>
    <d v="2023-05-14T00:00:00"/>
    <n v="8"/>
    <x v="1"/>
    <x v="2"/>
    <s v="Osaka"/>
    <s v="Enterprise"/>
    <x v="2"/>
    <x v="5"/>
    <x v="3"/>
    <x v="316"/>
    <n v="291.18"/>
    <n v="479.54"/>
    <n v="479.54"/>
    <n v="0.14099999999999999"/>
    <n v="22"/>
    <n v="9062.34692"/>
    <n v="6405.96"/>
    <n v="2656.3869199999999"/>
    <n v="0.29312350801066001"/>
    <s v="May-2023"/>
    <d v="2023-05-01T00:00:00"/>
    <d v="2023-03-01T00:00:00"/>
    <x v="21"/>
    <s v="Q2-2023"/>
    <s v="Asia → Japan → Osaka"/>
    <m/>
    <m/>
    <s v="Low"/>
  </r>
  <r>
    <x v="316"/>
    <d v="2023-11-14T00:00:00"/>
    <d v="2023-11-30T00:00:00"/>
    <n v="16"/>
    <s v="Original"/>
    <d v="2023-11-30T00:00:00"/>
    <n v="16"/>
    <x v="2"/>
    <x v="5"/>
    <s v="São Paulo"/>
    <s v="Enterprise"/>
    <x v="4"/>
    <x v="11"/>
    <x v="2"/>
    <x v="317"/>
    <n v="1017.92"/>
    <n v="1175.25"/>
    <n v="1175.25"/>
    <n v="7.4999999999999997E-2"/>
    <n v="15"/>
    <n v="16306.59375"/>
    <n v="15268.8"/>
    <n v="1037.7937500000007"/>
    <n v="6.3642583234159542E-2"/>
    <s v="Nov-2023"/>
    <d v="2023-11-01T00:00:00"/>
    <d v="2023-01-01T00:00:00"/>
    <x v="31"/>
    <s v="Q4-2023"/>
    <s v="Americas → Brazil → São Paulo"/>
    <m/>
    <m/>
    <s v="Medium"/>
  </r>
  <r>
    <x v="317"/>
    <d v="2025-04-01T00:00:00"/>
    <d v="2025-04-27T00:00:00"/>
    <n v="26"/>
    <s v="Original"/>
    <d v="2025-04-27T00:00:00"/>
    <n v="26"/>
    <x v="2"/>
    <x v="10"/>
    <s v="San Francisco"/>
    <s v="Corporate"/>
    <x v="4"/>
    <x v="2"/>
    <x v="5"/>
    <x v="318"/>
    <n v="156.55000000000001"/>
    <n v="227.45"/>
    <n v="227.45"/>
    <n v="1.4E-2"/>
    <n v="13"/>
    <n v="2915.4540999999999"/>
    <n v="2035.15"/>
    <n v="880.30409999999983"/>
    <n v="0.3019440779396938"/>
    <s v="Apr-2025"/>
    <d v="2025-04-01T00:00:00"/>
    <d v="2023-01-01T00:00:00"/>
    <x v="18"/>
    <s v="Q2-2025"/>
    <s v="Americas → USA → San Francisco"/>
    <m/>
    <m/>
    <s v="Low"/>
  </r>
  <r>
    <x v="318"/>
    <d v="2023-03-23T00:00:00"/>
    <d v="2023-04-15T00:00:00"/>
    <n v="23"/>
    <s v="Original"/>
    <d v="2023-04-15T00:00:00"/>
    <n v="23"/>
    <x v="0"/>
    <x v="0"/>
    <s v="Mombasa"/>
    <s v="Small Business"/>
    <x v="0"/>
    <x v="0"/>
    <x v="6"/>
    <x v="319"/>
    <n v="875.36"/>
    <n v="1178.6199999999999"/>
    <n v="1178.6199999999999"/>
    <n v="0.151"/>
    <n v="53"/>
    <n v="53034.364139999991"/>
    <n v="46394.080000000002"/>
    <n v="6640.2841399999888"/>
    <n v="0.12520719815685888"/>
    <s v="Mar-2023"/>
    <d v="2023-03-01T00:00:00"/>
    <d v="2023-01-01T00:00:00"/>
    <x v="21"/>
    <s v="Q1-2023"/>
    <s v="Africa → Kenya → Mombasa"/>
    <m/>
    <m/>
    <s v="Medium"/>
  </r>
  <r>
    <x v="319"/>
    <d v="2024-05-28T00:00:00"/>
    <d v="2024-06-18T00:00:00"/>
    <n v="21"/>
    <s v="Original"/>
    <d v="2024-06-18T00:00:00"/>
    <n v="21"/>
    <x v="3"/>
    <x v="6"/>
    <s v="Frankfurt"/>
    <s v="Small Business"/>
    <x v="1"/>
    <x v="6"/>
    <x v="3"/>
    <x v="320"/>
    <n v="986.85"/>
    <n v="2422.1"/>
    <n v="2422.1"/>
    <n v="7.5999999999999998E-2"/>
    <n v="10"/>
    <n v="22380.204000000002"/>
    <n v="9868.5"/>
    <n v="12511.704000000002"/>
    <n v="0.55905227673527913"/>
    <s v="May-2024"/>
    <d v="2024-05-01T00:00:00"/>
    <d v="2023-01-01T00:00:00"/>
    <x v="7"/>
    <s v="Q2-2024"/>
    <s v="Europe → Germany → Frankfurt"/>
    <m/>
    <m/>
    <s v="High"/>
  </r>
  <r>
    <x v="320"/>
    <d v="2024-01-02T00:00:00"/>
    <d v="2024-01-01T00:00:00"/>
    <n v="-1"/>
    <s v="Corrected"/>
    <d v="2024-01-03T00:00:00"/>
    <n v="1"/>
    <x v="2"/>
    <x v="10"/>
    <s v="Chicago"/>
    <s v="Education"/>
    <x v="2"/>
    <x v="5"/>
    <x v="2"/>
    <x v="321"/>
    <n v="404.77"/>
    <n v="433.88"/>
    <n v="433.88"/>
    <n v="0.215"/>
    <n v="22"/>
    <n v="7493.1076000000012"/>
    <n v="8904.9399999999987"/>
    <n v="-1411.8323999999975"/>
    <n v="-0.18841747314558746"/>
    <s v="Jan-2024"/>
    <d v="2024-01-01T00:00:00"/>
    <d v="2023-01-01T00:00:00"/>
    <x v="9"/>
    <s v="Q1-2024"/>
    <s v="Americas → USA → Chicago"/>
    <m/>
    <m/>
    <s v="Low"/>
  </r>
  <r>
    <x v="321"/>
    <d v="2023-02-28T00:00:00"/>
    <d v="2023-02-27T00:00:00"/>
    <n v="-1"/>
    <s v="Corrected"/>
    <d v="2023-03-01T00:00:00"/>
    <n v="1"/>
    <x v="3"/>
    <x v="7"/>
    <s v="Marseille"/>
    <s v="Corporate"/>
    <x v="0"/>
    <x v="11"/>
    <x v="2"/>
    <x v="322"/>
    <n v="1299.81"/>
    <n v="3149.13"/>
    <n v="3149.13"/>
    <n v="0.10299999999999999"/>
    <n v="14"/>
    <n v="39546.774539999999"/>
    <n v="18197.34"/>
    <n v="21349.434539999998"/>
    <n v="0.53985273864511729"/>
    <s v="Feb-2023"/>
    <d v="2023-02-01T00:00:00"/>
    <d v="2023-01-01T00:00:00"/>
    <x v="2"/>
    <s v="Q1-2023"/>
    <s v="Europe → France → Marseille"/>
    <m/>
    <m/>
    <s v="High"/>
  </r>
  <r>
    <x v="322"/>
    <d v="2024-02-18T00:00:00"/>
    <d v="2024-03-11T00:00:00"/>
    <n v="22"/>
    <s v="Original"/>
    <d v="2024-03-11T00:00:00"/>
    <n v="22"/>
    <x v="2"/>
    <x v="5"/>
    <s v="São Paulo"/>
    <s v="Consumer"/>
    <x v="1"/>
    <x v="8"/>
    <x v="0"/>
    <x v="323"/>
    <n v="80.48"/>
    <n v="65.650000000000006"/>
    <n v="65.650000000000006"/>
    <n v="0.17599999999999999"/>
    <n v="13"/>
    <n v="703.2428000000001"/>
    <n v="1046.24"/>
    <n v="-342.99719999999991"/>
    <n v="-0.48773652570634191"/>
    <s v="Feb-2024"/>
    <d v="2024-02-01T00:00:00"/>
    <d v="2023-01-01T00:00:00"/>
    <x v="32"/>
    <s v="Q1-2024"/>
    <s v="Americas → Brazil → São Paulo"/>
    <m/>
    <m/>
    <s v="Low"/>
  </r>
  <r>
    <x v="323"/>
    <d v="2024-09-09T00:00:00"/>
    <d v="2024-10-08T00:00:00"/>
    <n v="29"/>
    <s v="Original"/>
    <d v="2024-10-08T00:00:00"/>
    <n v="29"/>
    <x v="2"/>
    <x v="5"/>
    <s v="São Paulo"/>
    <s v="Education"/>
    <x v="4"/>
    <x v="1"/>
    <x v="0"/>
    <x v="324"/>
    <n v="1010.33"/>
    <n v="2492.14"/>
    <n v="2492.14"/>
    <n v="5.0999999999999997E-2"/>
    <n v="11"/>
    <n v="26015.449459999996"/>
    <n v="11113.630000000001"/>
    <n v="14901.819459999995"/>
    <n v="0.57280653493656752"/>
    <s v="Sep-2024"/>
    <d v="2024-09-01T00:00:00"/>
    <d v="2023-01-01T00:00:00"/>
    <x v="30"/>
    <s v="Q3-2024"/>
    <s v="Americas → Brazil → São Paulo"/>
    <m/>
    <m/>
    <s v="High"/>
  </r>
  <r>
    <x v="324"/>
    <d v="2023-05-07T00:00:00"/>
    <d v="2023-05-29T00:00:00"/>
    <n v="22"/>
    <s v="Original"/>
    <d v="2023-05-29T00:00:00"/>
    <n v="22"/>
    <x v="0"/>
    <x v="11"/>
    <s v="Durban"/>
    <s v="Education"/>
    <x v="3"/>
    <x v="11"/>
    <x v="6"/>
    <x v="325"/>
    <n v="653.86"/>
    <n v="931.84"/>
    <n v="931.84"/>
    <n v="0.121"/>
    <n v="12"/>
    <n v="9829.0483199999999"/>
    <n v="7846.32"/>
    <n v="1982.7283200000002"/>
    <n v="0.20172129136506273"/>
    <s v="May-2023"/>
    <d v="2023-05-01T00:00:00"/>
    <d v="2023-01-01T00:00:00"/>
    <x v="15"/>
    <s v="Q2-2023"/>
    <s v="Africa → South Africa → Durban"/>
    <m/>
    <m/>
    <s v="Medium"/>
  </r>
  <r>
    <x v="325"/>
    <d v="2024-01-12T00:00:00"/>
    <d v="2024-01-29T00:00:00"/>
    <n v="17"/>
    <s v="Original"/>
    <d v="2024-01-29T00:00:00"/>
    <n v="17"/>
    <x v="1"/>
    <x v="4"/>
    <s v="Hyderabad"/>
    <s v="Small Business"/>
    <x v="4"/>
    <x v="5"/>
    <x v="0"/>
    <x v="326"/>
    <n v="310.02"/>
    <n v="619.51"/>
    <n v="619.51"/>
    <n v="4.2000000000000003E-2"/>
    <n v="4"/>
    <n v="2373.9623200000001"/>
    <n v="1240.08"/>
    <n v="1133.8823200000002"/>
    <n v="0.47763282106347843"/>
    <s v="Jan-2024"/>
    <d v="2024-01-01T00:00:00"/>
    <d v="2023-01-01T00:00:00"/>
    <x v="9"/>
    <s v="Q1-2024"/>
    <s v="Asia → India → Hyderabad"/>
    <m/>
    <m/>
    <s v="Low"/>
  </r>
  <r>
    <x v="326"/>
    <d v="2023-06-10T00:00:00"/>
    <d v="2023-06-18T00:00:00"/>
    <n v="8"/>
    <s v="Original"/>
    <d v="2023-06-18T00:00:00"/>
    <n v="8"/>
    <x v="0"/>
    <x v="0"/>
    <s v="Nakuru"/>
    <s v="Enterprise"/>
    <x v="4"/>
    <x v="10"/>
    <x v="3"/>
    <x v="327"/>
    <n v="894.23"/>
    <n v="1421.55"/>
    <n v="1421.55"/>
    <n v="0.109"/>
    <n v="3"/>
    <n v="3799.8031499999997"/>
    <n v="2682.69"/>
    <n v="1117.1131499999997"/>
    <n v="0.29399237431549574"/>
    <s v="Jun-2023"/>
    <d v="2023-06-01T00:00:00"/>
    <d v="2023-01-01T00:00:00"/>
    <x v="22"/>
    <s v="Q2-2023"/>
    <s v="Africa → Kenya → Nakuru"/>
    <m/>
    <m/>
    <s v="Medium"/>
  </r>
  <r>
    <x v="327"/>
    <d v="2025-05-19T00:00:00"/>
    <d v="2025-05-17T00:00:00"/>
    <n v="-2"/>
    <s v="Corrected"/>
    <d v="2025-05-21T00:00:00"/>
    <n v="2"/>
    <x v="2"/>
    <x v="5"/>
    <s v="São Paulo"/>
    <s v="Small Business"/>
    <x v="3"/>
    <x v="4"/>
    <x v="5"/>
    <x v="328"/>
    <n v="383.77"/>
    <n v="952.56"/>
    <n v="952.56"/>
    <n v="0.34599999999999997"/>
    <n v="10"/>
    <n v="6229.7423999999992"/>
    <n v="3837.7"/>
    <n v="2392.0423999999994"/>
    <n v="0.38397131797937578"/>
    <s v="May-2025"/>
    <d v="2025-05-01T00:00:00"/>
    <d v="2023-01-01T00:00:00"/>
    <x v="8"/>
    <s v="Q2-2025"/>
    <s v="Americas → Brazil → São Paulo"/>
    <m/>
    <m/>
    <s v="Medium"/>
  </r>
  <r>
    <x v="328"/>
    <d v="2023-10-22T00:00:00"/>
    <d v="2023-11-16T00:00:00"/>
    <n v="25"/>
    <s v="Original"/>
    <d v="2023-11-16T00:00:00"/>
    <n v="25"/>
    <x v="2"/>
    <x v="3"/>
    <s v="Toronto"/>
    <s v="Small Business"/>
    <x v="2"/>
    <x v="2"/>
    <x v="4"/>
    <x v="329"/>
    <n v="1373.31"/>
    <n v="3154.14"/>
    <n v="3154.14"/>
    <n v="0.2"/>
    <n v="11"/>
    <n v="27756.432000000001"/>
    <n v="15106.41"/>
    <n v="12650.022000000001"/>
    <n v="0.45575101295440279"/>
    <s v="Oct-2023"/>
    <d v="2023-10-01T00:00:00"/>
    <d v="2023-01-01T00:00:00"/>
    <x v="4"/>
    <s v="Q4-2023"/>
    <s v="Americas → Canada → Toronto"/>
    <m/>
    <m/>
    <s v="High"/>
  </r>
  <r>
    <x v="329"/>
    <d v="2025-01-11T00:00:00"/>
    <d v="2025-01-23T00:00:00"/>
    <n v="12"/>
    <s v="Original"/>
    <d v="2025-01-23T00:00:00"/>
    <n v="12"/>
    <x v="2"/>
    <x v="10"/>
    <s v="Austin"/>
    <s v="Consumer"/>
    <x v="3"/>
    <x v="10"/>
    <x v="3"/>
    <x v="330"/>
    <n v="100.69"/>
    <n v="226.14"/>
    <n v="226.14"/>
    <n v="6.5000000000000002E-2"/>
    <n v="12"/>
    <n v="2537.2908000000002"/>
    <n v="1208.28"/>
    <n v="1329.0108000000002"/>
    <n v="0.52379128162999689"/>
    <s v="Jan-2025"/>
    <d v="2025-01-01T00:00:00"/>
    <d v="2023-01-01T00:00:00"/>
    <x v="24"/>
    <s v="Q1-2025"/>
    <s v="Americas → USA → Austin"/>
    <m/>
    <m/>
    <s v="Low"/>
  </r>
  <r>
    <x v="330"/>
    <d v="2025-09-14T00:00:00"/>
    <d v="2025-09-26T00:00:00"/>
    <n v="12"/>
    <s v="Original"/>
    <d v="2025-09-26T00:00:00"/>
    <n v="12"/>
    <x v="3"/>
    <x v="8"/>
    <s v="London"/>
    <s v="Small Business"/>
    <x v="4"/>
    <x v="13"/>
    <x v="2"/>
    <x v="331"/>
    <n v="425.15"/>
    <n v="885.92"/>
    <n v="885.92"/>
    <n v="0.23899999999999999"/>
    <n v="13"/>
    <n v="8764.4065599999994"/>
    <n v="5526.95"/>
    <n v="3237.4565599999996"/>
    <n v="0.3693868532725848"/>
    <s v="Sep-2025"/>
    <d v="2025-09-01T00:00:00"/>
    <d v="2023-01-01T00:00:00"/>
    <x v="11"/>
    <s v="Q3-2025"/>
    <s v="Europe → United Kingdom → London"/>
    <m/>
    <m/>
    <s v="Medium"/>
  </r>
  <r>
    <x v="331"/>
    <d v="2023-08-30T00:00:00"/>
    <d v="2023-09-03T00:00:00"/>
    <n v="4"/>
    <s v="Original"/>
    <d v="2023-09-03T00:00:00"/>
    <n v="4"/>
    <x v="1"/>
    <x v="4"/>
    <s v="Delhi"/>
    <s v="Small Business"/>
    <x v="2"/>
    <x v="4"/>
    <x v="6"/>
    <x v="332"/>
    <n v="1082.25"/>
    <n v="2433.34"/>
    <n v="2433.34"/>
    <n v="0.27"/>
    <n v="4"/>
    <n v="7105.3528000000006"/>
    <n v="4329"/>
    <n v="2776.3528000000006"/>
    <n v="0.3907410199251472"/>
    <s v="Aug-2023"/>
    <d v="2023-08-01T00:00:00"/>
    <d v="2023-01-01T00:00:00"/>
    <x v="25"/>
    <s v="Q3-2023"/>
    <s v="Asia → India → Delhi"/>
    <m/>
    <m/>
    <s v="High"/>
  </r>
  <r>
    <x v="332"/>
    <d v="2023-11-15T00:00:00"/>
    <d v="2023-12-06T00:00:00"/>
    <n v="21"/>
    <s v="Original"/>
    <d v="2023-12-06T00:00:00"/>
    <n v="21"/>
    <x v="3"/>
    <x v="8"/>
    <s v="Manchester"/>
    <s v="Education"/>
    <x v="4"/>
    <x v="10"/>
    <x v="6"/>
    <x v="333"/>
    <n v="1184.99"/>
    <n v="1154.3399999999999"/>
    <n v="1154.3399999999999"/>
    <n v="2.8000000000000001E-2"/>
    <n v="5"/>
    <n v="5610.0923999999995"/>
    <n v="5924.95"/>
    <n v="-314.85760000000028"/>
    <n v="-5.6123424990290764E-2"/>
    <s v="Nov-2023"/>
    <d v="2023-11-01T00:00:00"/>
    <d v="2023-01-01T00:00:00"/>
    <x v="31"/>
    <s v="Q4-2023"/>
    <s v="Europe → United Kingdom → Manchester"/>
    <m/>
    <m/>
    <s v="Medium"/>
  </r>
  <r>
    <x v="333"/>
    <d v="2025-04-27T00:00:00"/>
    <d v="2025-05-27T00:00:00"/>
    <n v="30"/>
    <s v="Original"/>
    <d v="2025-05-27T00:00:00"/>
    <n v="30"/>
    <x v="1"/>
    <x v="4"/>
    <s v="Not Specified"/>
    <s v="Enterprise"/>
    <x v="2"/>
    <x v="10"/>
    <x v="3"/>
    <x v="334"/>
    <n v="481.32"/>
    <n v="1135.99"/>
    <n v="1135.99"/>
    <n v="0.14499999999999999"/>
    <n v="5"/>
    <n v="4856.35725"/>
    <n v="2406.6"/>
    <n v="2449.7572500000001"/>
    <n v="0.50444337677175621"/>
    <s v="Apr-2025"/>
    <d v="2025-04-01T00:00:00"/>
    <d v="2023-01-01T00:00:00"/>
    <x v="18"/>
    <s v="Q2-2025"/>
    <s v="Asia → India → Not Specified"/>
    <m/>
    <m/>
    <s v="Medium"/>
  </r>
  <r>
    <x v="334"/>
    <d v="2024-04-09T00:00:00"/>
    <d v="2024-04-18T00:00:00"/>
    <n v="9"/>
    <s v="Original"/>
    <d v="2024-04-18T00:00:00"/>
    <n v="9"/>
    <x v="3"/>
    <x v="7"/>
    <s v="Lyon"/>
    <s v="Consumer"/>
    <x v="1"/>
    <x v="6"/>
    <x v="1"/>
    <x v="335"/>
    <n v="1288.8499999999999"/>
    <n v="2751.84"/>
    <n v="2751.84"/>
    <n v="0.158"/>
    <n v="7"/>
    <n v="16219.34496"/>
    <n v="9021.9499999999989"/>
    <n v="7197.3949600000014"/>
    <n v="0.44375373837538756"/>
    <s v="Apr-2024"/>
    <d v="2024-04-01T00:00:00"/>
    <d v="2023-01-01T00:00:00"/>
    <x v="19"/>
    <s v="Q2-2024"/>
    <s v="Europe → France → Lyon"/>
    <m/>
    <m/>
    <s v="High"/>
  </r>
  <r>
    <x v="335"/>
    <d v="2024-07-11T00:00:00"/>
    <d v="2024-07-31T00:00:00"/>
    <n v="20"/>
    <s v="Original"/>
    <d v="2024-07-31T00:00:00"/>
    <n v="20"/>
    <x v="1"/>
    <x v="9"/>
    <s v="Shenzhen"/>
    <s v="Consumer"/>
    <x v="1"/>
    <x v="3"/>
    <x v="3"/>
    <x v="336"/>
    <n v="647.26"/>
    <n v="1374.72"/>
    <n v="1374.72"/>
    <n v="6.6000000000000003E-2"/>
    <n v="22"/>
    <n v="28247.74656"/>
    <n v="14239.72"/>
    <n v="14008.02656"/>
    <n v="0.49589890401508901"/>
    <s v="Jul-2024"/>
    <d v="2024-07-01T00:00:00"/>
    <d v="2023-01-01T00:00:00"/>
    <x v="14"/>
    <s v="Q3-2024"/>
    <s v="Asia → China → Shenzhen"/>
    <m/>
    <m/>
    <s v="Medium"/>
  </r>
  <r>
    <x v="336"/>
    <d v="2024-02-18T00:00:00"/>
    <d v="2024-03-03T00:00:00"/>
    <n v="14"/>
    <s v="Original"/>
    <d v="2024-03-03T00:00:00"/>
    <n v="14"/>
    <x v="2"/>
    <x v="5"/>
    <s v="Not Specified"/>
    <s v="Enterprise"/>
    <x v="3"/>
    <x v="8"/>
    <x v="1"/>
    <x v="337"/>
    <n v="624.23"/>
    <n v="1318.37"/>
    <n v="1318.37"/>
    <n v="0.21"/>
    <n v="37"/>
    <n v="38535.955099999999"/>
    <n v="23096.510000000002"/>
    <n v="15439.445099999997"/>
    <n v="0.40065038118128793"/>
    <s v="Feb-2024"/>
    <d v="2024-02-01T00:00:00"/>
    <d v="2023-01-01T00:00:00"/>
    <x v="32"/>
    <s v="Q1-2024"/>
    <s v="Americas → Brazil → Not Specified"/>
    <m/>
    <m/>
    <s v="Medium"/>
  </r>
  <r>
    <x v="337"/>
    <d v="2023-07-25T00:00:00"/>
    <d v="2023-08-10T00:00:00"/>
    <n v="16"/>
    <s v="Original"/>
    <d v="2023-08-10T00:00:00"/>
    <n v="16"/>
    <x v="0"/>
    <x v="1"/>
    <s v="Port Harcourt"/>
    <s v="Corporate"/>
    <x v="3"/>
    <x v="2"/>
    <x v="6"/>
    <x v="338"/>
    <n v="506.83"/>
    <n v="441.74"/>
    <n v="441.74"/>
    <n v="0.24"/>
    <n v="9"/>
    <n v="3021.5016000000001"/>
    <n v="4561.47"/>
    <n v="-1539.9684000000002"/>
    <n v="-0.50966989393618067"/>
    <s v="Jul-2023"/>
    <d v="2023-07-01T00:00:00"/>
    <d v="2023-01-01T00:00:00"/>
    <x v="23"/>
    <s v="Q3-2023"/>
    <s v="Africa → Nigeria → Port Harcourt"/>
    <m/>
    <m/>
    <s v="Low"/>
  </r>
  <r>
    <x v="338"/>
    <d v="2023-07-14T00:00:00"/>
    <d v="2023-07-21T00:00:00"/>
    <n v="7"/>
    <s v="Original"/>
    <d v="2023-07-21T00:00:00"/>
    <n v="7"/>
    <x v="0"/>
    <x v="11"/>
    <s v="Durban"/>
    <s v="Enterprise"/>
    <x v="2"/>
    <x v="15"/>
    <x v="5"/>
    <x v="339"/>
    <n v="620.74"/>
    <n v="1330.07"/>
    <n v="1330.07"/>
    <n v="0.29899999999999999"/>
    <n v="28"/>
    <n v="26106.613960000002"/>
    <n v="17380.72"/>
    <n v="8725.8939600000012"/>
    <n v="0.33424073965967516"/>
    <s v="Jul-2023"/>
    <d v="2023-07-01T00:00:00"/>
    <d v="2023-01-01T00:00:00"/>
    <x v="23"/>
    <s v="Q3-2023"/>
    <s v="Africa → South Africa → Durban"/>
    <m/>
    <m/>
    <s v="Medium"/>
  </r>
  <r>
    <x v="339"/>
    <d v="2023-07-24T00:00:00"/>
    <d v="2023-08-19T00:00:00"/>
    <n v="26"/>
    <s v="Original"/>
    <d v="2023-08-19T00:00:00"/>
    <n v="26"/>
    <x v="0"/>
    <x v="0"/>
    <s v="Nairobi"/>
    <s v="Enterprise"/>
    <x v="3"/>
    <x v="12"/>
    <x v="6"/>
    <x v="340"/>
    <n v="661.45"/>
    <n v="1634.86"/>
    <n v="1634.86"/>
    <n v="0.56499999999999995"/>
    <n v="24"/>
    <n v="17067.938400000003"/>
    <n v="15874.800000000001"/>
    <n v="1193.1384000000016"/>
    <n v="6.9905244092045793E-2"/>
    <s v="Jul-2023"/>
    <d v="2023-07-01T00:00:00"/>
    <d v="2023-01-01T00:00:00"/>
    <x v="23"/>
    <s v="Q3-2023"/>
    <s v="Africa → Kenya → Nairobi"/>
    <m/>
    <m/>
    <s v="High"/>
  </r>
  <r>
    <x v="340"/>
    <d v="2023-04-13T00:00:00"/>
    <d v="2023-04-11T00:00:00"/>
    <n v="-2"/>
    <s v="Corrected"/>
    <d v="2023-04-15T00:00:00"/>
    <n v="2"/>
    <x v="2"/>
    <x v="10"/>
    <s v="San Francisco"/>
    <s v="Education"/>
    <x v="2"/>
    <x v="3"/>
    <x v="2"/>
    <x v="341"/>
    <n v="32.1"/>
    <n v="70.599999999999994"/>
    <n v="70.599999999999994"/>
    <n v="0.28199999999999997"/>
    <n v="22"/>
    <n v="1115.1975999999997"/>
    <n v="706.2"/>
    <n v="408.99759999999969"/>
    <n v="0.36674899587301818"/>
    <s v="Apr-2023"/>
    <d v="2023-04-01T00:00:00"/>
    <d v="2023-01-01T00:00:00"/>
    <x v="12"/>
    <s v="Q2-2023"/>
    <s v="Americas → USA → San Francisco"/>
    <m/>
    <m/>
    <s v="Low"/>
  </r>
  <r>
    <x v="341"/>
    <d v="2024-10-29T00:00:00"/>
    <d v="2024-11-04T00:00:00"/>
    <n v="6"/>
    <s v="Original"/>
    <d v="2024-11-04T00:00:00"/>
    <n v="6"/>
    <x v="0"/>
    <x v="0"/>
    <s v="Nairobi"/>
    <s v="Corporate"/>
    <x v="3"/>
    <x v="12"/>
    <x v="1"/>
    <x v="342"/>
    <n v="805.81"/>
    <n v="1823.04"/>
    <n v="1823.04"/>
    <n v="0"/>
    <n v="11"/>
    <n v="20053.439999999999"/>
    <n v="8863.91"/>
    <n v="11189.529999999999"/>
    <n v="0.55798556257679477"/>
    <s v="Oct-2024"/>
    <d v="2024-10-01T00:00:00"/>
    <d v="2023-01-01T00:00:00"/>
    <x v="1"/>
    <s v="Q4-2024"/>
    <s v="Africa → Kenya → Nairobi"/>
    <m/>
    <m/>
    <s v="High"/>
  </r>
  <r>
    <x v="342"/>
    <d v="2024-02-17T00:00:00"/>
    <d v="2024-03-04T00:00:00"/>
    <n v="16"/>
    <s v="Original"/>
    <d v="2024-03-04T00:00:00"/>
    <n v="16"/>
    <x v="1"/>
    <x v="4"/>
    <s v="Delhi"/>
    <s v="Small Business"/>
    <x v="2"/>
    <x v="9"/>
    <x v="3"/>
    <x v="343"/>
    <n v="1231.8"/>
    <n v="2015.99"/>
    <n v="2015.99"/>
    <n v="0.26100000000000001"/>
    <n v="6"/>
    <n v="8938.8996600000009"/>
    <n v="7390.7999999999993"/>
    <n v="1548.0996600000017"/>
    <n v="0.17318682599464391"/>
    <s v="Feb-2024"/>
    <d v="2024-02-01T00:00:00"/>
    <d v="2023-01-01T00:00:00"/>
    <x v="32"/>
    <s v="Q1-2024"/>
    <s v="Asia → India → Delhi"/>
    <m/>
    <m/>
    <s v="High"/>
  </r>
  <r>
    <x v="343"/>
    <d v="2024-07-13T00:00:00"/>
    <d v="2024-07-12T00:00:00"/>
    <n v="-1"/>
    <s v="Corrected"/>
    <d v="2024-07-14T00:00:00"/>
    <n v="1"/>
    <x v="1"/>
    <x v="2"/>
    <s v="Nagoya"/>
    <s v="Small Business"/>
    <x v="2"/>
    <x v="9"/>
    <x v="2"/>
    <x v="344"/>
    <n v="105.13"/>
    <n v="244.13"/>
    <n v="244.13"/>
    <n v="7.0999999999999994E-2"/>
    <n v="14"/>
    <n v="3175.1547799999998"/>
    <n v="1471.82"/>
    <n v="1703.3347799999999"/>
    <n v="0.53645724319618837"/>
    <s v="Jul-2024"/>
    <d v="2024-07-01T00:00:00"/>
    <d v="2023-03-01T00:00:00"/>
    <x v="7"/>
    <s v="Q3-2024"/>
    <s v="Asia → Japan → Nagoya"/>
    <m/>
    <m/>
    <s v="Low"/>
  </r>
  <r>
    <x v="344"/>
    <d v="2023-12-01T00:00:00"/>
    <d v="2023-12-18T00:00:00"/>
    <n v="17"/>
    <s v="Original"/>
    <d v="2023-12-18T00:00:00"/>
    <n v="17"/>
    <x v="1"/>
    <x v="2"/>
    <s v="Nagoya"/>
    <s v="Small Business"/>
    <x v="4"/>
    <x v="13"/>
    <x v="4"/>
    <x v="345"/>
    <n v="1495.79"/>
    <n v="2783.12"/>
    <n v="2783.12"/>
    <n v="0.02"/>
    <n v="5"/>
    <n v="13637.287999999999"/>
    <n v="7478.95"/>
    <n v="6158.3379999999988"/>
    <n v="0.45158084217331185"/>
    <s v="Dec-2023"/>
    <d v="2023-12-01T00:00:00"/>
    <d v="2023-03-01T00:00:00"/>
    <x v="4"/>
    <s v="Q4-2023"/>
    <s v="Asia → Japan → Nagoya"/>
    <m/>
    <m/>
    <s v="High"/>
  </r>
  <r>
    <x v="345"/>
    <d v="2024-07-25T00:00:00"/>
    <d v="2024-08-02T00:00:00"/>
    <n v="8"/>
    <s v="Original"/>
    <d v="2024-08-02T00:00:00"/>
    <n v="8"/>
    <x v="2"/>
    <x v="3"/>
    <s v="Montreal"/>
    <s v="Consumer"/>
    <x v="4"/>
    <x v="1"/>
    <x v="6"/>
    <x v="346"/>
    <n v="986.81"/>
    <n v="2050.31"/>
    <n v="2050.31"/>
    <n v="0.10299999999999999"/>
    <n v="43"/>
    <n v="79082.507010000001"/>
    <n v="42432.829999999994"/>
    <n v="36649.677010000007"/>
    <n v="0.46343595310358138"/>
    <s v="Jul-2024"/>
    <d v="2024-07-01T00:00:00"/>
    <d v="2023-01-01T00:00:00"/>
    <x v="14"/>
    <s v="Q3-2024"/>
    <s v="Americas → Canada → Montreal"/>
    <m/>
    <m/>
    <s v="High"/>
  </r>
  <r>
    <x v="346"/>
    <d v="2023-05-04T00:00:00"/>
    <d v="2023-05-16T00:00:00"/>
    <n v="12"/>
    <s v="Original"/>
    <d v="2023-05-16T00:00:00"/>
    <n v="12"/>
    <x v="0"/>
    <x v="1"/>
    <s v="Abuja"/>
    <s v="Small Business"/>
    <x v="2"/>
    <x v="1"/>
    <x v="3"/>
    <x v="347"/>
    <n v="77.739999999999995"/>
    <n v="147.12"/>
    <n v="147.12"/>
    <n v="0"/>
    <n v="15"/>
    <n v="2206.8000000000002"/>
    <n v="1166.0999999999999"/>
    <n v="1040.7000000000003"/>
    <n v="0.47158781946710177"/>
    <s v="May-2023"/>
    <d v="2023-05-01T00:00:00"/>
    <d v="2023-01-01T00:00:00"/>
    <x v="15"/>
    <s v="Q2-2023"/>
    <s v="Africa → Nigeria → Abuja"/>
    <m/>
    <m/>
    <s v="Low"/>
  </r>
  <r>
    <x v="347"/>
    <d v="2023-12-21T00:00:00"/>
    <d v="2024-01-06T00:00:00"/>
    <n v="16"/>
    <s v="Original"/>
    <d v="2024-01-06T00:00:00"/>
    <n v="16"/>
    <x v="0"/>
    <x v="1"/>
    <s v="Not Specified"/>
    <s v="Corporate"/>
    <x v="2"/>
    <x v="11"/>
    <x v="0"/>
    <x v="348"/>
    <n v="932.61"/>
    <n v="1982.98"/>
    <n v="1982.98"/>
    <n v="0.14399999999999999"/>
    <n v="16"/>
    <n v="27158.894079999998"/>
    <n v="14921.76"/>
    <n v="12237.134079999998"/>
    <n v="0.45057556629345635"/>
    <s v="Dec-2023"/>
    <d v="2023-12-01T00:00:00"/>
    <d v="2023-01-01T00:00:00"/>
    <x v="27"/>
    <s v="Q4-2023"/>
    <s v="Africa → Nigeria → Not Specified"/>
    <m/>
    <m/>
    <s v="High"/>
  </r>
  <r>
    <x v="348"/>
    <d v="2025-06-17T00:00:00"/>
    <d v="2025-07-05T00:00:00"/>
    <n v="18"/>
    <s v="Original"/>
    <d v="2025-07-05T00:00:00"/>
    <n v="18"/>
    <x v="1"/>
    <x v="4"/>
    <s v="Delhi"/>
    <s v="Consumer"/>
    <x v="2"/>
    <x v="4"/>
    <x v="4"/>
    <x v="349"/>
    <n v="982.93"/>
    <n v="2299.3000000000002"/>
    <n v="2299.3000000000002"/>
    <n v="0.113"/>
    <n v="6"/>
    <n v="12236.874600000001"/>
    <n v="5897.58"/>
    <n v="6339.2946000000011"/>
    <n v="0.51804850562087157"/>
    <s v="Jun-2025"/>
    <d v="2025-06-01T00:00:00"/>
    <d v="2023-01-01T00:00:00"/>
    <x v="16"/>
    <s v="Q2-2025"/>
    <s v="Asia → India → Delhi"/>
    <m/>
    <m/>
    <s v="High"/>
  </r>
  <r>
    <x v="349"/>
    <d v="2023-02-23T00:00:00"/>
    <d v="2023-03-08T00:00:00"/>
    <n v="13"/>
    <s v="Original"/>
    <d v="2023-03-08T00:00:00"/>
    <n v="13"/>
    <x v="3"/>
    <x v="8"/>
    <s v="Manchester"/>
    <s v="Small Business"/>
    <x v="4"/>
    <x v="0"/>
    <x v="1"/>
    <x v="350"/>
    <n v="307.37"/>
    <n v="462.61"/>
    <n v="462.61"/>
    <n v="0.188"/>
    <n v="11"/>
    <n v="4132.0325200000007"/>
    <n v="3381.07"/>
    <n v="750.9625200000005"/>
    <n v="0.18174167709599739"/>
    <s v="Feb-2023"/>
    <d v="2023-02-01T00:00:00"/>
    <d v="2023-01-01T00:00:00"/>
    <x v="2"/>
    <s v="Q1-2023"/>
    <s v="Europe → United Kingdom → Manchester"/>
    <m/>
    <m/>
    <s v="Low"/>
  </r>
  <r>
    <x v="350"/>
    <d v="2023-12-02T00:00:00"/>
    <d v="2023-12-16T00:00:00"/>
    <n v="14"/>
    <s v="Original"/>
    <d v="2023-12-16T00:00:00"/>
    <n v="14"/>
    <x v="3"/>
    <x v="6"/>
    <s v="Frankfurt"/>
    <s v="Education"/>
    <x v="4"/>
    <x v="13"/>
    <x v="5"/>
    <x v="351"/>
    <n v="879.08"/>
    <n v="1093.3900000000001"/>
    <n v="1093.3900000000001"/>
    <n v="0.113"/>
    <n v="17"/>
    <n v="16487.22781"/>
    <n v="14944.36"/>
    <n v="1542.8678099999997"/>
    <n v="9.3579577341935186E-2"/>
    <s v="Dec-2023"/>
    <d v="2023-12-01T00:00:00"/>
    <d v="2023-01-01T00:00:00"/>
    <x v="27"/>
    <s v="Q4-2023"/>
    <s v="Europe → Germany → Frankfurt"/>
    <m/>
    <m/>
    <s v="Medium"/>
  </r>
  <r>
    <x v="351"/>
    <d v="2023-07-14T00:00:00"/>
    <d v="2023-07-14T00:00:00"/>
    <n v="0"/>
    <s v="Original"/>
    <d v="2023-07-14T00:00:00"/>
    <n v="0"/>
    <x v="0"/>
    <x v="1"/>
    <s v="Lagos"/>
    <s v="Education"/>
    <x v="0"/>
    <x v="2"/>
    <x v="6"/>
    <x v="352"/>
    <n v="956.38"/>
    <n v="1454.22"/>
    <n v="1454.22"/>
    <n v="3.9E-2"/>
    <n v="19"/>
    <n v="26552.60298"/>
    <n v="18171.22"/>
    <n v="8381.3829799999985"/>
    <n v="0.31565202802576603"/>
    <s v="Jul-2023"/>
    <d v="2023-07-01T00:00:00"/>
    <d v="2023-01-01T00:00:00"/>
    <x v="23"/>
    <s v="Q3-2023"/>
    <s v="Africa → Nigeria → Lagos"/>
    <m/>
    <m/>
    <s v="Medium"/>
  </r>
  <r>
    <x v="352"/>
    <d v="2024-08-08T00:00:00"/>
    <d v="2024-08-20T00:00:00"/>
    <n v="12"/>
    <s v="Original"/>
    <d v="2024-08-20T00:00:00"/>
    <n v="12"/>
    <x v="1"/>
    <x v="2"/>
    <s v="Osaka"/>
    <s v="Small Business"/>
    <x v="0"/>
    <x v="10"/>
    <x v="2"/>
    <x v="353"/>
    <n v="1233.3599999999999"/>
    <n v="2120.4"/>
    <n v="2120.4"/>
    <n v="0.17899999999999999"/>
    <n v="20"/>
    <n v="34816.968000000001"/>
    <n v="24667.199999999997"/>
    <n v="10149.768000000004"/>
    <n v="0.29151785991244278"/>
    <s v="Aug-2024"/>
    <d v="2024-08-01T00:00:00"/>
    <d v="2023-03-01T00:00:00"/>
    <x v="17"/>
    <s v="Q3-2024"/>
    <s v="Asia → Japan → Osaka"/>
    <m/>
    <m/>
    <s v="High"/>
  </r>
  <r>
    <x v="353"/>
    <d v="2024-11-07T00:00:00"/>
    <d v="2024-11-26T00:00:00"/>
    <n v="19"/>
    <s v="Original"/>
    <d v="2024-11-26T00:00:00"/>
    <n v="19"/>
    <x v="2"/>
    <x v="5"/>
    <s v="Rio de Janeiro"/>
    <s v="Non-Profit"/>
    <x v="3"/>
    <x v="1"/>
    <x v="1"/>
    <x v="354"/>
    <n v="55.35"/>
    <n v="128.68"/>
    <n v="128.68"/>
    <n v="0.128"/>
    <n v="10"/>
    <n v="1122.0896000000002"/>
    <n v="553.5"/>
    <n v="568.58960000000025"/>
    <n v="0.50672388372550647"/>
    <s v="Nov-2024"/>
    <d v="2024-11-01T00:00:00"/>
    <d v="2023-01-01T00:00:00"/>
    <x v="10"/>
    <s v="Q4-2024"/>
    <s v="Americas → Brazil → Rio de Janeiro"/>
    <m/>
    <m/>
    <s v="Low"/>
  </r>
  <r>
    <x v="354"/>
    <d v="2024-01-01T00:00:00"/>
    <d v="2024-01-27T00:00:00"/>
    <n v="26"/>
    <s v="Original"/>
    <d v="2024-01-27T00:00:00"/>
    <n v="26"/>
    <x v="3"/>
    <x v="8"/>
    <s v="Manchester"/>
    <s v="Education"/>
    <x v="3"/>
    <x v="14"/>
    <x v="6"/>
    <x v="355"/>
    <n v="657.45"/>
    <n v="1325.96"/>
    <n v="1325.96"/>
    <n v="0.16700000000000001"/>
    <n v="21"/>
    <n v="23195.01828"/>
    <n v="13806.45"/>
    <n v="9388.5682799999995"/>
    <n v="0.40476658249048808"/>
    <s v="Jan-2024"/>
    <d v="2024-01-01T00:00:00"/>
    <d v="2023-01-01T00:00:00"/>
    <x v="9"/>
    <s v="Q1-2024"/>
    <s v="Europe → United Kingdom → Manchester"/>
    <m/>
    <m/>
    <s v="Medium"/>
  </r>
  <r>
    <x v="355"/>
    <d v="2025-08-14T00:00:00"/>
    <d v="2025-09-11T00:00:00"/>
    <n v="28"/>
    <s v="Original"/>
    <d v="2025-09-11T00:00:00"/>
    <n v="28"/>
    <x v="2"/>
    <x v="5"/>
    <s v="São Paulo"/>
    <s v="Non-Profit"/>
    <x v="4"/>
    <x v="9"/>
    <x v="1"/>
    <x v="356"/>
    <n v="1203.02"/>
    <n v="2439.33"/>
    <n v="2439.33"/>
    <n v="0"/>
    <n v="18"/>
    <n v="43907.94"/>
    <n v="21654.36"/>
    <n v="22253.58"/>
    <n v="0.50682359500354612"/>
    <s v="Aug-2025"/>
    <d v="2025-08-01T00:00:00"/>
    <d v="2023-01-01T00:00:00"/>
    <x v="29"/>
    <s v="Q3-2025"/>
    <s v="Americas → Brazil → São Paulo"/>
    <m/>
    <m/>
    <s v="High"/>
  </r>
  <r>
    <x v="356"/>
    <d v="2024-04-03T00:00:00"/>
    <d v="2024-04-21T00:00:00"/>
    <n v="18"/>
    <s v="Original"/>
    <d v="2024-04-21T00:00:00"/>
    <n v="18"/>
    <x v="2"/>
    <x v="5"/>
    <s v="Brasília"/>
    <s v="Small Business"/>
    <x v="3"/>
    <x v="5"/>
    <x v="2"/>
    <x v="357"/>
    <n v="1176.69"/>
    <n v="2201.54"/>
    <n v="2201.54"/>
    <n v="0.17"/>
    <n v="27"/>
    <n v="49336.511399999996"/>
    <n v="31770.63"/>
    <n v="17565.881399999995"/>
    <n v="0.35604222717701106"/>
    <s v="Apr-2024"/>
    <d v="2024-04-01T00:00:00"/>
    <d v="2023-01-01T00:00:00"/>
    <x v="19"/>
    <s v="Q2-2024"/>
    <s v="Americas → Brazil → Brasília"/>
    <m/>
    <m/>
    <s v="High"/>
  </r>
  <r>
    <x v="357"/>
    <d v="2024-11-25T00:00:00"/>
    <d v="2024-12-07T00:00:00"/>
    <n v="12"/>
    <s v="Original"/>
    <d v="2024-12-07T00:00:00"/>
    <n v="12"/>
    <x v="1"/>
    <x v="9"/>
    <s v="Shanghai"/>
    <s v="Corporate"/>
    <x v="3"/>
    <x v="8"/>
    <x v="6"/>
    <x v="358"/>
    <n v="769.9"/>
    <n v="814.36"/>
    <n v="814.36"/>
    <n v="0"/>
    <n v="5"/>
    <n v="4071.8"/>
    <n v="3849.5"/>
    <n v="222.30000000000018"/>
    <n v="5.4595019401738831E-2"/>
    <s v="Nov-2024"/>
    <d v="2024-11-01T00:00:00"/>
    <d v="2023-01-01T00:00:00"/>
    <x v="10"/>
    <s v="Q4-2024"/>
    <s v="Asia → China → Shanghai"/>
    <m/>
    <m/>
    <s v="Low"/>
  </r>
  <r>
    <x v="358"/>
    <d v="2024-01-18T00:00:00"/>
    <d v="2024-02-03T00:00:00"/>
    <n v="16"/>
    <s v="Original"/>
    <d v="2024-02-03T00:00:00"/>
    <n v="16"/>
    <x v="0"/>
    <x v="11"/>
    <s v="Cape Town"/>
    <s v="Non-Profit"/>
    <x v="3"/>
    <x v="4"/>
    <x v="1"/>
    <x v="359"/>
    <n v="666.23"/>
    <n v="1382.91"/>
    <n v="1382.91"/>
    <n v="0.17599999999999999"/>
    <n v="13"/>
    <n v="14813.731920000002"/>
    <n v="8660.99"/>
    <n v="6152.7419200000022"/>
    <n v="0.41534043907553048"/>
    <s v="Jan-2024"/>
    <d v="2024-01-01T00:00:00"/>
    <d v="2023-01-01T00:00:00"/>
    <x v="9"/>
    <s v="Q1-2024"/>
    <s v="Africa → South Africa → Cape Town"/>
    <m/>
    <m/>
    <s v="Medium"/>
  </r>
  <r>
    <x v="359"/>
    <d v="2024-06-23T00:00:00"/>
    <d v="2024-06-25T00:00:00"/>
    <n v="2"/>
    <s v="Original"/>
    <d v="2024-06-25T00:00:00"/>
    <n v="2"/>
    <x v="3"/>
    <x v="8"/>
    <s v="Birmingham"/>
    <s v="Small Business"/>
    <x v="2"/>
    <x v="4"/>
    <x v="6"/>
    <x v="360"/>
    <n v="951.44"/>
    <n v="1646.43"/>
    <n v="1646.43"/>
    <n v="0.11"/>
    <n v="24"/>
    <n v="35167.7448"/>
    <n v="22834.560000000001"/>
    <n v="12333.184799999999"/>
    <n v="0.35069592520473475"/>
    <s v="Jun-2024"/>
    <d v="2024-06-01T00:00:00"/>
    <d v="2023-01-01T00:00:00"/>
    <x v="17"/>
    <s v="Q2-2024"/>
    <s v="Europe → United Kingdom → Birmingham"/>
    <m/>
    <m/>
    <s v="High"/>
  </r>
  <r>
    <x v="360"/>
    <d v="2025-06-25T00:00:00"/>
    <d v="2025-07-10T00:00:00"/>
    <n v="15"/>
    <s v="Original"/>
    <d v="2025-07-10T00:00:00"/>
    <n v="15"/>
    <x v="3"/>
    <x v="8"/>
    <s v="Birmingham"/>
    <s v="Non-Profit"/>
    <x v="2"/>
    <x v="14"/>
    <x v="3"/>
    <x v="361"/>
    <n v="546.83000000000004"/>
    <n v="400.84"/>
    <n v="400.84"/>
    <n v="7.8E-2"/>
    <n v="13"/>
    <n v="4804.4682400000002"/>
    <n v="7108.7900000000009"/>
    <n v="-2304.3217600000007"/>
    <n v="-0.47962056254533608"/>
    <s v="Jun-2025"/>
    <d v="2025-06-01T00:00:00"/>
    <d v="2023-01-01T00:00:00"/>
    <x v="16"/>
    <s v="Q2-2025"/>
    <s v="Europe → United Kingdom → Birmingham"/>
    <m/>
    <m/>
    <s v="Low"/>
  </r>
  <r>
    <x v="361"/>
    <d v="2023-07-01T00:00:00"/>
    <d v="2023-07-08T00:00:00"/>
    <n v="7"/>
    <s v="Original"/>
    <d v="2023-07-08T00:00:00"/>
    <n v="7"/>
    <x v="0"/>
    <x v="1"/>
    <s v="Port Harcourt"/>
    <s v="Corporate"/>
    <x v="0"/>
    <x v="8"/>
    <x v="4"/>
    <x v="362"/>
    <n v="834.26"/>
    <n v="1780.56"/>
    <n v="1780.56"/>
    <n v="1.4E-2"/>
    <n v="47"/>
    <n v="82514.711519999997"/>
    <n v="39210.22"/>
    <n v="43304.491519999996"/>
    <n v="0.5248093427497933"/>
    <s v="Jul-2023"/>
    <d v="2023-07-01T00:00:00"/>
    <d v="2023-01-01T00:00:00"/>
    <x v="23"/>
    <s v="Q3-2023"/>
    <s v="Africa → Nigeria → Port Harcourt"/>
    <m/>
    <m/>
    <s v="High"/>
  </r>
  <r>
    <x v="362"/>
    <d v="2024-03-09T00:00:00"/>
    <d v="2024-03-26T00:00:00"/>
    <n v="17"/>
    <s v="Original"/>
    <d v="2024-03-26T00:00:00"/>
    <n v="17"/>
    <x v="1"/>
    <x v="9"/>
    <s v="Shenzhen"/>
    <s v="Enterprise"/>
    <x v="1"/>
    <x v="11"/>
    <x v="5"/>
    <x v="363"/>
    <n v="1029.67"/>
    <n v="1118.43"/>
    <n v="1118.43"/>
    <n v="0.27200000000000002"/>
    <n v="9"/>
    <n v="7327.9533600000004"/>
    <n v="9267.0300000000007"/>
    <n v="-1939.0766400000002"/>
    <n v="-0.26461367106736061"/>
    <s v="Mar-2024"/>
    <d v="2024-03-01T00:00:00"/>
    <d v="2023-01-01T00:00:00"/>
    <x v="0"/>
    <s v="Q1-2024"/>
    <s v="Asia → China → Shenzhen"/>
    <m/>
    <m/>
    <s v="Medium"/>
  </r>
  <r>
    <x v="363"/>
    <d v="2023-06-05T00:00:00"/>
    <d v="2023-06-28T00:00:00"/>
    <n v="23"/>
    <s v="Original"/>
    <d v="2023-06-28T00:00:00"/>
    <n v="23"/>
    <x v="3"/>
    <x v="8"/>
    <s v="Birmingham"/>
    <s v="Corporate"/>
    <x v="4"/>
    <x v="11"/>
    <x v="1"/>
    <x v="364"/>
    <n v="605.82000000000005"/>
    <n v="771.12"/>
    <n v="771.12"/>
    <n v="0.13200000000000001"/>
    <n v="19"/>
    <n v="12717.311040000001"/>
    <n v="11510.580000000002"/>
    <n v="1206.7310399999988"/>
    <n v="9.4888851597986767E-2"/>
    <s v="Jun-2023"/>
    <d v="2023-06-01T00:00:00"/>
    <d v="2023-01-01T00:00:00"/>
    <x v="22"/>
    <s v="Q2-2023"/>
    <s v="Europe → United Kingdom → Birmingham"/>
    <m/>
    <m/>
    <s v="Low"/>
  </r>
  <r>
    <x v="364"/>
    <d v="2025-03-21T00:00:00"/>
    <d v="2025-04-09T00:00:00"/>
    <n v="19"/>
    <s v="Original"/>
    <d v="2025-04-09T00:00:00"/>
    <n v="19"/>
    <x v="1"/>
    <x v="2"/>
    <s v="Tokyo"/>
    <s v="Small Business"/>
    <x v="3"/>
    <x v="6"/>
    <x v="0"/>
    <x v="365"/>
    <n v="1055.45"/>
    <n v="1210.04"/>
    <n v="1210.04"/>
    <n v="8.9999999999999993E-3"/>
    <n v="18"/>
    <n v="21584.693520000001"/>
    <n v="18998.100000000002"/>
    <n v="2586.5935199999985"/>
    <n v="0.1198346188053727"/>
    <s v="Mar-2025"/>
    <d v="2025-03-01T00:00:00"/>
    <d v="2023-03-01T00:00:00"/>
    <x v="24"/>
    <s v="Q1-2025"/>
    <s v="Asia → Japan → Tokyo"/>
    <m/>
    <m/>
    <s v="Medium"/>
  </r>
  <r>
    <x v="365"/>
    <d v="2024-06-02T00:00:00"/>
    <d v="2024-06-15T00:00:00"/>
    <n v="13"/>
    <s v="Original"/>
    <d v="2024-06-15T00:00:00"/>
    <n v="13"/>
    <x v="0"/>
    <x v="0"/>
    <s v="Mombasa"/>
    <s v="Education"/>
    <x v="1"/>
    <x v="7"/>
    <x v="3"/>
    <x v="366"/>
    <n v="1295.18"/>
    <n v="3024.03"/>
    <n v="3024.03"/>
    <n v="0.192"/>
    <n v="8"/>
    <n v="19547.329920000004"/>
    <n v="10361.44"/>
    <n v="9185.8899200000033"/>
    <n v="0.46993067378483178"/>
    <s v="Jun-2024"/>
    <d v="2024-06-01T00:00:00"/>
    <d v="2023-01-01T00:00:00"/>
    <x v="17"/>
    <s v="Q2-2024"/>
    <s v="Africa → Kenya → Mombasa"/>
    <m/>
    <m/>
    <s v="High"/>
  </r>
  <r>
    <x v="366"/>
    <d v="2025-03-15T00:00:00"/>
    <d v="2025-03-29T00:00:00"/>
    <n v="14"/>
    <s v="Original"/>
    <d v="2025-03-29T00:00:00"/>
    <n v="14"/>
    <x v="1"/>
    <x v="4"/>
    <s v="Mumbai"/>
    <s v="Enterprise"/>
    <x v="4"/>
    <x v="0"/>
    <x v="0"/>
    <x v="367"/>
    <n v="935.83"/>
    <n v="2303.46"/>
    <n v="2303.46"/>
    <n v="0.105"/>
    <n v="9"/>
    <n v="18554.370299999999"/>
    <n v="8422.4700000000012"/>
    <n v="10131.900299999998"/>
    <n v="0.54606543559174292"/>
    <s v="Mar-2025"/>
    <d v="2025-03-01T00:00:00"/>
    <d v="2023-01-01T00:00:00"/>
    <x v="3"/>
    <s v="Q1-2025"/>
    <s v="Asia → India → Mumbai"/>
    <m/>
    <m/>
    <s v="High"/>
  </r>
  <r>
    <x v="367"/>
    <d v="2023-09-25T00:00:00"/>
    <d v="2023-10-09T00:00:00"/>
    <n v="14"/>
    <s v="Original"/>
    <d v="2023-10-09T00:00:00"/>
    <n v="14"/>
    <x v="2"/>
    <x v="10"/>
    <s v="New York"/>
    <s v="Small Business"/>
    <x v="2"/>
    <x v="1"/>
    <x v="4"/>
    <x v="368"/>
    <n v="1279.56"/>
    <n v="3083.8"/>
    <n v="3083.8"/>
    <n v="0.106"/>
    <n v="5"/>
    <n v="13784.586000000001"/>
    <n v="6397.7999999999993"/>
    <n v="7386.7860000000019"/>
    <n v="0.53587289455047848"/>
    <s v="Sep-2023"/>
    <d v="2023-09-01T00:00:00"/>
    <d v="2023-01-01T00:00:00"/>
    <x v="28"/>
    <s v="Q3-2023"/>
    <s v="Americas → USA → New York"/>
    <m/>
    <m/>
    <s v="High"/>
  </r>
  <r>
    <x v="368"/>
    <d v="2025-06-24T00:00:00"/>
    <d v="2025-07-23T00:00:00"/>
    <n v="29"/>
    <s v="Original"/>
    <d v="2025-07-23T00:00:00"/>
    <n v="29"/>
    <x v="2"/>
    <x v="3"/>
    <s v="Vancouver"/>
    <s v="Non-Profit"/>
    <x v="2"/>
    <x v="2"/>
    <x v="1"/>
    <x v="369"/>
    <n v="255.4"/>
    <n v="322.70999999999998"/>
    <n v="322.70999999999998"/>
    <n v="0.115"/>
    <n v="16"/>
    <n v="4569.5735999999997"/>
    <n v="4086.4"/>
    <n v="483.17359999999962"/>
    <n v="0.10573713048412212"/>
    <s v="Jun-2025"/>
    <d v="2025-06-01T00:00:00"/>
    <d v="2023-01-01T00:00:00"/>
    <x v="16"/>
    <s v="Q2-2025"/>
    <s v="Americas → Canada → Vancouver"/>
    <m/>
    <m/>
    <s v="Low"/>
  </r>
  <r>
    <x v="369"/>
    <d v="2023-12-26T00:00:00"/>
    <d v="2024-01-03T00:00:00"/>
    <n v="8"/>
    <s v="Original"/>
    <d v="2024-01-03T00:00:00"/>
    <n v="8"/>
    <x v="3"/>
    <x v="7"/>
    <s v="Lyon"/>
    <s v="Small Business"/>
    <x v="0"/>
    <x v="12"/>
    <x v="4"/>
    <x v="370"/>
    <n v="492.75"/>
    <n v="731.29"/>
    <n v="731.29"/>
    <n v="5.8000000000000003E-2"/>
    <n v="6"/>
    <n v="4133.25108"/>
    <n v="2956.5"/>
    <n v="1176.75108"/>
    <n v="0.28470350753528384"/>
    <s v="Dec-2023"/>
    <d v="2023-12-01T00:00:00"/>
    <d v="2023-01-01T00:00:00"/>
    <x v="27"/>
    <s v="Q4-2023"/>
    <s v="Europe → France → Lyon"/>
    <m/>
    <m/>
    <s v="Low"/>
  </r>
  <r>
    <x v="370"/>
    <d v="2023-02-05T00:00:00"/>
    <d v="2023-02-28T00:00:00"/>
    <n v="23"/>
    <s v="Original"/>
    <d v="2023-02-28T00:00:00"/>
    <n v="23"/>
    <x v="2"/>
    <x v="10"/>
    <s v="Austin"/>
    <s v="Non-Profit"/>
    <x v="3"/>
    <x v="4"/>
    <x v="3"/>
    <x v="371"/>
    <n v="1214.49"/>
    <n v="1533.95"/>
    <n v="1533.95"/>
    <n v="0"/>
    <n v="11"/>
    <n v="16873.45"/>
    <n v="13359.39"/>
    <n v="3514.0600000000013"/>
    <n v="0.20825972163369086"/>
    <s v="Feb-2023"/>
    <d v="2023-02-01T00:00:00"/>
    <d v="2023-01-01T00:00:00"/>
    <x v="2"/>
    <s v="Q1-2023"/>
    <s v="Americas → USA → Austin"/>
    <m/>
    <m/>
    <s v="Medium"/>
  </r>
  <r>
    <x v="371"/>
    <d v="2023-04-06T00:00:00"/>
    <d v="2023-04-08T00:00:00"/>
    <n v="2"/>
    <s v="Original"/>
    <d v="2023-04-08T00:00:00"/>
    <n v="2"/>
    <x v="0"/>
    <x v="1"/>
    <s v="Abuja"/>
    <s v="Small Business"/>
    <x v="2"/>
    <x v="11"/>
    <x v="5"/>
    <x v="372"/>
    <n v="720.35"/>
    <n v="1571.66"/>
    <n v="1571.66"/>
    <n v="0.107"/>
    <n v="23"/>
    <n v="32280.32474"/>
    <n v="16568.05"/>
    <n v="15712.274740000001"/>
    <n v="0.4867446305622265"/>
    <s v="Apr-2023"/>
    <d v="2023-04-01T00:00:00"/>
    <d v="2023-01-01T00:00:00"/>
    <x v="12"/>
    <s v="Q2-2023"/>
    <s v="Africa → Nigeria → Abuja"/>
    <m/>
    <m/>
    <s v="Medium"/>
  </r>
  <r>
    <x v="372"/>
    <d v="2025-04-04T00:00:00"/>
    <d v="2025-04-10T00:00:00"/>
    <n v="6"/>
    <s v="Original"/>
    <d v="2025-04-10T00:00:00"/>
    <n v="6"/>
    <x v="3"/>
    <x v="8"/>
    <s v="Birmingham"/>
    <s v="Non-Profit"/>
    <x v="4"/>
    <x v="13"/>
    <x v="1"/>
    <x v="373"/>
    <n v="290.14"/>
    <n v="250.73"/>
    <n v="250.73"/>
    <n v="3.4000000000000002E-2"/>
    <n v="17"/>
    <n v="4117.4880599999997"/>
    <n v="4932.38"/>
    <n v="-814.89194000000043"/>
    <n v="-0.19790997038131072"/>
    <s v="Apr-2025"/>
    <d v="2025-04-01T00:00:00"/>
    <d v="2023-01-01T00:00:00"/>
    <x v="18"/>
    <s v="Q2-2025"/>
    <s v="Europe → United Kingdom → Birmingham"/>
    <m/>
    <m/>
    <s v="Low"/>
  </r>
  <r>
    <x v="373"/>
    <d v="2024-05-17T00:00:00"/>
    <d v="2024-05-27T00:00:00"/>
    <n v="10"/>
    <s v="Original"/>
    <d v="2024-05-27T00:00:00"/>
    <n v="10"/>
    <x v="2"/>
    <x v="10"/>
    <s v="Austin"/>
    <s v="Non-Profit"/>
    <x v="1"/>
    <x v="0"/>
    <x v="3"/>
    <x v="374"/>
    <n v="1484.23"/>
    <n v="3472.81"/>
    <n v="3472.81"/>
    <n v="0.25600000000000001"/>
    <n v="12"/>
    <n v="31005.24768"/>
    <n v="17810.760000000002"/>
    <n v="13194.487679999998"/>
    <n v="0.42555659661803413"/>
    <s v="May-2024"/>
    <d v="2024-05-01T00:00:00"/>
    <d v="2023-01-01T00:00:00"/>
    <x v="7"/>
    <s v="Q2-2024"/>
    <s v="Americas → USA → Austin"/>
    <m/>
    <m/>
    <s v="High"/>
  </r>
  <r>
    <x v="374"/>
    <d v="2024-03-03T00:00:00"/>
    <d v="2024-03-19T00:00:00"/>
    <n v="16"/>
    <s v="Original"/>
    <d v="2024-03-19T00:00:00"/>
    <n v="16"/>
    <x v="1"/>
    <x v="9"/>
    <s v="Beijing"/>
    <s v="Consumer"/>
    <x v="3"/>
    <x v="3"/>
    <x v="3"/>
    <x v="375"/>
    <n v="988.83"/>
    <n v="1206.04"/>
    <n v="1206.04"/>
    <n v="6.3E-2"/>
    <n v="34"/>
    <n v="38422.022320000004"/>
    <n v="33620.22"/>
    <n v="4801.8023200000025"/>
    <n v="0.12497526236406606"/>
    <s v="Mar-2024"/>
    <d v="2024-03-01T00:00:00"/>
    <d v="2023-01-01T00:00:00"/>
    <x v="0"/>
    <s v="Q1-2024"/>
    <s v="Asia → China → Beijing"/>
    <m/>
    <m/>
    <s v="Medium"/>
  </r>
  <r>
    <x v="375"/>
    <d v="2025-06-27T00:00:00"/>
    <d v="2025-07-11T00:00:00"/>
    <n v="14"/>
    <s v="Original"/>
    <d v="2025-07-11T00:00:00"/>
    <n v="14"/>
    <x v="1"/>
    <x v="9"/>
    <s v="Shanghai"/>
    <s v="Small Business"/>
    <x v="2"/>
    <x v="4"/>
    <x v="2"/>
    <x v="376"/>
    <n v="1227.7"/>
    <n v="2197.23"/>
    <n v="2197.23"/>
    <n v="9.9000000000000005E-2"/>
    <n v="22"/>
    <n v="43553.493060000001"/>
    <n v="27009.4"/>
    <n v="16544.093059999999"/>
    <n v="0.37985685871873898"/>
    <s v="Jun-2025"/>
    <d v="2025-06-01T00:00:00"/>
    <d v="2023-01-01T00:00:00"/>
    <x v="16"/>
    <s v="Q2-2025"/>
    <s v="Asia → China → Shanghai"/>
    <m/>
    <m/>
    <s v="High"/>
  </r>
  <r>
    <x v="376"/>
    <d v="2023-03-13T00:00:00"/>
    <d v="2023-04-04T00:00:00"/>
    <n v="22"/>
    <s v="Original"/>
    <d v="2023-04-04T00:00:00"/>
    <n v="22"/>
    <x v="0"/>
    <x v="11"/>
    <s v="Durban"/>
    <s v="Small Business"/>
    <x v="0"/>
    <x v="8"/>
    <x v="0"/>
    <x v="377"/>
    <n v="1113.7"/>
    <n v="1620.6"/>
    <n v="1620.6"/>
    <n v="0.13900000000000001"/>
    <n v="11"/>
    <n v="15348.702599999999"/>
    <n v="12250.7"/>
    <n v="3098.002599999998"/>
    <n v="0.20184133348182787"/>
    <s v="Mar-2023"/>
    <d v="2023-03-01T00:00:00"/>
    <d v="2023-01-01T00:00:00"/>
    <x v="21"/>
    <s v="Q1-2023"/>
    <s v="Africa → South Africa → Durban"/>
    <m/>
    <m/>
    <s v="High"/>
  </r>
  <r>
    <x v="377"/>
    <d v="2025-01-07T00:00:00"/>
    <d v="2025-01-20T00:00:00"/>
    <n v="13"/>
    <s v="Original"/>
    <d v="2025-01-20T00:00:00"/>
    <n v="13"/>
    <x v="0"/>
    <x v="11"/>
    <s v="Cape Town"/>
    <s v="Corporate"/>
    <x v="4"/>
    <x v="11"/>
    <x v="2"/>
    <x v="378"/>
    <n v="432.13"/>
    <n v="1034.6600000000001"/>
    <n v="1034.6600000000001"/>
    <n v="9.1999999999999998E-2"/>
    <n v="7"/>
    <n v="6576.298960000001"/>
    <n v="3024.91"/>
    <n v="3551.3889600000011"/>
    <n v="0.54002851476204794"/>
    <s v="Jan-2025"/>
    <d v="2025-01-01T00:00:00"/>
    <d v="2023-01-01T00:00:00"/>
    <x v="24"/>
    <s v="Q1-2025"/>
    <s v="Africa → South Africa → Cape Town"/>
    <m/>
    <m/>
    <s v="Medium"/>
  </r>
  <r>
    <x v="378"/>
    <d v="2025-02-06T00:00:00"/>
    <d v="2025-02-15T00:00:00"/>
    <n v="9"/>
    <s v="Original"/>
    <d v="2025-02-15T00:00:00"/>
    <n v="9"/>
    <x v="2"/>
    <x v="5"/>
    <s v="São Paulo"/>
    <s v="Non-Profit"/>
    <x v="3"/>
    <x v="9"/>
    <x v="2"/>
    <x v="379"/>
    <n v="837.39"/>
    <n v="1905.42"/>
    <n v="1905.42"/>
    <n v="3.2000000000000001E-2"/>
    <n v="18"/>
    <n v="33200.038079999998"/>
    <n v="15073.02"/>
    <n v="18127.018079999998"/>
    <n v="0.54599389423350919"/>
    <s v="Feb-2025"/>
    <d v="2025-02-01T00:00:00"/>
    <d v="2023-01-01T00:00:00"/>
    <x v="26"/>
    <s v="Q1-2025"/>
    <s v="Americas → Brazil → São Paulo"/>
    <m/>
    <m/>
    <s v="High"/>
  </r>
  <r>
    <x v="379"/>
    <d v="2025-01-31T00:00:00"/>
    <d v="2025-02-17T00:00:00"/>
    <n v="17"/>
    <s v="Original"/>
    <d v="2025-02-17T00:00:00"/>
    <n v="17"/>
    <x v="3"/>
    <x v="8"/>
    <s v="London"/>
    <s v="Enterprise"/>
    <x v="0"/>
    <x v="10"/>
    <x v="0"/>
    <x v="78"/>
    <n v="378.26"/>
    <n v="541.55999999999995"/>
    <n v="541.55999999999995"/>
    <n v="0.16300000000000001"/>
    <n v="25"/>
    <n v="11332.142999999998"/>
    <n v="9456.5"/>
    <n v="1875.6429999999982"/>
    <n v="0.16551529573885526"/>
    <s v="Jan-2025"/>
    <d v="2025-01-01T00:00:00"/>
    <d v="2023-01-01T00:00:00"/>
    <x v="24"/>
    <s v="Q1-2025"/>
    <s v="Europe → United Kingdom → London"/>
    <m/>
    <m/>
    <s v="Low"/>
  </r>
  <r>
    <x v="380"/>
    <d v="2025-08-07T00:00:00"/>
    <d v="2025-09-06T00:00:00"/>
    <n v="30"/>
    <s v="Original"/>
    <d v="2025-09-06T00:00:00"/>
    <n v="30"/>
    <x v="2"/>
    <x v="3"/>
    <s v="Montreal"/>
    <s v="Education"/>
    <x v="4"/>
    <x v="12"/>
    <x v="2"/>
    <x v="380"/>
    <n v="833.73"/>
    <n v="1116.5999999999999"/>
    <n v="1116.5999999999999"/>
    <n v="0.17599999999999999"/>
    <n v="14"/>
    <n v="12881.097599999999"/>
    <n v="11672.220000000001"/>
    <n v="1208.877599999998"/>
    <n v="9.3848958958279924E-2"/>
    <s v="Aug-2025"/>
    <d v="2025-08-01T00:00:00"/>
    <d v="2023-01-01T00:00:00"/>
    <x v="29"/>
    <s v="Q3-2025"/>
    <s v="Americas → Canada → Montreal"/>
    <m/>
    <m/>
    <s v="Medium"/>
  </r>
  <r>
    <x v="381"/>
    <d v="2025-07-23T00:00:00"/>
    <d v="2025-08-17T00:00:00"/>
    <n v="25"/>
    <s v="Original"/>
    <d v="2025-08-17T00:00:00"/>
    <n v="25"/>
    <x v="3"/>
    <x v="8"/>
    <s v="Birmingham"/>
    <s v="Education"/>
    <x v="1"/>
    <x v="2"/>
    <x v="1"/>
    <x v="381"/>
    <n v="1142.06"/>
    <n v="1455"/>
    <n v="1455"/>
    <n v="7.8E-2"/>
    <n v="28"/>
    <n v="37562.28"/>
    <n v="31977.68"/>
    <n v="5584.5999999999985"/>
    <n v="0.1486757459877302"/>
    <s v="Jul-2025"/>
    <d v="2025-07-01T00:00:00"/>
    <d v="2023-01-01T00:00:00"/>
    <x v="13"/>
    <s v="Q3-2025"/>
    <s v="Europe → United Kingdom → Birmingham"/>
    <m/>
    <m/>
    <s v="Medium"/>
  </r>
  <r>
    <x v="382"/>
    <d v="2023-06-20T00:00:00"/>
    <d v="2023-07-08T00:00:00"/>
    <n v="18"/>
    <s v="Original"/>
    <d v="2023-07-08T00:00:00"/>
    <n v="18"/>
    <x v="2"/>
    <x v="10"/>
    <s v="New York"/>
    <s v="Consumer"/>
    <x v="2"/>
    <x v="7"/>
    <x v="2"/>
    <x v="382"/>
    <n v="1145.53"/>
    <n v="1278.3"/>
    <n v="1278.3"/>
    <n v="0.09"/>
    <n v="41"/>
    <n v="47693.373"/>
    <n v="46966.729999999996"/>
    <n v="726.64300000000367"/>
    <n v="1.5235722581416158E-2"/>
    <s v="Jun-2023"/>
    <d v="2023-06-01T00:00:00"/>
    <d v="2023-01-01T00:00:00"/>
    <x v="22"/>
    <s v="Q2-2023"/>
    <s v="Americas → USA → New York"/>
    <m/>
    <m/>
    <s v="Medium"/>
  </r>
  <r>
    <x v="383"/>
    <d v="2024-07-18T00:00:00"/>
    <d v="2024-08-07T00:00:00"/>
    <n v="20"/>
    <s v="Original"/>
    <d v="2024-08-07T00:00:00"/>
    <n v="20"/>
    <x v="3"/>
    <x v="7"/>
    <s v="Marseille"/>
    <s v="Corporate"/>
    <x v="0"/>
    <x v="9"/>
    <x v="5"/>
    <x v="383"/>
    <n v="941.35"/>
    <n v="899.83"/>
    <n v="899.83"/>
    <n v="5.8000000000000003E-2"/>
    <n v="18"/>
    <n v="15257.51748"/>
    <n v="16944.3"/>
    <n v="-1686.7825199999988"/>
    <n v="-0.11055419220139073"/>
    <s v="Jul-2024"/>
    <d v="2024-07-01T00:00:00"/>
    <d v="2023-01-01T00:00:00"/>
    <x v="14"/>
    <s v="Q3-2024"/>
    <s v="Europe → France → Marseille"/>
    <m/>
    <m/>
    <s v="Medium"/>
  </r>
  <r>
    <x v="384"/>
    <d v="2023-05-20T00:00:00"/>
    <d v="2023-06-19T00:00:00"/>
    <n v="30"/>
    <s v="Original"/>
    <d v="2023-06-19T00:00:00"/>
    <n v="30"/>
    <x v="1"/>
    <x v="4"/>
    <s v="Delhi"/>
    <s v="Non-Profit"/>
    <x v="2"/>
    <x v="10"/>
    <x v="4"/>
    <x v="384"/>
    <n v="1161.2"/>
    <n v="878.73"/>
    <n v="878.73"/>
    <n v="0.19"/>
    <n v="31"/>
    <n v="22064.910300000003"/>
    <n v="35997.200000000004"/>
    <n v="-13932.289700000001"/>
    <n v="-0.63142290227212028"/>
    <s v="May-2023"/>
    <d v="2023-05-01T00:00:00"/>
    <d v="2023-01-01T00:00:00"/>
    <x v="15"/>
    <s v="Q2-2023"/>
    <s v="Asia → India → Delhi"/>
    <m/>
    <m/>
    <s v="Medium"/>
  </r>
  <r>
    <x v="385"/>
    <d v="2025-05-12T00:00:00"/>
    <d v="2025-05-26T00:00:00"/>
    <n v="14"/>
    <s v="Original"/>
    <d v="2025-05-26T00:00:00"/>
    <n v="14"/>
    <x v="1"/>
    <x v="4"/>
    <s v="Hyderabad"/>
    <s v="Corporate"/>
    <x v="2"/>
    <x v="3"/>
    <x v="1"/>
    <x v="385"/>
    <n v="320.12"/>
    <n v="594.41999999999996"/>
    <n v="594.41999999999996"/>
    <n v="0.104"/>
    <n v="18"/>
    <n v="9586.8057599999993"/>
    <n v="5762.16"/>
    <n v="3824.6457599999994"/>
    <n v="0.39894891538931104"/>
    <s v="May-2025"/>
    <d v="2025-05-01T00:00:00"/>
    <d v="2023-01-01T00:00:00"/>
    <x v="8"/>
    <s v="Q2-2025"/>
    <s v="Asia → India → Hyderabad"/>
    <m/>
    <m/>
    <s v="Low"/>
  </r>
  <r>
    <x v="386"/>
    <d v="2024-05-07T00:00:00"/>
    <d v="2024-05-12T00:00:00"/>
    <n v="5"/>
    <s v="Original"/>
    <d v="2024-05-12T00:00:00"/>
    <n v="5"/>
    <x v="0"/>
    <x v="1"/>
    <s v="Abuja"/>
    <s v="Non-Profit"/>
    <x v="3"/>
    <x v="4"/>
    <x v="4"/>
    <x v="386"/>
    <n v="1163.99"/>
    <n v="1617.85"/>
    <n v="1617.85"/>
    <n v="0.127"/>
    <n v="14"/>
    <n v="19773.362699999998"/>
    <n v="16295.86"/>
    <n v="3477.5026999999973"/>
    <n v="0.17586804797749436"/>
    <s v="May-2024"/>
    <d v="2024-05-01T00:00:00"/>
    <d v="2023-01-01T00:00:00"/>
    <x v="7"/>
    <s v="Q2-2024"/>
    <s v="Africa → Nigeria → Abuja"/>
    <m/>
    <m/>
    <s v="Medium"/>
  </r>
  <r>
    <x v="387"/>
    <d v="2023-09-30T00:00:00"/>
    <d v="2023-10-03T00:00:00"/>
    <n v="3"/>
    <s v="Original"/>
    <d v="2023-10-03T00:00:00"/>
    <n v="3"/>
    <x v="1"/>
    <x v="9"/>
    <s v="Beijing"/>
    <s v="Non-Profit"/>
    <x v="0"/>
    <x v="1"/>
    <x v="4"/>
    <x v="387"/>
    <n v="1019.36"/>
    <n v="972.91"/>
    <n v="972.91"/>
    <n v="0.14699999999999999"/>
    <n v="17"/>
    <n v="14108.16791"/>
    <n v="17329.12"/>
    <n v="-3220.9520899999989"/>
    <n v="-0.22830406545678819"/>
    <s v="Sep-2023"/>
    <d v="2023-09-01T00:00:00"/>
    <d v="2023-01-01T00:00:00"/>
    <x v="28"/>
    <s v="Q3-2023"/>
    <s v="Asia → China → Beijing"/>
    <m/>
    <m/>
    <s v="Medium"/>
  </r>
  <r>
    <x v="388"/>
    <d v="2023-10-26T00:00:00"/>
    <d v="2023-11-05T00:00:00"/>
    <n v="10"/>
    <s v="Original"/>
    <d v="2023-11-05T00:00:00"/>
    <n v="10"/>
    <x v="0"/>
    <x v="11"/>
    <s v="Cape Town"/>
    <s v="Non-Profit"/>
    <x v="1"/>
    <x v="2"/>
    <x v="4"/>
    <x v="388"/>
    <n v="20.38"/>
    <n v="42.56"/>
    <n v="42.56"/>
    <n v="7.1999999999999995E-2"/>
    <n v="11"/>
    <n v="434.45248000000004"/>
    <n v="224.17999999999998"/>
    <n v="210.27248000000006"/>
    <n v="0.48399419885921713"/>
    <s v="Oct-2023"/>
    <d v="2023-10-01T00:00:00"/>
    <d v="2023-01-01T00:00:00"/>
    <x v="4"/>
    <s v="Q4-2023"/>
    <s v="Africa → South Africa → Cape Town"/>
    <m/>
    <m/>
    <s v="Low"/>
  </r>
  <r>
    <x v="389"/>
    <d v="2025-06-15T00:00:00"/>
    <d v="2025-06-30T00:00:00"/>
    <n v="15"/>
    <s v="Original"/>
    <d v="2025-06-30T00:00:00"/>
    <n v="15"/>
    <x v="0"/>
    <x v="11"/>
    <s v="Johannesburg"/>
    <s v="Small Business"/>
    <x v="4"/>
    <x v="0"/>
    <x v="5"/>
    <x v="389"/>
    <n v="1487.59"/>
    <n v="1480.83"/>
    <n v="1480.83"/>
    <n v="8.9999999999999993E-3"/>
    <n v="11"/>
    <n v="16142.527829999999"/>
    <n v="16363.49"/>
    <n v="-220.9621700000007"/>
    <n v="-1.3688201273492908E-2"/>
    <s v="Jun-2025"/>
    <d v="2025-06-01T00:00:00"/>
    <d v="2023-01-01T00:00:00"/>
    <x v="16"/>
    <s v="Q2-2025"/>
    <s v="Africa → South Africa → Johannesburg"/>
    <m/>
    <m/>
    <s v="Medium"/>
  </r>
  <r>
    <x v="390"/>
    <d v="2024-08-10T00:00:00"/>
    <d v="2024-09-07T00:00:00"/>
    <n v="28"/>
    <s v="Original"/>
    <d v="2024-09-07T00:00:00"/>
    <n v="28"/>
    <x v="3"/>
    <x v="7"/>
    <s v="Marseille"/>
    <s v="Non-Profit"/>
    <x v="4"/>
    <x v="9"/>
    <x v="1"/>
    <x v="390"/>
    <n v="229.96"/>
    <n v="564.26"/>
    <n v="564.26"/>
    <n v="0.105"/>
    <n v="5"/>
    <n v="2525.0635000000002"/>
    <n v="1149.8"/>
    <n v="1375.2635000000002"/>
    <n v="0.54464511486542821"/>
    <s v="Aug-2024"/>
    <d v="2024-08-01T00:00:00"/>
    <d v="2023-01-01T00:00:00"/>
    <x v="20"/>
    <s v="Q3-2024"/>
    <s v="Europe → France → Marseille"/>
    <m/>
    <m/>
    <s v="Low"/>
  </r>
  <r>
    <x v="391"/>
    <d v="2023-10-09T00:00:00"/>
    <d v="2023-10-26T00:00:00"/>
    <n v="17"/>
    <s v="Original"/>
    <d v="2023-10-26T00:00:00"/>
    <n v="17"/>
    <x v="1"/>
    <x v="9"/>
    <s v="Shanghai"/>
    <s v="Consumer"/>
    <x v="2"/>
    <x v="0"/>
    <x v="0"/>
    <x v="391"/>
    <n v="1132.03"/>
    <n v="2137.21"/>
    <n v="2137.21"/>
    <n v="0.35699999999999998"/>
    <n v="35"/>
    <n v="48097.911050000002"/>
    <n v="39621.049999999996"/>
    <n v="8476.8610500000068"/>
    <n v="0.17624177152284051"/>
    <s v="Oct-2023"/>
    <d v="2023-10-01T00:00:00"/>
    <d v="2023-01-01T00:00:00"/>
    <x v="4"/>
    <s v="Q4-2023"/>
    <s v="Asia → China → Shanghai"/>
    <m/>
    <m/>
    <s v="High"/>
  </r>
  <r>
    <x v="392"/>
    <d v="2024-03-09T00:00:00"/>
    <d v="2024-03-26T00:00:00"/>
    <n v="17"/>
    <s v="Original"/>
    <d v="2024-03-26T00:00:00"/>
    <n v="17"/>
    <x v="2"/>
    <x v="10"/>
    <s v="San Francisco"/>
    <s v="Education"/>
    <x v="4"/>
    <x v="2"/>
    <x v="3"/>
    <x v="392"/>
    <n v="1137.4100000000001"/>
    <n v="1680.93"/>
    <n v="1680.93"/>
    <n v="0.254"/>
    <n v="9"/>
    <n v="11285.764020000001"/>
    <n v="10236.69"/>
    <n v="1049.07402"/>
    <n v="9.2955516183121464E-2"/>
    <s v="Mar-2024"/>
    <d v="2024-03-01T00:00:00"/>
    <d v="2023-01-01T00:00:00"/>
    <x v="0"/>
    <s v="Q1-2024"/>
    <s v="Americas → USA → San Francisco"/>
    <m/>
    <m/>
    <s v="High"/>
  </r>
  <r>
    <x v="393"/>
    <d v="2023-05-29T00:00:00"/>
    <d v="2023-06-20T00:00:00"/>
    <n v="22"/>
    <s v="Original"/>
    <d v="2023-06-20T00:00:00"/>
    <n v="22"/>
    <x v="3"/>
    <x v="8"/>
    <s v="London"/>
    <s v="Small Business"/>
    <x v="4"/>
    <x v="11"/>
    <x v="0"/>
    <x v="393"/>
    <n v="1295.3900000000001"/>
    <n v="2905.06"/>
    <n v="2905.06"/>
    <n v="0.14799999999999999"/>
    <n v="8"/>
    <n v="19800.88896"/>
    <n v="10363.120000000001"/>
    <n v="9437.7689599999994"/>
    <n v="0.47663359857556614"/>
    <s v="May-2023"/>
    <d v="2023-05-01T00:00:00"/>
    <d v="2023-01-01T00:00:00"/>
    <x v="15"/>
    <s v="Q2-2023"/>
    <s v="Europe → United Kingdom → London"/>
    <m/>
    <m/>
    <s v="High"/>
  </r>
  <r>
    <x v="394"/>
    <d v="2025-05-27T00:00:00"/>
    <d v="2025-06-08T00:00:00"/>
    <n v="12"/>
    <s v="Original"/>
    <d v="2025-06-08T00:00:00"/>
    <n v="12"/>
    <x v="1"/>
    <x v="2"/>
    <s v="Osaka"/>
    <s v="Corporate"/>
    <x v="0"/>
    <x v="10"/>
    <x v="6"/>
    <x v="394"/>
    <n v="653.6"/>
    <n v="842.09"/>
    <n v="842.09"/>
    <n v="9.8000000000000004E-2"/>
    <n v="19"/>
    <n v="14431.738420000001"/>
    <n v="12418.4"/>
    <n v="2013.3384200000019"/>
    <n v="0.13950768517324622"/>
    <s v="May-2025"/>
    <d v="2025-05-01T00:00:00"/>
    <d v="2023-03-01T00:00:00"/>
    <x v="3"/>
    <s v="Q2-2025"/>
    <s v="Asia → Japan → Osaka"/>
    <m/>
    <m/>
    <s v="Medium"/>
  </r>
  <r>
    <x v="395"/>
    <d v="2025-08-21T00:00:00"/>
    <d v="2025-09-14T00:00:00"/>
    <n v="24"/>
    <s v="Original"/>
    <d v="2025-09-14T00:00:00"/>
    <n v="24"/>
    <x v="3"/>
    <x v="6"/>
    <s v="Berlin"/>
    <s v="Non-Profit"/>
    <x v="1"/>
    <x v="8"/>
    <x v="5"/>
    <x v="395"/>
    <n v="1397.67"/>
    <n v="3131.37"/>
    <n v="3131.37"/>
    <n v="0.10299999999999999"/>
    <n v="20"/>
    <n v="56176.777799999996"/>
    <n v="27953.4"/>
    <n v="28223.377799999995"/>
    <n v="0.50240293062874808"/>
    <s v="Aug-2025"/>
    <d v="2025-08-01T00:00:00"/>
    <d v="2023-01-01T00:00:00"/>
    <x v="29"/>
    <s v="Q3-2025"/>
    <s v="Europe → Germany → Berlin"/>
    <m/>
    <m/>
    <s v="High"/>
  </r>
  <r>
    <x v="396"/>
    <d v="2024-12-12T00:00:00"/>
    <d v="2024-12-20T00:00:00"/>
    <n v="8"/>
    <s v="Original"/>
    <d v="2024-12-20T00:00:00"/>
    <n v="8"/>
    <x v="1"/>
    <x v="2"/>
    <s v="Tokyo"/>
    <s v="Corporate"/>
    <x v="0"/>
    <x v="5"/>
    <x v="4"/>
    <x v="396"/>
    <n v="1202.47"/>
    <n v="1444.72"/>
    <n v="1444.72"/>
    <n v="0.24099999999999999"/>
    <n v="17"/>
    <n v="18641.222160000001"/>
    <n v="20441.990000000002"/>
    <n v="-1800.7678400000004"/>
    <n v="-9.6601382921343834E-2"/>
    <s v="Dec-2024"/>
    <d v="2024-12-01T00:00:00"/>
    <d v="2023-03-01T00:00:00"/>
    <x v="1"/>
    <s v="Q4-2024"/>
    <s v="Asia → Japan → Tokyo"/>
    <m/>
    <m/>
    <s v="Medium"/>
  </r>
  <r>
    <x v="397"/>
    <d v="2025-09-14T00:00:00"/>
    <d v="2025-09-23T00:00:00"/>
    <n v="9"/>
    <s v="Original"/>
    <d v="2025-09-23T00:00:00"/>
    <n v="9"/>
    <x v="0"/>
    <x v="11"/>
    <s v="Durban"/>
    <s v="Non-Profit"/>
    <x v="1"/>
    <x v="14"/>
    <x v="0"/>
    <x v="397"/>
    <n v="1310.3"/>
    <n v="2875.8"/>
    <n v="2875.8"/>
    <n v="8.3000000000000004E-2"/>
    <n v="5"/>
    <n v="13185.543"/>
    <n v="6551.5"/>
    <n v="6634.0429999999997"/>
    <n v="0.50313005691157353"/>
    <s v="Sep-2025"/>
    <d v="2025-09-01T00:00:00"/>
    <d v="2023-01-01T00:00:00"/>
    <x v="11"/>
    <s v="Q3-2025"/>
    <s v="Africa → South Africa → Durban"/>
    <m/>
    <m/>
    <s v="High"/>
  </r>
  <r>
    <x v="398"/>
    <d v="2024-09-06T00:00:00"/>
    <d v="2024-10-04T00:00:00"/>
    <n v="28"/>
    <s v="Original"/>
    <d v="2024-10-04T00:00:00"/>
    <n v="28"/>
    <x v="0"/>
    <x v="11"/>
    <s v="Cape Town"/>
    <s v="Corporate"/>
    <x v="2"/>
    <x v="14"/>
    <x v="5"/>
    <x v="398"/>
    <n v="1174.17"/>
    <n v="1641.61"/>
    <n v="1641.61"/>
    <n v="0.122"/>
    <n v="9"/>
    <n v="12972.00222"/>
    <n v="10567.53"/>
    <n v="2404.4722199999997"/>
    <n v="0.18535860380079394"/>
    <s v="Sep-2024"/>
    <d v="2024-09-01T00:00:00"/>
    <d v="2023-01-01T00:00:00"/>
    <x v="30"/>
    <s v="Q3-2024"/>
    <s v="Africa → South Africa → Cape Town"/>
    <m/>
    <m/>
    <s v="High"/>
  </r>
  <r>
    <x v="399"/>
    <d v="2025-04-12T00:00:00"/>
    <d v="2025-04-30T00:00:00"/>
    <n v="18"/>
    <s v="Original"/>
    <d v="2025-04-30T00:00:00"/>
    <n v="18"/>
    <x v="0"/>
    <x v="0"/>
    <s v="Kisumu"/>
    <s v="Corporate"/>
    <x v="2"/>
    <x v="9"/>
    <x v="2"/>
    <x v="399"/>
    <n v="1119.04"/>
    <n v="1299.02"/>
    <n v="1299.02"/>
    <n v="2.5000000000000001E-2"/>
    <n v="14"/>
    <n v="17731.623"/>
    <n v="15666.56"/>
    <n v="2065.0630000000001"/>
    <n v="0.11646215352085933"/>
    <s v="Apr-2025"/>
    <d v="2025-04-01T00:00:00"/>
    <d v="2023-01-01T00:00:00"/>
    <x v="18"/>
    <s v="Q2-2025"/>
    <s v="Africa → Kenya → Kisumu"/>
    <m/>
    <m/>
    <s v="Medium"/>
  </r>
  <r>
    <x v="400"/>
    <d v="2024-08-12T00:00:00"/>
    <d v="2024-08-15T00:00:00"/>
    <n v="3"/>
    <s v="Original"/>
    <d v="2024-08-15T00:00:00"/>
    <n v="3"/>
    <x v="2"/>
    <x v="10"/>
    <s v="Chicago"/>
    <s v="Corporate"/>
    <x v="2"/>
    <x v="14"/>
    <x v="1"/>
    <x v="400"/>
    <n v="850.7"/>
    <n v="1118.56"/>
    <n v="1118.56"/>
    <n v="0.18"/>
    <n v="19"/>
    <n v="17427.164800000002"/>
    <n v="16163.300000000001"/>
    <n v="1263.8648000000012"/>
    <n v="7.2522685962090688E-2"/>
    <s v="Aug-2024"/>
    <d v="2024-08-01T00:00:00"/>
    <d v="2023-01-01T00:00:00"/>
    <x v="20"/>
    <s v="Q3-2024"/>
    <s v="Americas → USA → Chicago"/>
    <m/>
    <m/>
    <s v="Medium"/>
  </r>
  <r>
    <x v="401"/>
    <d v="2024-11-05T00:00:00"/>
    <d v="2024-11-08T00:00:00"/>
    <n v="3"/>
    <s v="Original"/>
    <d v="2024-11-08T00:00:00"/>
    <n v="3"/>
    <x v="2"/>
    <x v="3"/>
    <s v="Toronto"/>
    <s v="Education"/>
    <x v="2"/>
    <x v="7"/>
    <x v="0"/>
    <x v="401"/>
    <n v="1020.4"/>
    <n v="1184.71"/>
    <n v="1184.71"/>
    <n v="0.106"/>
    <n v="16"/>
    <n v="16946.091840000001"/>
    <n v="16326.4"/>
    <n v="619.69184000000132"/>
    <n v="3.6568422138328345E-2"/>
    <s v="Nov-2024"/>
    <d v="2024-11-01T00:00:00"/>
    <d v="2023-01-01T00:00:00"/>
    <x v="10"/>
    <s v="Q4-2024"/>
    <s v="Americas → Canada → Toronto"/>
    <m/>
    <m/>
    <s v="Medium"/>
  </r>
  <r>
    <x v="402"/>
    <d v="2024-07-24T00:00:00"/>
    <d v="2024-08-08T00:00:00"/>
    <n v="15"/>
    <s v="Original"/>
    <d v="2024-08-08T00:00:00"/>
    <n v="15"/>
    <x v="3"/>
    <x v="7"/>
    <s v="Marseille"/>
    <s v="Enterprise"/>
    <x v="2"/>
    <x v="10"/>
    <x v="4"/>
    <x v="402"/>
    <n v="501.5"/>
    <n v="1201.47"/>
    <n v="1201.47"/>
    <n v="0.126"/>
    <n v="5"/>
    <n v="5250.4239000000007"/>
    <n v="2507.5"/>
    <n v="2742.9239000000007"/>
    <n v="0.52241951359394057"/>
    <s v="Jul-2024"/>
    <d v="2024-07-01T00:00:00"/>
    <d v="2023-01-01T00:00:00"/>
    <x v="14"/>
    <s v="Q3-2024"/>
    <s v="Europe → France → Marseille"/>
    <m/>
    <m/>
    <s v="Medium"/>
  </r>
  <r>
    <x v="403"/>
    <d v="2025-01-20T00:00:00"/>
    <d v="2025-02-03T00:00:00"/>
    <n v="14"/>
    <s v="Original"/>
    <d v="2025-02-03T00:00:00"/>
    <n v="14"/>
    <x v="2"/>
    <x v="5"/>
    <s v="Brasília"/>
    <s v="Enterprise"/>
    <x v="2"/>
    <x v="9"/>
    <x v="0"/>
    <x v="403"/>
    <n v="974.11"/>
    <n v="880.99"/>
    <n v="880.99"/>
    <n v="0.111"/>
    <n v="10"/>
    <n v="7832.0010999999995"/>
    <n v="9741.1"/>
    <n v="-1909.0989000000009"/>
    <n v="-0.2437562093805121"/>
    <s v="Jan-2025"/>
    <d v="2025-01-01T00:00:00"/>
    <d v="2023-01-01T00:00:00"/>
    <x v="24"/>
    <s v="Q1-2025"/>
    <s v="Americas → Brazil → Brasília"/>
    <m/>
    <m/>
    <s v="Medium"/>
  </r>
  <r>
    <x v="404"/>
    <d v="2023-03-06T00:00:00"/>
    <d v="2023-04-04T00:00:00"/>
    <n v="29"/>
    <s v="Original"/>
    <d v="2023-04-04T00:00:00"/>
    <n v="29"/>
    <x v="1"/>
    <x v="9"/>
    <s v="Beijing"/>
    <s v="Small Business"/>
    <x v="4"/>
    <x v="0"/>
    <x v="5"/>
    <x v="404"/>
    <n v="1126.29"/>
    <n v="2050.87"/>
    <n v="2050.87"/>
    <n v="6.4000000000000001E-2"/>
    <n v="7"/>
    <n v="13437.300239999999"/>
    <n v="7884.03"/>
    <n v="5553.2702399999989"/>
    <n v="0.41327276616690373"/>
    <s v="Mar-2023"/>
    <d v="2023-03-01T00:00:00"/>
    <d v="2023-01-01T00:00:00"/>
    <x v="21"/>
    <s v="Q1-2023"/>
    <s v="Asia → China → Beijing"/>
    <m/>
    <m/>
    <s v="High"/>
  </r>
  <r>
    <x v="405"/>
    <d v="2024-12-20T00:00:00"/>
    <d v="2025-01-14T00:00:00"/>
    <n v="25"/>
    <s v="Original"/>
    <d v="2025-01-14T00:00:00"/>
    <n v="25"/>
    <x v="1"/>
    <x v="4"/>
    <s v="Delhi"/>
    <s v="Small Business"/>
    <x v="0"/>
    <x v="12"/>
    <x v="1"/>
    <x v="405"/>
    <n v="1361.34"/>
    <n v="1737.9"/>
    <n v="1737.9"/>
    <n v="7.6999999999999999E-2"/>
    <n v="14"/>
    <n v="22457.143800000002"/>
    <n v="19058.759999999998"/>
    <n v="3398.3838000000032"/>
    <n v="0.15132751654731813"/>
    <s v="Dec-2024"/>
    <d v="2024-12-01T00:00:00"/>
    <d v="2023-01-01T00:00:00"/>
    <x v="6"/>
    <s v="Q4-2024"/>
    <s v="Asia → India → Delhi"/>
    <m/>
    <m/>
    <s v="High"/>
  </r>
  <r>
    <x v="406"/>
    <d v="2025-02-21T00:00:00"/>
    <d v="2025-03-21T00:00:00"/>
    <n v="28"/>
    <s v="Original"/>
    <d v="2025-03-21T00:00:00"/>
    <n v="28"/>
    <x v="0"/>
    <x v="1"/>
    <s v="Abuja"/>
    <s v="Enterprise"/>
    <x v="2"/>
    <x v="2"/>
    <x v="3"/>
    <x v="406"/>
    <n v="1437.39"/>
    <n v="1388.31"/>
    <n v="1388.31"/>
    <n v="0.13800000000000001"/>
    <n v="18"/>
    <n v="21541.017959999997"/>
    <n v="25873.02"/>
    <n v="-4332.002040000003"/>
    <n v="-0.20110479681341872"/>
    <s v="Feb-2025"/>
    <d v="2025-02-01T00:00:00"/>
    <d v="2023-01-01T00:00:00"/>
    <x v="26"/>
    <s v="Q1-2025"/>
    <s v="Africa → Nigeria → Abuja"/>
    <m/>
    <m/>
    <s v="Medium"/>
  </r>
  <r>
    <x v="407"/>
    <d v="2025-03-08T00:00:00"/>
    <d v="2025-03-15T00:00:00"/>
    <n v="7"/>
    <s v="Original"/>
    <d v="2025-03-15T00:00:00"/>
    <n v="7"/>
    <x v="1"/>
    <x v="4"/>
    <s v="Bengaluru"/>
    <s v="Corporate"/>
    <x v="3"/>
    <x v="11"/>
    <x v="4"/>
    <x v="407"/>
    <n v="475.66"/>
    <n v="529.14"/>
    <n v="529.14"/>
    <n v="0.19600000000000001"/>
    <n v="11"/>
    <n v="4679.7141600000004"/>
    <n v="5232.26"/>
    <n v="-552.54583999999977"/>
    <n v="-0.11807256193613323"/>
    <s v="Mar-2025"/>
    <d v="2025-03-01T00:00:00"/>
    <d v="2023-01-01T00:00:00"/>
    <x v="3"/>
    <s v="Q1-2025"/>
    <s v="Asia → India → Bengaluru"/>
    <m/>
    <m/>
    <s v="Low"/>
  </r>
  <r>
    <x v="408"/>
    <d v="2023-12-16T00:00:00"/>
    <d v="2023-12-19T00:00:00"/>
    <n v="3"/>
    <s v="Original"/>
    <d v="2023-12-19T00:00:00"/>
    <n v="3"/>
    <x v="1"/>
    <x v="9"/>
    <s v="Beijing"/>
    <s v="Education"/>
    <x v="0"/>
    <x v="8"/>
    <x v="6"/>
    <x v="408"/>
    <n v="1415.05"/>
    <n v="1972.38"/>
    <n v="1972.38"/>
    <n v="0"/>
    <n v="12"/>
    <n v="23668.560000000001"/>
    <n v="16980.599999999999"/>
    <n v="6687.9600000000028"/>
    <n v="0.28256725377462771"/>
    <s v="Dec-2023"/>
    <d v="2023-12-01T00:00:00"/>
    <d v="2023-01-01T00:00:00"/>
    <x v="27"/>
    <s v="Q4-2023"/>
    <s v="Asia → China → Beijing"/>
    <m/>
    <m/>
    <s v="High"/>
  </r>
  <r>
    <x v="409"/>
    <d v="2024-08-30T00:00:00"/>
    <d v="2024-09-05T00:00:00"/>
    <n v="6"/>
    <s v="Original"/>
    <d v="2024-09-05T00:00:00"/>
    <n v="6"/>
    <x v="1"/>
    <x v="2"/>
    <s v="Nagoya"/>
    <s v="Education"/>
    <x v="1"/>
    <x v="13"/>
    <x v="4"/>
    <x v="409"/>
    <n v="466.16"/>
    <n v="876.81"/>
    <n v="876.81"/>
    <n v="0.24099999999999999"/>
    <n v="8"/>
    <n v="5323.9903199999999"/>
    <n v="3729.28"/>
    <n v="1594.7103199999997"/>
    <n v="0.29953291124691594"/>
    <s v="Aug-2024"/>
    <d v="2024-08-01T00:00:00"/>
    <d v="2023-03-01T00:00:00"/>
    <x v="17"/>
    <s v="Q3-2024"/>
    <s v="Asia → Japan → Nagoya"/>
    <m/>
    <m/>
    <s v="Medium"/>
  </r>
  <r>
    <x v="410"/>
    <d v="2024-05-18T00:00:00"/>
    <d v="2024-05-21T00:00:00"/>
    <n v="3"/>
    <s v="Original"/>
    <d v="2024-05-21T00:00:00"/>
    <n v="3"/>
    <x v="3"/>
    <x v="7"/>
    <s v="Marseille"/>
    <s v="Non-Profit"/>
    <x v="2"/>
    <x v="14"/>
    <x v="1"/>
    <x v="410"/>
    <n v="663.66"/>
    <n v="824.26"/>
    <n v="824.26"/>
    <n v="0.23899999999999999"/>
    <n v="11"/>
    <n v="6899.8804600000003"/>
    <n v="7300.2599999999993"/>
    <n v="-400.379539999999"/>
    <n v="-5.8027025587048933E-2"/>
    <s v="May-2024"/>
    <d v="2024-05-01T00:00:00"/>
    <d v="2023-01-01T00:00:00"/>
    <x v="7"/>
    <s v="Q2-2024"/>
    <s v="Europe → France → Marseille"/>
    <m/>
    <m/>
    <s v="Medium"/>
  </r>
  <r>
    <x v="411"/>
    <d v="2023-03-17T00:00:00"/>
    <d v="2023-04-06T00:00:00"/>
    <n v="20"/>
    <s v="Original"/>
    <d v="2023-04-06T00:00:00"/>
    <n v="20"/>
    <x v="3"/>
    <x v="6"/>
    <s v="Munich"/>
    <s v="Consumer"/>
    <x v="0"/>
    <x v="7"/>
    <x v="3"/>
    <x v="411"/>
    <n v="692.18"/>
    <n v="1159.3499999999999"/>
    <n v="1159.3499999999999"/>
    <n v="0.112"/>
    <n v="2"/>
    <n v="2059.0056"/>
    <n v="1384.36"/>
    <n v="674.64560000000006"/>
    <n v="0.32765602968734037"/>
    <s v="Mar-2023"/>
    <d v="2023-03-01T00:00:00"/>
    <d v="2023-01-01T00:00:00"/>
    <x v="21"/>
    <s v="Q1-2023"/>
    <s v="Europe → Germany → Munich"/>
    <m/>
    <m/>
    <s v="Medium"/>
  </r>
  <r>
    <x v="412"/>
    <d v="2023-08-25T00:00:00"/>
    <d v="2023-09-16T00:00:00"/>
    <n v="22"/>
    <s v="Original"/>
    <d v="2023-09-16T00:00:00"/>
    <n v="22"/>
    <x v="0"/>
    <x v="1"/>
    <s v="Abuja"/>
    <s v="Corporate"/>
    <x v="2"/>
    <x v="4"/>
    <x v="3"/>
    <x v="412"/>
    <n v="1196.83"/>
    <n v="2513.5100000000002"/>
    <n v="2513.5100000000002"/>
    <n v="8.3000000000000004E-2"/>
    <n v="7"/>
    <n v="16134.22069"/>
    <n v="8377.81"/>
    <n v="7756.4106900000006"/>
    <n v="0.48074281609445374"/>
    <s v="Aug-2023"/>
    <d v="2023-08-01T00:00:00"/>
    <d v="2023-01-01T00:00:00"/>
    <x v="25"/>
    <s v="Q3-2023"/>
    <s v="Africa → Nigeria → Abuja"/>
    <m/>
    <m/>
    <s v="High"/>
  </r>
  <r>
    <x v="413"/>
    <d v="2024-06-06T00:00:00"/>
    <d v="2024-06-24T00:00:00"/>
    <n v="18"/>
    <s v="Original"/>
    <d v="2024-06-24T00:00:00"/>
    <n v="18"/>
    <x v="1"/>
    <x v="4"/>
    <s v="Bengaluru"/>
    <s v="Small Business"/>
    <x v="4"/>
    <x v="10"/>
    <x v="2"/>
    <x v="413"/>
    <n v="1253.25"/>
    <n v="3087.13"/>
    <n v="3087.13"/>
    <n v="7.1999999999999995E-2"/>
    <n v="11"/>
    <n v="31513.423040000001"/>
    <n v="13785.75"/>
    <n v="17727.673040000001"/>
    <n v="0.562543555408064"/>
    <s v="Jun-2024"/>
    <d v="2024-06-01T00:00:00"/>
    <d v="2023-01-01T00:00:00"/>
    <x v="17"/>
    <s v="Q2-2024"/>
    <s v="Asia → India → Bengaluru"/>
    <m/>
    <m/>
    <s v="High"/>
  </r>
  <r>
    <x v="414"/>
    <d v="2023-08-29T00:00:00"/>
    <d v="2023-09-13T00:00:00"/>
    <n v="15"/>
    <s v="Original"/>
    <d v="2023-09-13T00:00:00"/>
    <n v="15"/>
    <x v="2"/>
    <x v="3"/>
    <s v="Vancouver"/>
    <s v="Small Business"/>
    <x v="2"/>
    <x v="7"/>
    <x v="1"/>
    <x v="414"/>
    <n v="1287.6400000000001"/>
    <n v="2717.15"/>
    <n v="2717.15"/>
    <n v="3.2000000000000001E-2"/>
    <n v="7"/>
    <n v="18411.4084"/>
    <n v="9013.4800000000014"/>
    <n v="9397.9283999999989"/>
    <n v="0.51044049405802105"/>
    <s v="Aug-2023"/>
    <d v="2023-08-01T00:00:00"/>
    <d v="2023-01-01T00:00:00"/>
    <x v="25"/>
    <s v="Q3-2023"/>
    <s v="Americas → Canada → Vancouver"/>
    <m/>
    <m/>
    <s v="High"/>
  </r>
  <r>
    <x v="415"/>
    <d v="2024-11-30T00:00:00"/>
    <d v="2024-12-10T00:00:00"/>
    <n v="10"/>
    <s v="Original"/>
    <d v="2024-12-10T00:00:00"/>
    <n v="10"/>
    <x v="1"/>
    <x v="4"/>
    <s v="Hyderabad"/>
    <s v="Small Business"/>
    <x v="0"/>
    <x v="9"/>
    <x v="6"/>
    <x v="415"/>
    <n v="851.49"/>
    <n v="901.79"/>
    <n v="901.79"/>
    <n v="0.245"/>
    <n v="16"/>
    <n v="10893.6232"/>
    <n v="13623.84"/>
    <n v="-2730.2168000000001"/>
    <n v="-0.25062522816100341"/>
    <s v="Nov-2024"/>
    <d v="2024-11-01T00:00:00"/>
    <d v="2023-01-01T00:00:00"/>
    <x v="10"/>
    <s v="Q4-2024"/>
    <s v="Asia → India → Hyderabad"/>
    <m/>
    <m/>
    <s v="Medium"/>
  </r>
  <r>
    <x v="416"/>
    <d v="2025-06-05T00:00:00"/>
    <d v="2025-06-14T00:00:00"/>
    <n v="9"/>
    <s v="Original"/>
    <d v="2025-06-14T00:00:00"/>
    <n v="9"/>
    <x v="1"/>
    <x v="4"/>
    <s v="Delhi"/>
    <s v="Non-Profit"/>
    <x v="0"/>
    <x v="8"/>
    <x v="6"/>
    <x v="416"/>
    <n v="618.69000000000005"/>
    <n v="796.15"/>
    <n v="796.15"/>
    <n v="0.09"/>
    <n v="11"/>
    <n v="7969.4615000000003"/>
    <n v="6805.59"/>
    <n v="1163.8715000000002"/>
    <n v="0.14604142325049191"/>
    <s v="Jun-2025"/>
    <d v="2025-06-01T00:00:00"/>
    <d v="2023-01-01T00:00:00"/>
    <x v="16"/>
    <s v="Q2-2025"/>
    <s v="Asia → India → Delhi"/>
    <m/>
    <m/>
    <s v="Low"/>
  </r>
  <r>
    <x v="417"/>
    <d v="2025-03-14T00:00:00"/>
    <d v="2025-04-08T00:00:00"/>
    <n v="25"/>
    <s v="Original"/>
    <d v="2025-04-08T00:00:00"/>
    <n v="25"/>
    <x v="1"/>
    <x v="9"/>
    <s v="Not Specified"/>
    <s v="Corporate"/>
    <x v="3"/>
    <x v="14"/>
    <x v="1"/>
    <x v="417"/>
    <n v="80.59"/>
    <n v="157.82"/>
    <n v="157.82"/>
    <n v="0.217"/>
    <n v="6"/>
    <n v="741.43835999999999"/>
    <n v="483.54"/>
    <n v="257.89835999999997"/>
    <n v="0.34783519967863541"/>
    <s v="Mar-2025"/>
    <d v="2025-03-01T00:00:00"/>
    <d v="2023-01-01T00:00:00"/>
    <x v="3"/>
    <s v="Q1-2025"/>
    <s v="Asia → China → Not Specified"/>
    <m/>
    <m/>
    <s v="Low"/>
  </r>
  <r>
    <x v="418"/>
    <d v="2024-01-16T00:00:00"/>
    <d v="2024-02-11T00:00:00"/>
    <n v="26"/>
    <s v="Original"/>
    <d v="2024-02-11T00:00:00"/>
    <n v="26"/>
    <x v="3"/>
    <x v="6"/>
    <s v="Frankfurt"/>
    <s v="Non-Profit"/>
    <x v="3"/>
    <x v="6"/>
    <x v="5"/>
    <x v="418"/>
    <n v="504.93"/>
    <n v="819.06"/>
    <n v="819.06"/>
    <n v="0.22600000000000001"/>
    <n v="15"/>
    <n v="9509.2865999999995"/>
    <n v="7573.95"/>
    <n v="1935.3365999999996"/>
    <n v="0.20352069312959814"/>
    <s v="Jan-2024"/>
    <d v="2024-01-01T00:00:00"/>
    <d v="2023-01-01T00:00:00"/>
    <x v="9"/>
    <s v="Q1-2024"/>
    <s v="Europe → Germany → Frankfurt"/>
    <m/>
    <m/>
    <s v="Medium"/>
  </r>
  <r>
    <x v="419"/>
    <d v="2023-10-12T00:00:00"/>
    <d v="2023-10-29T00:00:00"/>
    <n v="17"/>
    <s v="Original"/>
    <d v="2023-10-29T00:00:00"/>
    <n v="17"/>
    <x v="1"/>
    <x v="2"/>
    <s v="Nagoya"/>
    <s v="Non-Profit"/>
    <x v="4"/>
    <x v="10"/>
    <x v="3"/>
    <x v="419"/>
    <n v="1102.19"/>
    <n v="1711.16"/>
    <n v="1711.16"/>
    <n v="0.151"/>
    <n v="10"/>
    <n v="14527.748400000002"/>
    <n v="11021.900000000001"/>
    <n v="3505.8484000000008"/>
    <n v="0.24132083675127525"/>
    <s v="Oct-2023"/>
    <d v="2023-10-01T00:00:00"/>
    <d v="2023-03-01T00:00:00"/>
    <x v="25"/>
    <s v="Q4-2023"/>
    <s v="Asia → Japan → Nagoya"/>
    <m/>
    <m/>
    <s v="High"/>
  </r>
  <r>
    <x v="420"/>
    <d v="2025-02-25T00:00:00"/>
    <d v="2025-03-17T00:00:00"/>
    <n v="20"/>
    <s v="Original"/>
    <d v="2025-03-17T00:00:00"/>
    <n v="20"/>
    <x v="2"/>
    <x v="10"/>
    <s v="San Francisco"/>
    <s v="Non-Profit"/>
    <x v="2"/>
    <x v="10"/>
    <x v="3"/>
    <x v="420"/>
    <n v="1205.26"/>
    <n v="1696.35"/>
    <n v="1696.35"/>
    <n v="1.9E-2"/>
    <n v="6"/>
    <n v="9984.7160999999978"/>
    <n v="7231.5599999999995"/>
    <n v="2753.1560999999983"/>
    <n v="0.27573704374028213"/>
    <s v="Feb-2025"/>
    <d v="2025-02-01T00:00:00"/>
    <d v="2023-01-01T00:00:00"/>
    <x v="26"/>
    <s v="Q1-2025"/>
    <s v="Americas → USA → San Francisco"/>
    <m/>
    <m/>
    <s v="High"/>
  </r>
  <r>
    <x v="421"/>
    <d v="2025-07-03T00:00:00"/>
    <d v="2025-07-06T00:00:00"/>
    <n v="3"/>
    <s v="Original"/>
    <d v="2025-07-06T00:00:00"/>
    <n v="3"/>
    <x v="0"/>
    <x v="1"/>
    <s v="Lagos"/>
    <s v="Consumer"/>
    <x v="1"/>
    <x v="15"/>
    <x v="4"/>
    <x v="421"/>
    <n v="1313.3"/>
    <n v="2884.34"/>
    <n v="2884.34"/>
    <n v="0.157"/>
    <n v="42"/>
    <n v="102122.94203999999"/>
    <n v="55158.6"/>
    <n v="46964.342039999996"/>
    <n v="0.45988042551305253"/>
    <s v="Jul-2025"/>
    <d v="2025-07-01T00:00:00"/>
    <d v="2023-01-01T00:00:00"/>
    <x v="13"/>
    <s v="Q3-2025"/>
    <s v="Africa → Nigeria → Lagos"/>
    <m/>
    <m/>
    <s v="High"/>
  </r>
  <r>
    <x v="422"/>
    <d v="2025-09-15T00:00:00"/>
    <d v="2025-09-25T00:00:00"/>
    <n v="10"/>
    <s v="Original"/>
    <d v="2025-09-25T00:00:00"/>
    <n v="10"/>
    <x v="1"/>
    <x v="4"/>
    <s v="Delhi"/>
    <s v="Consumer"/>
    <x v="0"/>
    <x v="8"/>
    <x v="3"/>
    <x v="422"/>
    <n v="1488.91"/>
    <n v="1483.74"/>
    <n v="1483.74"/>
    <n v="0.16800000000000001"/>
    <n v="24"/>
    <n v="29627.320319999999"/>
    <n v="35733.840000000004"/>
    <n v="-6106.5196800000049"/>
    <n v="-0.20611110333450519"/>
    <s v="Sep-2025"/>
    <d v="2025-09-01T00:00:00"/>
    <d v="2023-01-01T00:00:00"/>
    <x v="11"/>
    <s v="Q3-2025"/>
    <s v="Asia → India → Delhi"/>
    <m/>
    <m/>
    <s v="Medium"/>
  </r>
  <r>
    <x v="423"/>
    <d v="2024-02-19T00:00:00"/>
    <d v="2024-03-06T00:00:00"/>
    <n v="16"/>
    <s v="Original"/>
    <d v="2024-03-06T00:00:00"/>
    <n v="16"/>
    <x v="1"/>
    <x v="9"/>
    <s v="Beijing"/>
    <s v="Education"/>
    <x v="2"/>
    <x v="7"/>
    <x v="1"/>
    <x v="423"/>
    <n v="1477.84"/>
    <n v="3197.47"/>
    <n v="3197.47"/>
    <n v="0.24299999999999999"/>
    <n v="24"/>
    <n v="58091.634960000003"/>
    <n v="35468.159999999996"/>
    <n v="22623.474960000007"/>
    <n v="0.38944462443823091"/>
    <s v="Feb-2024"/>
    <d v="2024-02-01T00:00:00"/>
    <d v="2023-01-01T00:00:00"/>
    <x v="32"/>
    <s v="Q1-2024"/>
    <s v="Asia → China → Beijing"/>
    <m/>
    <m/>
    <s v="High"/>
  </r>
  <r>
    <x v="424"/>
    <d v="2024-02-27T00:00:00"/>
    <d v="2024-03-26T00:00:00"/>
    <n v="28"/>
    <s v="Original"/>
    <d v="2024-03-26T00:00:00"/>
    <n v="28"/>
    <x v="1"/>
    <x v="4"/>
    <s v="Mumbai"/>
    <s v="Education"/>
    <x v="2"/>
    <x v="3"/>
    <x v="4"/>
    <x v="424"/>
    <n v="1035.19"/>
    <n v="2322.6999999999998"/>
    <n v="2322.6999999999998"/>
    <n v="0.17299999999999999"/>
    <n v="8"/>
    <n v="15366.983199999999"/>
    <n v="8281.52"/>
    <n v="7085.4631999999983"/>
    <n v="0.46108355217047409"/>
    <s v="Feb-2024"/>
    <d v="2024-02-01T00:00:00"/>
    <d v="2023-01-01T00:00:00"/>
    <x v="32"/>
    <s v="Q1-2024"/>
    <s v="Asia → India → Mumbai"/>
    <m/>
    <m/>
    <s v="High"/>
  </r>
  <r>
    <x v="425"/>
    <d v="2025-08-28T00:00:00"/>
    <d v="2025-09-05T00:00:00"/>
    <n v="8"/>
    <s v="Original"/>
    <d v="2025-09-05T00:00:00"/>
    <n v="8"/>
    <x v="0"/>
    <x v="1"/>
    <s v="Port Harcourt"/>
    <s v="Small Business"/>
    <x v="2"/>
    <x v="6"/>
    <x v="4"/>
    <x v="425"/>
    <n v="1271.0999999999999"/>
    <n v="1932.42"/>
    <n v="1932.42"/>
    <n v="0.25"/>
    <n v="21"/>
    <n v="30435.614999999998"/>
    <n v="26693.1"/>
    <n v="3742.5149999999994"/>
    <n v="0.12296498690760807"/>
    <s v="Aug-2025"/>
    <d v="2025-08-01T00:00:00"/>
    <d v="2023-01-01T00:00:00"/>
    <x v="29"/>
    <s v="Q3-2025"/>
    <s v="Africa → Nigeria → Port Harcourt"/>
    <m/>
    <m/>
    <s v="High"/>
  </r>
  <r>
    <x v="426"/>
    <d v="2024-08-18T00:00:00"/>
    <d v="2024-09-12T00:00:00"/>
    <n v="25"/>
    <s v="Original"/>
    <d v="2024-09-12T00:00:00"/>
    <n v="25"/>
    <x v="1"/>
    <x v="4"/>
    <s v="Mumbai"/>
    <s v="Consumer"/>
    <x v="2"/>
    <x v="0"/>
    <x v="3"/>
    <x v="426"/>
    <n v="1154.03"/>
    <n v="1590.36"/>
    <n v="1590.36"/>
    <n v="0.314"/>
    <n v="18"/>
    <n v="19637.76528"/>
    <n v="20772.54"/>
    <n v="-1134.7747200000013"/>
    <n v="-5.7785328616576745E-2"/>
    <s v="Aug-2024"/>
    <d v="2024-08-01T00:00:00"/>
    <d v="2023-01-01T00:00:00"/>
    <x v="20"/>
    <s v="Q3-2024"/>
    <s v="Asia → India → Mumbai"/>
    <m/>
    <m/>
    <s v="Medium"/>
  </r>
  <r>
    <x v="427"/>
    <d v="2024-02-25T00:00:00"/>
    <d v="2024-03-09T00:00:00"/>
    <n v="13"/>
    <s v="Original"/>
    <d v="2024-03-09T00:00:00"/>
    <n v="13"/>
    <x v="3"/>
    <x v="7"/>
    <s v="Marseille"/>
    <s v="Small Business"/>
    <x v="3"/>
    <x v="6"/>
    <x v="5"/>
    <x v="427"/>
    <n v="322.44"/>
    <n v="395.61"/>
    <n v="395.61"/>
    <n v="0"/>
    <n v="34"/>
    <n v="13450.74"/>
    <n v="10962.96"/>
    <n v="2487.7800000000007"/>
    <n v="0.18495487980586947"/>
    <s v="Feb-2024"/>
    <d v="2024-02-01T00:00:00"/>
    <d v="2023-01-01T00:00:00"/>
    <x v="32"/>
    <s v="Q1-2024"/>
    <s v="Europe → France → Marseille"/>
    <m/>
    <m/>
    <s v="Low"/>
  </r>
  <r>
    <x v="428"/>
    <d v="2025-05-07T00:00:00"/>
    <d v="2025-05-13T00:00:00"/>
    <n v="6"/>
    <s v="Original"/>
    <d v="2025-05-13T00:00:00"/>
    <n v="6"/>
    <x v="1"/>
    <x v="4"/>
    <s v="Bengaluru"/>
    <s v="Enterprise"/>
    <x v="4"/>
    <x v="1"/>
    <x v="3"/>
    <x v="428"/>
    <n v="935.98"/>
    <n v="2077.69"/>
    <n v="2077.69"/>
    <n v="0.17499999999999999"/>
    <n v="24"/>
    <n v="41138.261999999995"/>
    <n v="22463.52"/>
    <n v="18674.741999999995"/>
    <n v="0.45395067978321491"/>
    <s v="May-2025"/>
    <d v="2025-05-01T00:00:00"/>
    <d v="2023-01-01T00:00:00"/>
    <x v="8"/>
    <s v="Q2-2025"/>
    <s v="Asia → India → Bengaluru"/>
    <m/>
    <m/>
    <s v="High"/>
  </r>
  <r>
    <x v="429"/>
    <d v="2024-11-01T00:00:00"/>
    <d v="2024-11-12T00:00:00"/>
    <n v="11"/>
    <s v="Original"/>
    <d v="2024-11-12T00:00:00"/>
    <n v="11"/>
    <x v="3"/>
    <x v="6"/>
    <s v="Frankfurt"/>
    <s v="Consumer"/>
    <x v="1"/>
    <x v="5"/>
    <x v="1"/>
    <x v="429"/>
    <n v="599.84"/>
    <n v="1330.85"/>
    <n v="1330.85"/>
    <n v="0.115"/>
    <n v="11"/>
    <n v="12955.824749999998"/>
    <n v="6598.2400000000007"/>
    <n v="6357.5847499999973"/>
    <n v="0.49071246892252063"/>
    <s v="Nov-2024"/>
    <d v="2024-11-01T00:00:00"/>
    <d v="2023-01-01T00:00:00"/>
    <x v="10"/>
    <s v="Q4-2024"/>
    <s v="Europe → Germany → Frankfurt"/>
    <m/>
    <m/>
    <s v="Medium"/>
  </r>
  <r>
    <x v="430"/>
    <d v="2024-12-28T00:00:00"/>
    <d v="2025-01-08T00:00:00"/>
    <n v="11"/>
    <s v="Original"/>
    <d v="2025-01-08T00:00:00"/>
    <n v="11"/>
    <x v="1"/>
    <x v="9"/>
    <s v="Shenzhen"/>
    <s v="Enterprise"/>
    <x v="1"/>
    <x v="11"/>
    <x v="4"/>
    <x v="430"/>
    <n v="1201.31"/>
    <n v="2764.65"/>
    <n v="2764.65"/>
    <n v="0"/>
    <n v="21"/>
    <n v="58057.65"/>
    <n v="25227.51"/>
    <n v="32830.14"/>
    <n v="0.56547483406579491"/>
    <s v="Dec-2024"/>
    <d v="2024-12-01T00:00:00"/>
    <d v="2023-01-01T00:00:00"/>
    <x v="6"/>
    <s v="Q4-2024"/>
    <s v="Asia → China → Shenzhen"/>
    <m/>
    <m/>
    <s v="High"/>
  </r>
  <r>
    <x v="431"/>
    <d v="2023-10-21T00:00:00"/>
    <d v="2023-10-21T00:00:00"/>
    <n v="0"/>
    <s v="Original"/>
    <d v="2023-10-21T00:00:00"/>
    <n v="0"/>
    <x v="3"/>
    <x v="8"/>
    <s v="Manchester"/>
    <s v="Enterprise"/>
    <x v="3"/>
    <x v="1"/>
    <x v="5"/>
    <x v="431"/>
    <n v="384.19"/>
    <n v="278.35000000000002"/>
    <n v="278.35000000000002"/>
    <n v="5.6000000000000001E-2"/>
    <n v="10"/>
    <n v="2627.6239999999998"/>
    <n v="3841.9"/>
    <n v="-1214.2760000000003"/>
    <n v="-0.46211938998882657"/>
    <s v="Oct-2023"/>
    <d v="2023-10-01T00:00:00"/>
    <d v="2023-01-01T00:00:00"/>
    <x v="4"/>
    <s v="Q4-2023"/>
    <s v="Europe → United Kingdom → Manchester"/>
    <m/>
    <m/>
    <s v="Low"/>
  </r>
  <r>
    <x v="432"/>
    <d v="2024-12-10T00:00:00"/>
    <d v="2024-12-19T00:00:00"/>
    <n v="9"/>
    <s v="Original"/>
    <d v="2024-12-19T00:00:00"/>
    <n v="9"/>
    <x v="0"/>
    <x v="1"/>
    <s v="Lagos"/>
    <s v="Corporate"/>
    <x v="0"/>
    <x v="7"/>
    <x v="5"/>
    <x v="432"/>
    <n v="488.68"/>
    <n v="984.36"/>
    <n v="984.36"/>
    <n v="5.8999999999999997E-2"/>
    <n v="14"/>
    <n v="12967.958640000001"/>
    <n v="6841.52"/>
    <n v="6126.4386400000003"/>
    <n v="0.47242891576649876"/>
    <s v="Dec-2024"/>
    <d v="2024-12-01T00:00:00"/>
    <d v="2023-01-01T00:00:00"/>
    <x v="6"/>
    <s v="Q4-2024"/>
    <s v="Africa → Nigeria → Lagos"/>
    <m/>
    <m/>
    <s v="Medium"/>
  </r>
  <r>
    <x v="433"/>
    <d v="2024-09-07T00:00:00"/>
    <d v="2024-09-18T00:00:00"/>
    <n v="11"/>
    <s v="Original"/>
    <d v="2024-09-18T00:00:00"/>
    <n v="11"/>
    <x v="1"/>
    <x v="9"/>
    <s v="Beijing"/>
    <s v="Consumer"/>
    <x v="3"/>
    <x v="7"/>
    <x v="2"/>
    <x v="433"/>
    <n v="181.74"/>
    <n v="190.84"/>
    <n v="190.84"/>
    <n v="0.214"/>
    <n v="13"/>
    <n v="1950.0031200000001"/>
    <n v="2362.62"/>
    <n v="-412.61687999999981"/>
    <n v="-0.21159806144310159"/>
    <s v="Sep-2024"/>
    <d v="2024-09-01T00:00:00"/>
    <d v="2023-01-01T00:00:00"/>
    <x v="30"/>
    <s v="Q3-2024"/>
    <s v="Asia → China → Beijing"/>
    <m/>
    <m/>
    <s v="Low"/>
  </r>
  <r>
    <x v="434"/>
    <d v="2023-10-18T00:00:00"/>
    <d v="2023-10-20T00:00:00"/>
    <n v="2"/>
    <s v="Original"/>
    <d v="2023-10-20T00:00:00"/>
    <n v="2"/>
    <x v="0"/>
    <x v="0"/>
    <s v="Kisumu"/>
    <s v="Consumer"/>
    <x v="0"/>
    <x v="1"/>
    <x v="3"/>
    <x v="434"/>
    <n v="774.12"/>
    <n v="908.3"/>
    <n v="908.3"/>
    <n v="0"/>
    <n v="30"/>
    <n v="27249"/>
    <n v="23223.599999999999"/>
    <n v="4025.4000000000015"/>
    <n v="0.14772652207420461"/>
    <s v="Oct-2023"/>
    <d v="2023-10-01T00:00:00"/>
    <d v="2023-01-01T00:00:00"/>
    <x v="4"/>
    <s v="Q4-2023"/>
    <s v="Africa → Kenya → Kisumu"/>
    <m/>
    <m/>
    <s v="Medium"/>
  </r>
  <r>
    <x v="435"/>
    <d v="2024-12-24T00:00:00"/>
    <d v="2025-01-13T00:00:00"/>
    <n v="20"/>
    <s v="Original"/>
    <d v="2025-01-13T00:00:00"/>
    <n v="20"/>
    <x v="1"/>
    <x v="4"/>
    <s v="Bengaluru"/>
    <s v="Corporate"/>
    <x v="2"/>
    <x v="14"/>
    <x v="2"/>
    <x v="435"/>
    <n v="126.15"/>
    <n v="284.23"/>
    <n v="284.23"/>
    <n v="0.113"/>
    <n v="22"/>
    <n v="5546.4642200000008"/>
    <n v="2775.3"/>
    <n v="2771.1642200000006"/>
    <n v="0.49962716968541088"/>
    <s v="Dec-2024"/>
    <d v="2024-12-01T00:00:00"/>
    <d v="2023-01-01T00:00:00"/>
    <x v="6"/>
    <s v="Q4-2024"/>
    <s v="Asia → India → Bengaluru"/>
    <m/>
    <m/>
    <s v="Low"/>
  </r>
  <r>
    <x v="436"/>
    <d v="2023-04-21T00:00:00"/>
    <d v="2023-04-19T00:00:00"/>
    <n v="-2"/>
    <s v="Corrected"/>
    <d v="2023-04-23T00:00:00"/>
    <n v="2"/>
    <x v="1"/>
    <x v="2"/>
    <s v="Nagoya"/>
    <s v="Small Business"/>
    <x v="4"/>
    <x v="12"/>
    <x v="0"/>
    <x v="436"/>
    <n v="607.04"/>
    <n v="1229.3399999999999"/>
    <n v="1229.3399999999999"/>
    <n v="0.14699999999999999"/>
    <n v="7"/>
    <n v="7340.3891399999993"/>
    <n v="4249.28"/>
    <n v="3091.1091399999996"/>
    <n v="0.42110970972310058"/>
    <s v="Apr-2023"/>
    <d v="2023-04-01T00:00:00"/>
    <d v="2023-03-01T00:00:00"/>
    <x v="2"/>
    <s v="Q2-2023"/>
    <s v="Asia → Japan → Nagoya"/>
    <m/>
    <m/>
    <s v="Medium"/>
  </r>
  <r>
    <x v="437"/>
    <d v="2023-12-30T00:00:00"/>
    <d v="2024-01-08T00:00:00"/>
    <n v="9"/>
    <s v="Original"/>
    <d v="2024-01-08T00:00:00"/>
    <n v="9"/>
    <x v="3"/>
    <x v="7"/>
    <s v="Marseille"/>
    <s v="Consumer"/>
    <x v="2"/>
    <x v="4"/>
    <x v="6"/>
    <x v="437"/>
    <n v="861.1"/>
    <n v="1224.72"/>
    <n v="1224.72"/>
    <n v="0.17399999999999999"/>
    <n v="24"/>
    <n v="24278.849280000002"/>
    <n v="20666.400000000001"/>
    <n v="3612.4492800000007"/>
    <n v="0.14878997098827909"/>
    <s v="Dec-2023"/>
    <d v="2023-12-01T00:00:00"/>
    <d v="2023-01-01T00:00:00"/>
    <x v="27"/>
    <s v="Q4-2023"/>
    <s v="Europe → France → Marseille"/>
    <m/>
    <m/>
    <s v="Medium"/>
  </r>
  <r>
    <x v="438"/>
    <d v="2023-02-21T00:00:00"/>
    <d v="2023-03-12T00:00:00"/>
    <n v="19"/>
    <s v="Original"/>
    <d v="2023-03-12T00:00:00"/>
    <n v="19"/>
    <x v="0"/>
    <x v="0"/>
    <s v="Nakuru"/>
    <s v="Corporate"/>
    <x v="1"/>
    <x v="9"/>
    <x v="2"/>
    <x v="438"/>
    <n v="352.65"/>
    <n v="485.86"/>
    <n v="485.86"/>
    <n v="4.1000000000000002E-2"/>
    <n v="6"/>
    <n v="2795.6384399999997"/>
    <n v="2115.8999999999996"/>
    <n v="679.73844000000008"/>
    <n v="0.24314247159943908"/>
    <s v="Feb-2023"/>
    <d v="2023-02-01T00:00:00"/>
    <d v="2023-01-01T00:00:00"/>
    <x v="2"/>
    <s v="Q1-2023"/>
    <s v="Africa → Kenya → Nakuru"/>
    <m/>
    <m/>
    <s v="Low"/>
  </r>
  <r>
    <x v="439"/>
    <d v="2023-05-17T00:00:00"/>
    <d v="2023-06-03T00:00:00"/>
    <n v="17"/>
    <s v="Original"/>
    <d v="2023-06-03T00:00:00"/>
    <n v="17"/>
    <x v="1"/>
    <x v="9"/>
    <s v="Beijing"/>
    <s v="Non-Profit"/>
    <x v="3"/>
    <x v="12"/>
    <x v="1"/>
    <x v="439"/>
    <n v="979.59"/>
    <n v="2210.94"/>
    <n v="2210.94"/>
    <n v="0.15"/>
    <n v="11"/>
    <n v="20672.289000000001"/>
    <n v="10775.49"/>
    <n v="9896.7990000000009"/>
    <n v="0.47874712858358359"/>
    <s v="May-2023"/>
    <d v="2023-05-01T00:00:00"/>
    <d v="2023-01-01T00:00:00"/>
    <x v="15"/>
    <s v="Q2-2023"/>
    <s v="Asia → China → Beijing"/>
    <m/>
    <m/>
    <s v="High"/>
  </r>
  <r>
    <x v="440"/>
    <d v="2024-03-23T00:00:00"/>
    <d v="2024-03-26T00:00:00"/>
    <n v="3"/>
    <s v="Original"/>
    <d v="2024-03-26T00:00:00"/>
    <n v="3"/>
    <x v="1"/>
    <x v="4"/>
    <s v="Bengaluru"/>
    <s v="Education"/>
    <x v="4"/>
    <x v="3"/>
    <x v="3"/>
    <x v="440"/>
    <n v="382.21"/>
    <n v="571.89"/>
    <n v="571.89"/>
    <n v="0.14799999999999999"/>
    <n v="26"/>
    <n v="12668.50728"/>
    <n v="9937.4599999999991"/>
    <n v="2731.0472800000007"/>
    <n v="0.2155776698578809"/>
    <s v="Mar-2024"/>
    <d v="2024-03-01T00:00:00"/>
    <d v="2023-01-01T00:00:00"/>
    <x v="0"/>
    <s v="Q1-2024"/>
    <s v="Asia → India → Bengaluru"/>
    <m/>
    <m/>
    <s v="Low"/>
  </r>
  <r>
    <x v="441"/>
    <d v="2023-09-20T00:00:00"/>
    <d v="2023-09-28T00:00:00"/>
    <n v="8"/>
    <s v="Original"/>
    <d v="2023-09-28T00:00:00"/>
    <n v="8"/>
    <x v="1"/>
    <x v="4"/>
    <s v="Not Specified"/>
    <s v="Corporate"/>
    <x v="5"/>
    <x v="5"/>
    <x v="6"/>
    <x v="441"/>
    <n v="1362.06"/>
    <n v="3398.37"/>
    <n v="3398.37"/>
    <n v="0.157"/>
    <n v="11"/>
    <n v="31513.085009999999"/>
    <n v="14982.66"/>
    <n v="16530.425009999999"/>
    <n v="0.52455749745714919"/>
    <s v="Sep-2023"/>
    <d v="2023-09-01T00:00:00"/>
    <d v="2023-01-01T00:00:00"/>
    <x v="28"/>
    <s v="Q3-2023"/>
    <s v="Asia → India → Not Specified"/>
    <m/>
    <m/>
    <s v="High"/>
  </r>
  <r>
    <x v="442"/>
    <d v="2024-08-22T00:00:00"/>
    <d v="2024-09-04T00:00:00"/>
    <n v="13"/>
    <s v="Original"/>
    <d v="2024-09-04T00:00:00"/>
    <n v="13"/>
    <x v="3"/>
    <x v="6"/>
    <s v="Frankfurt"/>
    <s v="Non-Profit"/>
    <x v="0"/>
    <x v="4"/>
    <x v="1"/>
    <x v="442"/>
    <n v="90.04"/>
    <n v="194.62"/>
    <n v="194.62"/>
    <n v="4.2999999999999997E-2"/>
    <n v="32"/>
    <n v="5960.04288"/>
    <n v="2881.28"/>
    <n v="3078.7628799999998"/>
    <n v="0.51656723650954672"/>
    <s v="Aug-2024"/>
    <d v="2024-08-01T00:00:00"/>
    <d v="2023-01-01T00:00:00"/>
    <x v="20"/>
    <s v="Q3-2024"/>
    <s v="Europe → Germany → Frankfurt"/>
    <m/>
    <m/>
    <s v="Low"/>
  </r>
  <r>
    <x v="443"/>
    <d v="2024-09-25T00:00:00"/>
    <d v="2024-10-03T00:00:00"/>
    <n v="8"/>
    <s v="Original"/>
    <d v="2024-10-03T00:00:00"/>
    <n v="8"/>
    <x v="2"/>
    <x v="3"/>
    <s v="Toronto"/>
    <s v="Consumer"/>
    <x v="1"/>
    <x v="6"/>
    <x v="1"/>
    <x v="443"/>
    <n v="558.19000000000005"/>
    <n v="1031.6400000000001"/>
    <n v="1031.6400000000001"/>
    <n v="0"/>
    <n v="21"/>
    <n v="21664.440000000002"/>
    <n v="11721.990000000002"/>
    <n v="9942.4500000000007"/>
    <n v="0.45892947152107322"/>
    <s v="Sep-2024"/>
    <d v="2024-09-01T00:00:00"/>
    <d v="2023-01-01T00:00:00"/>
    <x v="30"/>
    <s v="Q3-2024"/>
    <s v="Americas → Canada → Toronto"/>
    <m/>
    <m/>
    <s v="Medium"/>
  </r>
  <r>
    <x v="444"/>
    <d v="2023-06-13T00:00:00"/>
    <d v="2023-06-24T00:00:00"/>
    <n v="11"/>
    <s v="Original"/>
    <d v="2023-06-24T00:00:00"/>
    <n v="11"/>
    <x v="2"/>
    <x v="3"/>
    <s v="Toronto"/>
    <s v="Corporate"/>
    <x v="1"/>
    <x v="0"/>
    <x v="1"/>
    <x v="444"/>
    <n v="247.07"/>
    <n v="495.19"/>
    <n v="495.19"/>
    <n v="2.8000000000000001E-2"/>
    <n v="4"/>
    <n v="1925.29872"/>
    <n v="988.28"/>
    <n v="937.01872000000003"/>
    <n v="0.48668744764968214"/>
    <s v="Jun-2023"/>
    <d v="2023-06-01T00:00:00"/>
    <d v="2023-01-01T00:00:00"/>
    <x v="22"/>
    <s v="Q2-2023"/>
    <s v="Americas → Canada → Toronto"/>
    <m/>
    <m/>
    <s v="Low"/>
  </r>
  <r>
    <x v="445"/>
    <d v="2023-12-24T00:00:00"/>
    <d v="2024-01-13T00:00:00"/>
    <n v="20"/>
    <s v="Original"/>
    <d v="2024-01-13T00:00:00"/>
    <n v="20"/>
    <x v="1"/>
    <x v="2"/>
    <s v="Nagoya"/>
    <s v="Education"/>
    <x v="4"/>
    <x v="5"/>
    <x v="4"/>
    <x v="445"/>
    <n v="625.37"/>
    <n v="1319.04"/>
    <n v="1319.04"/>
    <n v="7.3999999999999996E-2"/>
    <n v="8"/>
    <n v="9771.4483199999995"/>
    <n v="5002.96"/>
    <n v="4768.4883199999995"/>
    <n v="0.48800220436513547"/>
    <s v="Dec-2023"/>
    <d v="2023-12-01T00:00:00"/>
    <d v="2023-03-01T00:00:00"/>
    <x v="4"/>
    <s v="Q4-2023"/>
    <s v="Asia → Japan → Nagoya"/>
    <m/>
    <m/>
    <s v="Medium"/>
  </r>
  <r>
    <x v="446"/>
    <d v="2025-03-30T00:00:00"/>
    <d v="2025-04-29T00:00:00"/>
    <n v="30"/>
    <s v="Original"/>
    <d v="2025-04-29T00:00:00"/>
    <n v="30"/>
    <x v="0"/>
    <x v="11"/>
    <s v="Durban"/>
    <s v="Consumer"/>
    <x v="2"/>
    <x v="1"/>
    <x v="5"/>
    <x v="446"/>
    <n v="194.6"/>
    <n v="314.87"/>
    <n v="314.87"/>
    <n v="0.29299999999999998"/>
    <n v="25"/>
    <n v="5565.3272500000003"/>
    <n v="4865"/>
    <n v="700.32725000000028"/>
    <n v="0.1258375686712763"/>
    <s v="Mar-2025"/>
    <d v="2025-03-01T00:00:00"/>
    <d v="2023-01-01T00:00:00"/>
    <x v="3"/>
    <s v="Q1-2025"/>
    <s v="Africa → South Africa → Durban"/>
    <m/>
    <m/>
    <s v="Low"/>
  </r>
  <r>
    <x v="447"/>
    <d v="2024-06-03T00:00:00"/>
    <d v="2024-06-24T00:00:00"/>
    <n v="21"/>
    <s v="Original"/>
    <d v="2024-06-24T00:00:00"/>
    <n v="21"/>
    <x v="2"/>
    <x v="3"/>
    <s v="Toronto"/>
    <s v="Small Business"/>
    <x v="4"/>
    <x v="3"/>
    <x v="5"/>
    <x v="447"/>
    <n v="1205.5"/>
    <n v="2210.17"/>
    <n v="2210.17"/>
    <n v="0.104"/>
    <n v="23"/>
    <n v="45547.183360000003"/>
    <n v="27726.5"/>
    <n v="17820.683360000003"/>
    <n v="0.39125763758314652"/>
    <s v="Jun-2024"/>
    <d v="2024-06-01T00:00:00"/>
    <d v="2023-01-01T00:00:00"/>
    <x v="17"/>
    <s v="Q2-2024"/>
    <s v="Americas → Canada → Toronto"/>
    <m/>
    <m/>
    <s v="High"/>
  </r>
  <r>
    <x v="448"/>
    <d v="2024-06-11T00:00:00"/>
    <d v="2024-07-09T00:00:00"/>
    <n v="28"/>
    <s v="Original"/>
    <d v="2024-07-09T00:00:00"/>
    <n v="28"/>
    <x v="0"/>
    <x v="1"/>
    <s v="Port Harcourt"/>
    <s v="Corporate"/>
    <x v="2"/>
    <x v="2"/>
    <x v="3"/>
    <x v="448"/>
    <n v="895.54"/>
    <n v="1045"/>
    <n v="1045"/>
    <n v="0.216"/>
    <n v="15"/>
    <n v="12289.2"/>
    <n v="13433.099999999999"/>
    <n v="-1143.8999999999978"/>
    <n v="-9.3081730299775234E-2"/>
    <s v="Jun-2024"/>
    <d v="2024-06-01T00:00:00"/>
    <d v="2023-01-01T00:00:00"/>
    <x v="17"/>
    <s v="Q2-2024"/>
    <s v="Africa → Nigeria → Port Harcourt"/>
    <m/>
    <m/>
    <s v="Medium"/>
  </r>
  <r>
    <x v="449"/>
    <d v="2023-07-22T00:00:00"/>
    <d v="2023-07-21T00:00:00"/>
    <n v="-1"/>
    <s v="Corrected"/>
    <d v="2023-07-23T00:00:00"/>
    <n v="1"/>
    <x v="1"/>
    <x v="4"/>
    <s v="Delhi"/>
    <s v="Small Business"/>
    <x v="3"/>
    <x v="6"/>
    <x v="1"/>
    <x v="449"/>
    <n v="946.99"/>
    <n v="2132.19"/>
    <n v="2132.19"/>
    <n v="0.16500000000000001"/>
    <n v="7"/>
    <n v="12462.65055"/>
    <n v="6628.93"/>
    <n v="5833.72055"/>
    <n v="0.46809629513362228"/>
    <s v="Jul-2023"/>
    <d v="2023-07-01T00:00:00"/>
    <d v="2023-01-01T00:00:00"/>
    <x v="23"/>
    <s v="Q3-2023"/>
    <s v="Asia → India → Delhi"/>
    <m/>
    <m/>
    <s v="High"/>
  </r>
  <r>
    <x v="450"/>
    <d v="2023-01-19T00:00:00"/>
    <d v="2023-02-03T00:00:00"/>
    <n v="15"/>
    <s v="Original"/>
    <d v="2023-02-03T00:00:00"/>
    <n v="15"/>
    <x v="3"/>
    <x v="8"/>
    <s v="London"/>
    <s v="Enterprise"/>
    <x v="3"/>
    <x v="3"/>
    <x v="6"/>
    <x v="450"/>
    <n v="873.06"/>
    <n v="2101.5500000000002"/>
    <n v="2101.5500000000002"/>
    <n v="6.6000000000000003E-2"/>
    <n v="10"/>
    <n v="19628.476999999999"/>
    <n v="8730.5999999999985"/>
    <n v="10897.877"/>
    <n v="0.55520746719167269"/>
    <s v="Jan-2023"/>
    <d v="2023-01-01T00:00:00"/>
    <d v="2023-01-01T00:00:00"/>
    <x v="5"/>
    <s v="Q1-2023"/>
    <s v="Europe → United Kingdom → London"/>
    <m/>
    <m/>
    <s v="High"/>
  </r>
  <r>
    <x v="451"/>
    <d v="2024-05-01T00:00:00"/>
    <d v="2024-05-16T00:00:00"/>
    <n v="15"/>
    <s v="Original"/>
    <d v="2024-05-16T00:00:00"/>
    <n v="15"/>
    <x v="1"/>
    <x v="4"/>
    <s v="Bengaluru"/>
    <s v="Small Business"/>
    <x v="0"/>
    <x v="4"/>
    <x v="0"/>
    <x v="451"/>
    <n v="901.19"/>
    <n v="2125.44"/>
    <n v="2125.44"/>
    <n v="7.0999999999999994E-2"/>
    <n v="12"/>
    <n v="23694.405119999999"/>
    <n v="10814.28"/>
    <n v="12880.125119999999"/>
    <n v="0.54359352154100415"/>
    <s v="May-2024"/>
    <d v="2024-05-01T00:00:00"/>
    <d v="2023-01-01T00:00:00"/>
    <x v="7"/>
    <s v="Q2-2024"/>
    <s v="Asia → India → Bengaluru"/>
    <m/>
    <m/>
    <s v="High"/>
  </r>
  <r>
    <x v="452"/>
    <d v="2025-06-09T00:00:00"/>
    <d v="2025-06-24T00:00:00"/>
    <n v="15"/>
    <s v="Original"/>
    <d v="2025-06-24T00:00:00"/>
    <n v="15"/>
    <x v="1"/>
    <x v="2"/>
    <s v="Nagoya"/>
    <s v="Corporate"/>
    <x v="4"/>
    <x v="5"/>
    <x v="3"/>
    <x v="452"/>
    <n v="400.39"/>
    <n v="712.75"/>
    <n v="712.75"/>
    <n v="0.115"/>
    <n v="19"/>
    <n v="11984.891250000001"/>
    <n v="7607.41"/>
    <n v="4377.4812500000007"/>
    <n v="0.36524997671547504"/>
    <s v="Jun-2025"/>
    <d v="2025-06-01T00:00:00"/>
    <d v="2023-03-01T00:00:00"/>
    <x v="18"/>
    <s v="Q2-2025"/>
    <s v="Asia → Japan → Nagoya"/>
    <m/>
    <m/>
    <s v="Low"/>
  </r>
  <r>
    <x v="453"/>
    <d v="2023-05-24T00:00:00"/>
    <d v="2023-06-21T00:00:00"/>
    <n v="28"/>
    <s v="Original"/>
    <d v="2023-06-21T00:00:00"/>
    <n v="28"/>
    <x v="2"/>
    <x v="10"/>
    <s v="Austin"/>
    <s v="Small Business"/>
    <x v="2"/>
    <x v="3"/>
    <x v="5"/>
    <x v="453"/>
    <n v="813.97"/>
    <n v="1568.83"/>
    <n v="1568.83"/>
    <n v="1.7000000000000001E-2"/>
    <n v="15"/>
    <n v="23132.398349999996"/>
    <n v="12209.550000000001"/>
    <n v="10922.848349999995"/>
    <n v="0.4721883215364911"/>
    <s v="May-2023"/>
    <d v="2023-05-01T00:00:00"/>
    <d v="2023-01-01T00:00:00"/>
    <x v="15"/>
    <s v="Q2-2023"/>
    <s v="Americas → USA → Austin"/>
    <m/>
    <m/>
    <s v="Medium"/>
  </r>
  <r>
    <x v="454"/>
    <d v="2024-12-27T00:00:00"/>
    <d v="2024-12-29T00:00:00"/>
    <n v="2"/>
    <s v="Original"/>
    <d v="2024-12-29T00:00:00"/>
    <n v="2"/>
    <x v="2"/>
    <x v="3"/>
    <s v="Vancouver"/>
    <s v="Enterprise"/>
    <x v="2"/>
    <x v="0"/>
    <x v="6"/>
    <x v="454"/>
    <n v="1146.72"/>
    <n v="2074.34"/>
    <n v="2074.34"/>
    <n v="0.111"/>
    <n v="8"/>
    <n v="14752.706080000002"/>
    <n v="9173.76"/>
    <n v="5578.9460800000015"/>
    <n v="0.37816425337472737"/>
    <s v="Dec-2024"/>
    <d v="2024-12-01T00:00:00"/>
    <d v="2023-01-01T00:00:00"/>
    <x v="6"/>
    <s v="Q4-2024"/>
    <s v="Americas → Canada → Vancouver"/>
    <m/>
    <m/>
    <s v="High"/>
  </r>
  <r>
    <x v="455"/>
    <d v="2023-12-05T00:00:00"/>
    <d v="2023-12-12T00:00:00"/>
    <n v="7"/>
    <s v="Original"/>
    <d v="2023-12-12T00:00:00"/>
    <n v="7"/>
    <x v="2"/>
    <x v="5"/>
    <s v="Brasília"/>
    <s v="Corporate"/>
    <x v="4"/>
    <x v="9"/>
    <x v="3"/>
    <x v="455"/>
    <n v="307.43"/>
    <n v="495.19"/>
    <n v="495.19"/>
    <n v="0"/>
    <n v="42"/>
    <n v="20797.98"/>
    <n v="12912.06"/>
    <n v="7885.92"/>
    <n v="0.37916759223732305"/>
    <s v="Dec-2023"/>
    <d v="2023-12-01T00:00:00"/>
    <d v="2023-01-01T00:00:00"/>
    <x v="27"/>
    <s v="Q4-2023"/>
    <s v="Americas → Brazil → Brasília"/>
    <m/>
    <m/>
    <s v="Low"/>
  </r>
  <r>
    <x v="456"/>
    <d v="2023-05-02T00:00:00"/>
    <d v="2023-05-19T00:00:00"/>
    <n v="17"/>
    <s v="Original"/>
    <d v="2023-05-19T00:00:00"/>
    <n v="17"/>
    <x v="1"/>
    <x v="9"/>
    <s v="Shanghai"/>
    <s v="Non-Profit"/>
    <x v="4"/>
    <x v="1"/>
    <x v="5"/>
    <x v="456"/>
    <n v="714.28"/>
    <n v="757.59"/>
    <n v="757.59"/>
    <n v="0.13600000000000001"/>
    <n v="12"/>
    <n v="7854.6931199999999"/>
    <n v="8571.36"/>
    <n v="-716.66688000000067"/>
    <n v="-9.1240595787910383E-2"/>
    <s v="May-2023"/>
    <d v="2023-05-01T00:00:00"/>
    <d v="2023-01-01T00:00:00"/>
    <x v="15"/>
    <s v="Q2-2023"/>
    <s v="Asia → China → Shanghai"/>
    <m/>
    <m/>
    <s v="Low"/>
  </r>
  <r>
    <x v="457"/>
    <d v="2023-11-30T00:00:00"/>
    <d v="2023-12-10T00:00:00"/>
    <n v="10"/>
    <s v="Original"/>
    <d v="2023-12-10T00:00:00"/>
    <n v="10"/>
    <x v="3"/>
    <x v="6"/>
    <s v="Munich"/>
    <s v="Small Business"/>
    <x v="4"/>
    <x v="9"/>
    <x v="4"/>
    <x v="457"/>
    <n v="174.74"/>
    <n v="415.96"/>
    <n v="415.96"/>
    <n v="0.125"/>
    <n v="21"/>
    <n v="7643.2649999999994"/>
    <n v="3669.54"/>
    <n v="3973.7249999999995"/>
    <n v="0.51989889137691803"/>
    <s v="Nov-2023"/>
    <d v="2023-11-01T00:00:00"/>
    <d v="2023-01-01T00:00:00"/>
    <x v="31"/>
    <s v="Q4-2023"/>
    <s v="Europe → Germany → Munich"/>
    <m/>
    <m/>
    <s v="Low"/>
  </r>
  <r>
    <x v="458"/>
    <d v="2024-05-05T00:00:00"/>
    <d v="2024-05-18T00:00:00"/>
    <n v="13"/>
    <s v="Original"/>
    <d v="2024-05-18T00:00:00"/>
    <n v="13"/>
    <x v="3"/>
    <x v="7"/>
    <s v="Marseille"/>
    <s v="Corporate"/>
    <x v="2"/>
    <x v="8"/>
    <x v="0"/>
    <x v="458"/>
    <n v="1264.04"/>
    <n v="1870.89"/>
    <n v="1870.89"/>
    <n v="0"/>
    <n v="13"/>
    <n v="24321.57"/>
    <n v="16432.52"/>
    <n v="7889.0499999999993"/>
    <n v="0.32436433996653996"/>
    <s v="May-2024"/>
    <d v="2024-05-01T00:00:00"/>
    <d v="2023-01-01T00:00:00"/>
    <x v="7"/>
    <s v="Q2-2024"/>
    <s v="Europe → France → Marseille"/>
    <m/>
    <m/>
    <s v="High"/>
  </r>
  <r>
    <x v="459"/>
    <d v="2023-07-09T00:00:00"/>
    <d v="2023-07-19T00:00:00"/>
    <n v="10"/>
    <s v="Original"/>
    <d v="2023-07-19T00:00:00"/>
    <n v="10"/>
    <x v="1"/>
    <x v="2"/>
    <s v="Tokyo"/>
    <s v="Enterprise"/>
    <x v="3"/>
    <x v="13"/>
    <x v="0"/>
    <x v="459"/>
    <n v="141.26"/>
    <n v="206.88"/>
    <n v="206.88"/>
    <n v="0.107"/>
    <n v="9"/>
    <n v="1662.6945600000001"/>
    <n v="1271.3399999999999"/>
    <n v="391.35456000000022"/>
    <n v="0.23537369365062469"/>
    <s v="Jul-2023"/>
    <d v="2023-07-01T00:00:00"/>
    <d v="2023-03-01T00:00:00"/>
    <x v="15"/>
    <s v="Q3-2023"/>
    <s v="Asia → Japan → Tokyo"/>
    <m/>
    <m/>
    <s v="Low"/>
  </r>
  <r>
    <x v="460"/>
    <d v="2023-05-17T00:00:00"/>
    <d v="2023-06-15T00:00:00"/>
    <n v="29"/>
    <s v="Original"/>
    <d v="2023-06-15T00:00:00"/>
    <n v="29"/>
    <x v="0"/>
    <x v="11"/>
    <s v="Durban"/>
    <s v="Enterprise"/>
    <x v="0"/>
    <x v="11"/>
    <x v="6"/>
    <x v="460"/>
    <n v="40.89"/>
    <n v="62.82"/>
    <n v="62.82"/>
    <n v="0.129"/>
    <n v="17"/>
    <n v="930.17574000000002"/>
    <n v="695.13"/>
    <n v="235.04574000000002"/>
    <n v="0.25268960465470752"/>
    <s v="May-2023"/>
    <d v="2023-05-01T00:00:00"/>
    <d v="2023-01-01T00:00:00"/>
    <x v="15"/>
    <s v="Q2-2023"/>
    <s v="Africa → South Africa → Durban"/>
    <m/>
    <m/>
    <s v="Low"/>
  </r>
  <r>
    <x v="461"/>
    <d v="2024-03-07T00:00:00"/>
    <d v="2024-04-03T00:00:00"/>
    <n v="27"/>
    <s v="Original"/>
    <d v="2024-04-03T00:00:00"/>
    <n v="27"/>
    <x v="3"/>
    <x v="6"/>
    <s v="Frankfurt"/>
    <s v="Corporate"/>
    <x v="4"/>
    <x v="12"/>
    <x v="1"/>
    <x v="461"/>
    <n v="738.16"/>
    <n v="956.49"/>
    <n v="956.49"/>
    <n v="0.152"/>
    <n v="5"/>
    <n v="4055.5175999999997"/>
    <n v="3690.7999999999997"/>
    <n v="364.71759999999995"/>
    <n v="8.9931208780847108E-2"/>
    <s v="Mar-2024"/>
    <d v="2024-03-01T00:00:00"/>
    <d v="2023-01-01T00:00:00"/>
    <x v="0"/>
    <s v="Q1-2024"/>
    <s v="Europe → Germany → Frankfurt"/>
    <m/>
    <m/>
    <s v="Medium"/>
  </r>
  <r>
    <x v="462"/>
    <d v="2025-04-10T00:00:00"/>
    <d v="2025-04-19T00:00:00"/>
    <n v="9"/>
    <s v="Original"/>
    <d v="2025-04-19T00:00:00"/>
    <n v="9"/>
    <x v="0"/>
    <x v="11"/>
    <s v="Durban"/>
    <s v="Enterprise"/>
    <x v="5"/>
    <x v="3"/>
    <x v="2"/>
    <x v="462"/>
    <n v="113.74"/>
    <n v="165.7"/>
    <n v="165.7"/>
    <n v="0.124"/>
    <n v="13"/>
    <n v="1886.9915999999998"/>
    <n v="1478.62"/>
    <n v="408.37159999999994"/>
    <n v="0.21641410592394794"/>
    <s v="Apr-2025"/>
    <d v="2025-04-01T00:00:00"/>
    <d v="2023-01-01T00:00:00"/>
    <x v="18"/>
    <s v="Q2-2025"/>
    <s v="Africa → South Africa → Durban"/>
    <m/>
    <m/>
    <s v="Low"/>
  </r>
  <r>
    <x v="463"/>
    <d v="2025-07-27T00:00:00"/>
    <d v="2025-08-15T00:00:00"/>
    <n v="19"/>
    <s v="Original"/>
    <d v="2025-08-15T00:00:00"/>
    <n v="19"/>
    <x v="1"/>
    <x v="2"/>
    <s v="Tokyo"/>
    <s v="Small Business"/>
    <x v="2"/>
    <x v="1"/>
    <x v="0"/>
    <x v="463"/>
    <n v="275.43"/>
    <n v="608.36"/>
    <n v="608.36"/>
    <n v="0.25700000000000001"/>
    <n v="4"/>
    <n v="1808.04592"/>
    <n v="1101.72"/>
    <n v="706.32592"/>
    <n v="0.39065706915231446"/>
    <s v="Jul-2025"/>
    <d v="2025-07-01T00:00:00"/>
    <d v="2023-03-01T00:00:00"/>
    <x v="8"/>
    <s v="Q3-2025"/>
    <s v="Asia → Japan → Tokyo"/>
    <m/>
    <m/>
    <s v="Low"/>
  </r>
  <r>
    <x v="464"/>
    <d v="2024-11-22T00:00:00"/>
    <d v="2024-12-15T00:00:00"/>
    <n v="23"/>
    <s v="Original"/>
    <d v="2024-12-15T00:00:00"/>
    <n v="23"/>
    <x v="0"/>
    <x v="0"/>
    <s v="Mombasa"/>
    <s v="Non-Profit"/>
    <x v="3"/>
    <x v="0"/>
    <x v="0"/>
    <x v="464"/>
    <n v="1335.76"/>
    <n v="2665.91"/>
    <n v="2665.91"/>
    <n v="0.21099999999999999"/>
    <n v="40"/>
    <n v="84136.119600000005"/>
    <n v="53430.400000000001"/>
    <n v="30705.719600000004"/>
    <n v="0.36495288522909253"/>
    <s v="Nov-2024"/>
    <d v="2024-11-01T00:00:00"/>
    <d v="2023-01-01T00:00:00"/>
    <x v="10"/>
    <s v="Q4-2024"/>
    <s v="Africa → Kenya → Mombasa"/>
    <m/>
    <m/>
    <s v="High"/>
  </r>
  <r>
    <x v="465"/>
    <d v="2024-06-23T00:00:00"/>
    <d v="2024-06-28T00:00:00"/>
    <n v="5"/>
    <s v="Original"/>
    <d v="2024-06-28T00:00:00"/>
    <n v="5"/>
    <x v="0"/>
    <x v="1"/>
    <s v="Port Harcourt"/>
    <s v="Non-Profit"/>
    <x v="4"/>
    <x v="12"/>
    <x v="6"/>
    <x v="465"/>
    <n v="242.31"/>
    <n v="587.95000000000005"/>
    <n v="587.95000000000005"/>
    <n v="0.22900000000000001"/>
    <n v="6"/>
    <n v="2719.8567000000003"/>
    <n v="1453.8600000000001"/>
    <n v="1265.9967000000001"/>
    <n v="0.46546448568411714"/>
    <s v="Jun-2024"/>
    <d v="2024-06-01T00:00:00"/>
    <d v="2023-01-01T00:00:00"/>
    <x v="17"/>
    <s v="Q2-2024"/>
    <s v="Africa → Nigeria → Port Harcourt"/>
    <m/>
    <m/>
    <s v="Low"/>
  </r>
  <r>
    <x v="466"/>
    <d v="2023-12-18T00:00:00"/>
    <d v="2024-01-14T00:00:00"/>
    <n v="27"/>
    <s v="Original"/>
    <d v="2024-01-14T00:00:00"/>
    <n v="27"/>
    <x v="1"/>
    <x v="4"/>
    <s v="Mumbai"/>
    <s v="Consumer"/>
    <x v="3"/>
    <x v="14"/>
    <x v="2"/>
    <x v="466"/>
    <n v="1408.3"/>
    <n v="2193.13"/>
    <n v="2193.13"/>
    <n v="7.0999999999999994E-2"/>
    <n v="7"/>
    <n v="14261.92439"/>
    <n v="9858.1"/>
    <n v="4403.8243899999998"/>
    <n v="0.30878191957656281"/>
    <s v="Dec-2023"/>
    <d v="2023-12-01T00:00:00"/>
    <d v="2023-01-01T00:00:00"/>
    <x v="27"/>
    <s v="Q4-2023"/>
    <s v="Asia → India → Mumbai"/>
    <m/>
    <m/>
    <s v="High"/>
  </r>
  <r>
    <x v="467"/>
    <d v="2025-06-01T00:00:00"/>
    <d v="2025-06-05T00:00:00"/>
    <n v="4"/>
    <s v="Original"/>
    <d v="2025-06-05T00:00:00"/>
    <n v="4"/>
    <x v="3"/>
    <x v="6"/>
    <s v="Munich"/>
    <s v="Enterprise"/>
    <x v="4"/>
    <x v="12"/>
    <x v="0"/>
    <x v="467"/>
    <n v="1171.42"/>
    <n v="2187.8000000000002"/>
    <n v="2187.8000000000002"/>
    <n v="0.23"/>
    <n v="15"/>
    <n v="25269.09"/>
    <n v="17571.300000000003"/>
    <n v="7697.7899999999972"/>
    <n v="0.30463265594447592"/>
    <s v="Jun-2025"/>
    <d v="2025-06-01T00:00:00"/>
    <d v="2023-01-01T00:00:00"/>
    <x v="16"/>
    <s v="Q2-2025"/>
    <s v="Europe → Germany → Munich"/>
    <m/>
    <m/>
    <s v="High"/>
  </r>
  <r>
    <x v="468"/>
    <d v="2025-03-23T00:00:00"/>
    <d v="2025-04-02T00:00:00"/>
    <n v="10"/>
    <s v="Original"/>
    <d v="2025-04-02T00:00:00"/>
    <n v="10"/>
    <x v="3"/>
    <x v="6"/>
    <s v="Berlin"/>
    <s v="Enterprise"/>
    <x v="1"/>
    <x v="6"/>
    <x v="1"/>
    <x v="468"/>
    <n v="663.61"/>
    <n v="1002.11"/>
    <n v="1002.11"/>
    <n v="4.5999999999999999E-2"/>
    <n v="17"/>
    <n v="16252.219979999998"/>
    <n v="11281.37"/>
    <n v="4970.8499799999972"/>
    <n v="0.30585667595670812"/>
    <s v="Mar-2025"/>
    <d v="2025-03-01T00:00:00"/>
    <d v="2023-01-01T00:00:00"/>
    <x v="3"/>
    <s v="Q1-2025"/>
    <s v="Europe → Germany → Berlin"/>
    <m/>
    <m/>
    <s v="Medium"/>
  </r>
  <r>
    <x v="469"/>
    <d v="2023-05-14T00:00:00"/>
    <d v="2023-05-22T00:00:00"/>
    <n v="8"/>
    <s v="Original"/>
    <d v="2023-05-22T00:00:00"/>
    <n v="8"/>
    <x v="0"/>
    <x v="0"/>
    <s v="Mombasa"/>
    <s v="Small Business"/>
    <x v="3"/>
    <x v="9"/>
    <x v="1"/>
    <x v="469"/>
    <n v="432.01"/>
    <n v="913.78"/>
    <n v="913.78"/>
    <n v="4.9000000000000002E-2"/>
    <n v="12"/>
    <n v="10428.057360000001"/>
    <n v="5184.12"/>
    <n v="5243.9373600000008"/>
    <n v="0.50286809699711899"/>
    <s v="May-2023"/>
    <d v="2023-05-01T00:00:00"/>
    <d v="2023-01-01T00:00:00"/>
    <x v="15"/>
    <s v="Q2-2023"/>
    <s v="Africa → Kenya → Mombasa"/>
    <m/>
    <m/>
    <s v="Medium"/>
  </r>
  <r>
    <x v="470"/>
    <d v="2023-08-29T00:00:00"/>
    <d v="2023-09-19T00:00:00"/>
    <n v="21"/>
    <s v="Original"/>
    <d v="2023-09-19T00:00:00"/>
    <n v="21"/>
    <x v="3"/>
    <x v="7"/>
    <s v="Lyon"/>
    <s v="Small Business"/>
    <x v="4"/>
    <x v="5"/>
    <x v="1"/>
    <x v="470"/>
    <n v="784.46"/>
    <n v="1843.51"/>
    <n v="1843.51"/>
    <n v="0.13800000000000001"/>
    <n v="23"/>
    <n v="36549.429260000004"/>
    <n v="18042.580000000002"/>
    <n v="18506.849260000003"/>
    <n v="0.50635125184441798"/>
    <s v="Aug-2023"/>
    <d v="2023-08-01T00:00:00"/>
    <d v="2023-01-01T00:00:00"/>
    <x v="25"/>
    <s v="Q3-2023"/>
    <s v="Europe → France → Lyon"/>
    <m/>
    <m/>
    <s v="High"/>
  </r>
  <r>
    <x v="471"/>
    <d v="2025-07-03T00:00:00"/>
    <d v="2025-07-23T00:00:00"/>
    <n v="20"/>
    <s v="Original"/>
    <d v="2025-07-23T00:00:00"/>
    <n v="20"/>
    <x v="1"/>
    <x v="9"/>
    <s v="Beijing"/>
    <s v="Small Business"/>
    <x v="1"/>
    <x v="12"/>
    <x v="0"/>
    <x v="471"/>
    <n v="647.36"/>
    <n v="1383.6"/>
    <n v="1383.6"/>
    <n v="7.3999999999999996E-2"/>
    <n v="12"/>
    <n v="15374.563199999999"/>
    <n v="7768.32"/>
    <n v="7606.243199999999"/>
    <n v="0.49472906000997802"/>
    <s v="Jul-2025"/>
    <d v="2025-07-01T00:00:00"/>
    <d v="2023-01-01T00:00:00"/>
    <x v="13"/>
    <s v="Q3-2025"/>
    <s v="Asia → China → Beijing"/>
    <m/>
    <m/>
    <s v="Medium"/>
  </r>
  <r>
    <x v="472"/>
    <d v="2024-02-06T00:00:00"/>
    <d v="2024-02-28T00:00:00"/>
    <n v="22"/>
    <s v="Original"/>
    <d v="2024-02-28T00:00:00"/>
    <n v="22"/>
    <x v="0"/>
    <x v="0"/>
    <s v="Kisumu"/>
    <s v="Non-Profit"/>
    <x v="1"/>
    <x v="11"/>
    <x v="5"/>
    <x v="472"/>
    <n v="834.93"/>
    <n v="1588.53"/>
    <n v="1588.53"/>
    <n v="0.126"/>
    <n v="6"/>
    <n v="8330.2513199999994"/>
    <n v="5009.58"/>
    <n v="3320.6713199999995"/>
    <n v="0.39862798761274343"/>
    <s v="Feb-2024"/>
    <d v="2024-02-01T00:00:00"/>
    <d v="2023-01-01T00:00:00"/>
    <x v="32"/>
    <s v="Q1-2024"/>
    <s v="Africa → Kenya → Kisumu"/>
    <m/>
    <m/>
    <s v="Medium"/>
  </r>
  <r>
    <x v="473"/>
    <d v="2025-08-13T00:00:00"/>
    <d v="2025-09-03T00:00:00"/>
    <n v="21"/>
    <s v="Original"/>
    <d v="2025-09-03T00:00:00"/>
    <n v="21"/>
    <x v="3"/>
    <x v="7"/>
    <s v="Paris"/>
    <s v="Education"/>
    <x v="0"/>
    <x v="2"/>
    <x v="3"/>
    <x v="473"/>
    <n v="603.47"/>
    <n v="1344.05"/>
    <n v="1344.05"/>
    <n v="0.20499999999999999"/>
    <n v="18"/>
    <n v="19233.355499999998"/>
    <n v="10862.460000000001"/>
    <n v="8370.8954999999969"/>
    <n v="0.43522803392262976"/>
    <s v="Aug-2025"/>
    <d v="2025-08-01T00:00:00"/>
    <d v="2023-01-01T00:00:00"/>
    <x v="29"/>
    <s v="Q3-2025"/>
    <s v="Europe → France → Paris"/>
    <m/>
    <m/>
    <s v="Medium"/>
  </r>
  <r>
    <x v="474"/>
    <d v="2023-05-23T00:00:00"/>
    <d v="2023-05-25T00:00:00"/>
    <n v="2"/>
    <s v="Original"/>
    <d v="2023-05-25T00:00:00"/>
    <n v="2"/>
    <x v="2"/>
    <x v="5"/>
    <s v="Rio de Janeiro"/>
    <s v="Enterprise"/>
    <x v="0"/>
    <x v="12"/>
    <x v="1"/>
    <x v="474"/>
    <n v="690.49"/>
    <n v="1290.29"/>
    <n v="1290.29"/>
    <n v="4.2000000000000003E-2"/>
    <n v="22"/>
    <n v="27194.152039999997"/>
    <n v="15190.78"/>
    <n v="12003.372039999997"/>
    <n v="0.44139534199647718"/>
    <s v="May-2023"/>
    <d v="2023-05-01T00:00:00"/>
    <d v="2023-01-01T00:00:00"/>
    <x v="15"/>
    <s v="Q2-2023"/>
    <s v="Americas → Brazil → Rio de Janeiro"/>
    <m/>
    <m/>
    <s v="Medium"/>
  </r>
  <r>
    <x v="475"/>
    <d v="2024-05-10T00:00:00"/>
    <d v="2024-05-16T00:00:00"/>
    <n v="6"/>
    <s v="Original"/>
    <d v="2024-05-16T00:00:00"/>
    <n v="6"/>
    <x v="3"/>
    <x v="8"/>
    <s v="Birmingham"/>
    <s v="Non-Profit"/>
    <x v="4"/>
    <x v="3"/>
    <x v="4"/>
    <x v="475"/>
    <n v="210.76"/>
    <n v="221.58"/>
    <n v="221.58"/>
    <n v="8.8999999999999996E-2"/>
    <n v="5"/>
    <n v="1009.2969000000002"/>
    <n v="1053.8"/>
    <n v="-44.50309999999979"/>
    <n v="-4.4093170205912434E-2"/>
    <s v="May-2024"/>
    <d v="2024-05-01T00:00:00"/>
    <d v="2023-01-01T00:00:00"/>
    <x v="7"/>
    <s v="Q2-2024"/>
    <s v="Europe → United Kingdom → Birmingham"/>
    <m/>
    <m/>
    <s v="Low"/>
  </r>
  <r>
    <x v="476"/>
    <d v="2023-03-14T00:00:00"/>
    <d v="2023-03-18T00:00:00"/>
    <n v="4"/>
    <s v="Original"/>
    <d v="2023-03-18T00:00:00"/>
    <n v="4"/>
    <x v="3"/>
    <x v="6"/>
    <s v="Frankfurt"/>
    <s v="Enterprise"/>
    <x v="4"/>
    <x v="8"/>
    <x v="0"/>
    <x v="476"/>
    <n v="472.33"/>
    <n v="360.34"/>
    <n v="360.34"/>
    <n v="0.16500000000000001"/>
    <n v="14"/>
    <n v="4212.3745999999992"/>
    <n v="6612.62"/>
    <n v="-2400.2454000000007"/>
    <n v="-0.56980815523861561"/>
    <s v="Mar-2023"/>
    <d v="2023-03-01T00:00:00"/>
    <d v="2023-01-01T00:00:00"/>
    <x v="21"/>
    <s v="Q1-2023"/>
    <s v="Europe → Germany → Frankfurt"/>
    <m/>
    <m/>
    <s v="Low"/>
  </r>
  <r>
    <x v="477"/>
    <d v="2023-07-16T00:00:00"/>
    <d v="2023-08-13T00:00:00"/>
    <n v="28"/>
    <s v="Original"/>
    <d v="2023-08-13T00:00:00"/>
    <n v="28"/>
    <x v="3"/>
    <x v="8"/>
    <s v="Manchester"/>
    <s v="Non-Profit"/>
    <x v="1"/>
    <x v="1"/>
    <x v="4"/>
    <x v="477"/>
    <n v="1039.03"/>
    <n v="2545.81"/>
    <n v="2545.81"/>
    <n v="0.216"/>
    <n v="21"/>
    <n v="41914.215840000004"/>
    <n v="21819.63"/>
    <n v="20094.585840000003"/>
    <n v="0.47942172929364774"/>
    <s v="Jul-2023"/>
    <d v="2023-07-01T00:00:00"/>
    <d v="2023-01-01T00:00:00"/>
    <x v="23"/>
    <s v="Q3-2023"/>
    <s v="Europe → United Kingdom → Manchester"/>
    <m/>
    <m/>
    <s v="High"/>
  </r>
  <r>
    <x v="478"/>
    <d v="2023-04-16T00:00:00"/>
    <d v="2023-04-19T00:00:00"/>
    <n v="3"/>
    <s v="Original"/>
    <d v="2023-04-19T00:00:00"/>
    <n v="3"/>
    <x v="3"/>
    <x v="6"/>
    <s v="Munich"/>
    <s v="Corporate"/>
    <x v="4"/>
    <x v="5"/>
    <x v="6"/>
    <x v="478"/>
    <n v="553.61"/>
    <n v="699.47"/>
    <n v="699.47"/>
    <n v="0.02"/>
    <n v="33"/>
    <n v="22620.859800000002"/>
    <n v="18269.13"/>
    <n v="4351.729800000001"/>
    <n v="0.19237685209472014"/>
    <s v="Apr-2023"/>
    <d v="2023-04-01T00:00:00"/>
    <d v="2023-01-01T00:00:00"/>
    <x v="12"/>
    <s v="Q2-2023"/>
    <s v="Europe → Germany → Munich"/>
    <m/>
    <m/>
    <s v="Low"/>
  </r>
  <r>
    <x v="479"/>
    <d v="2024-01-02T00:00:00"/>
    <d v="2024-01-15T00:00:00"/>
    <n v="13"/>
    <s v="Original"/>
    <d v="2024-01-15T00:00:00"/>
    <n v="13"/>
    <x v="1"/>
    <x v="2"/>
    <s v="Nagoya"/>
    <s v="Small Business"/>
    <x v="2"/>
    <x v="3"/>
    <x v="2"/>
    <x v="479"/>
    <n v="1219.06"/>
    <n v="2738.69"/>
    <n v="2738.69"/>
    <n v="7.5999999999999998E-2"/>
    <n v="16"/>
    <n v="40488.792960000006"/>
    <n v="19504.96"/>
    <n v="20983.832960000007"/>
    <n v="0.51826274447673737"/>
    <s v="Jan-2024"/>
    <d v="2024-01-01T00:00:00"/>
    <d v="2023-03-01T00:00:00"/>
    <x v="31"/>
    <s v="Q1-2024"/>
    <s v="Asia → Japan → Nagoya"/>
    <m/>
    <m/>
    <s v="High"/>
  </r>
  <r>
    <x v="480"/>
    <d v="2024-09-03T00:00:00"/>
    <d v="2024-09-07T00:00:00"/>
    <n v="4"/>
    <s v="Original"/>
    <d v="2024-09-07T00:00:00"/>
    <n v="4"/>
    <x v="1"/>
    <x v="2"/>
    <s v="Tokyo"/>
    <s v="Small Business"/>
    <x v="3"/>
    <x v="13"/>
    <x v="1"/>
    <x v="480"/>
    <n v="43.23"/>
    <n v="94.78"/>
    <n v="94.78"/>
    <n v="9.0999999999999998E-2"/>
    <n v="55"/>
    <n v="4738.5261"/>
    <n v="2377.6499999999996"/>
    <n v="2360.8761000000004"/>
    <n v="0.49823005090127082"/>
    <s v="Sep-2024"/>
    <d v="2024-09-01T00:00:00"/>
    <d v="2023-03-01T00:00:00"/>
    <x v="14"/>
    <s v="Q3-2024"/>
    <s v="Asia → Japan → Tokyo"/>
    <m/>
    <m/>
    <s v="Low"/>
  </r>
  <r>
    <x v="481"/>
    <d v="2025-08-30T00:00:00"/>
    <d v="2025-09-03T00:00:00"/>
    <n v="4"/>
    <s v="Original"/>
    <d v="2025-09-03T00:00:00"/>
    <n v="4"/>
    <x v="3"/>
    <x v="7"/>
    <s v="Marseille"/>
    <s v="Small Business"/>
    <x v="2"/>
    <x v="1"/>
    <x v="4"/>
    <x v="481"/>
    <n v="1286.56"/>
    <n v="2777.35"/>
    <n v="2777.35"/>
    <n v="0.13200000000000001"/>
    <n v="15"/>
    <n v="36161.097000000002"/>
    <n v="19298.399999999998"/>
    <n v="16862.697000000004"/>
    <n v="0.46632150014696744"/>
    <s v="Aug-2025"/>
    <d v="2025-08-01T00:00:00"/>
    <d v="2023-01-01T00:00:00"/>
    <x v="29"/>
    <s v="Q3-2025"/>
    <s v="Europe → France → Marseille"/>
    <m/>
    <m/>
    <s v="High"/>
  </r>
  <r>
    <x v="482"/>
    <d v="2025-04-28T00:00:00"/>
    <d v="2025-05-19T00:00:00"/>
    <n v="21"/>
    <s v="Original"/>
    <d v="2025-05-19T00:00:00"/>
    <n v="21"/>
    <x v="3"/>
    <x v="6"/>
    <s v="Berlin"/>
    <s v="Corporate"/>
    <x v="3"/>
    <x v="5"/>
    <x v="3"/>
    <x v="482"/>
    <n v="350.76"/>
    <n v="492.18"/>
    <n v="492.18"/>
    <n v="5.2999999999999999E-2"/>
    <n v="11"/>
    <n v="5127.0390600000001"/>
    <n v="3858.3599999999997"/>
    <n v="1268.6790600000004"/>
    <n v="0.24744868239798437"/>
    <s v="Apr-2025"/>
    <d v="2025-04-01T00:00:00"/>
    <d v="2023-01-01T00:00:00"/>
    <x v="18"/>
    <s v="Q2-2025"/>
    <s v="Europe → Germany → Berlin"/>
    <m/>
    <m/>
    <s v="Low"/>
  </r>
  <r>
    <x v="483"/>
    <d v="2023-08-10T00:00:00"/>
    <d v="2023-08-15T00:00:00"/>
    <n v="5"/>
    <s v="Original"/>
    <d v="2023-08-15T00:00:00"/>
    <n v="5"/>
    <x v="2"/>
    <x v="5"/>
    <s v="São Paulo"/>
    <s v="Education"/>
    <x v="4"/>
    <x v="3"/>
    <x v="2"/>
    <x v="483"/>
    <n v="1307.52"/>
    <n v="1921.65"/>
    <n v="1921.65"/>
    <n v="0.123"/>
    <n v="13"/>
    <n v="21908.731650000002"/>
    <n v="16997.759999999998"/>
    <n v="4910.9716500000031"/>
    <n v="0.22415590863289445"/>
    <s v="Aug-2023"/>
    <d v="2023-08-01T00:00:00"/>
    <d v="2023-01-01T00:00:00"/>
    <x v="25"/>
    <s v="Q3-2023"/>
    <s v="Americas → Brazil → São Paulo"/>
    <m/>
    <m/>
    <s v="High"/>
  </r>
  <r>
    <x v="484"/>
    <d v="2024-12-08T00:00:00"/>
    <d v="2024-12-08T00:00:00"/>
    <n v="0"/>
    <s v="Original"/>
    <d v="2024-12-08T00:00:00"/>
    <n v="0"/>
    <x v="3"/>
    <x v="7"/>
    <s v="Lyon"/>
    <s v="Enterprise"/>
    <x v="0"/>
    <x v="10"/>
    <x v="0"/>
    <x v="484"/>
    <n v="257.44"/>
    <n v="290.33"/>
    <n v="290.33"/>
    <n v="9.1999999999999998E-2"/>
    <n v="23"/>
    <n v="6063.2517199999993"/>
    <n v="5921.12"/>
    <n v="142.1317199999994"/>
    <n v="2.3441500792581216E-2"/>
    <s v="Dec-2024"/>
    <d v="2024-12-01T00:00:00"/>
    <d v="2023-01-01T00:00:00"/>
    <x v="6"/>
    <s v="Q4-2024"/>
    <s v="Europe → France → Lyon"/>
    <m/>
    <m/>
    <s v="Low"/>
  </r>
  <r>
    <x v="485"/>
    <d v="2023-10-25T00:00:00"/>
    <d v="2023-11-24T00:00:00"/>
    <n v="30"/>
    <s v="Original"/>
    <d v="2023-11-24T00:00:00"/>
    <n v="30"/>
    <x v="3"/>
    <x v="7"/>
    <s v="Paris"/>
    <s v="Enterprise"/>
    <x v="3"/>
    <x v="0"/>
    <x v="3"/>
    <x v="485"/>
    <n v="287.85000000000002"/>
    <n v="602.91999999999996"/>
    <n v="602.91999999999996"/>
    <n v="0.222"/>
    <n v="11"/>
    <n v="5159.7893599999998"/>
    <n v="3166.3500000000004"/>
    <n v="1993.4393599999994"/>
    <n v="0.38634122847216373"/>
    <s v="Oct-2023"/>
    <d v="2023-10-01T00:00:00"/>
    <d v="2023-01-01T00:00:00"/>
    <x v="4"/>
    <s v="Q4-2023"/>
    <s v="Europe → France → Paris"/>
    <m/>
    <m/>
    <s v="Low"/>
  </r>
  <r>
    <x v="486"/>
    <d v="2024-11-17T00:00:00"/>
    <d v="2024-11-28T00:00:00"/>
    <n v="11"/>
    <s v="Original"/>
    <d v="2024-11-28T00:00:00"/>
    <n v="11"/>
    <x v="2"/>
    <x v="3"/>
    <s v="Not Specified"/>
    <s v="Consumer"/>
    <x v="3"/>
    <x v="8"/>
    <x v="1"/>
    <x v="486"/>
    <n v="1008.16"/>
    <n v="2077.5"/>
    <n v="2077.5"/>
    <n v="7.3999999999999996E-2"/>
    <n v="15"/>
    <n v="28856.475000000002"/>
    <n v="15122.4"/>
    <n v="13734.075000000003"/>
    <n v="0.47594430712691005"/>
    <s v="Nov-2024"/>
    <d v="2024-11-01T00:00:00"/>
    <d v="2023-01-01T00:00:00"/>
    <x v="10"/>
    <s v="Q4-2024"/>
    <s v="Americas → Canada → Not Specified"/>
    <m/>
    <m/>
    <s v="High"/>
  </r>
  <r>
    <x v="487"/>
    <d v="2024-05-12T00:00:00"/>
    <d v="2024-05-24T00:00:00"/>
    <n v="12"/>
    <s v="Original"/>
    <d v="2024-05-24T00:00:00"/>
    <n v="12"/>
    <x v="3"/>
    <x v="8"/>
    <s v="Manchester"/>
    <s v="Education"/>
    <x v="2"/>
    <x v="11"/>
    <x v="1"/>
    <x v="487"/>
    <n v="111.02"/>
    <n v="172.88"/>
    <n v="172.88"/>
    <n v="0.19700000000000001"/>
    <n v="29"/>
    <n v="4025.8565599999993"/>
    <n v="3219.58"/>
    <n v="806.27655999999934"/>
    <n v="0.20027453735212053"/>
    <s v="May-2024"/>
    <d v="2024-05-01T00:00:00"/>
    <d v="2023-01-01T00:00:00"/>
    <x v="7"/>
    <s v="Q2-2024"/>
    <s v="Europe → United Kingdom → Manchester"/>
    <m/>
    <m/>
    <s v="Low"/>
  </r>
  <r>
    <x v="488"/>
    <d v="2025-05-15T00:00:00"/>
    <d v="2025-06-05T00:00:00"/>
    <n v="21"/>
    <s v="Original"/>
    <d v="2025-06-05T00:00:00"/>
    <n v="21"/>
    <x v="1"/>
    <x v="2"/>
    <s v="Osaka"/>
    <s v="Enterprise"/>
    <x v="4"/>
    <x v="10"/>
    <x v="3"/>
    <x v="488"/>
    <n v="1466.5"/>
    <n v="2778.74"/>
    <n v="2778.74"/>
    <n v="0.13500000000000001"/>
    <n v="4"/>
    <n v="9614.4403999999995"/>
    <n v="5866"/>
    <n v="3748.4403999999995"/>
    <n v="0.38987608680792279"/>
    <s v="May-2025"/>
    <d v="2025-05-01T00:00:00"/>
    <d v="2023-03-01T00:00:00"/>
    <x v="3"/>
    <s v="Q2-2025"/>
    <s v="Asia → Japan → Osaka"/>
    <m/>
    <m/>
    <s v="High"/>
  </r>
  <r>
    <x v="489"/>
    <d v="2024-04-21T00:00:00"/>
    <d v="2024-05-19T00:00:00"/>
    <n v="28"/>
    <s v="Original"/>
    <d v="2024-05-19T00:00:00"/>
    <n v="28"/>
    <x v="0"/>
    <x v="1"/>
    <s v="Lagos"/>
    <s v="Corporate"/>
    <x v="3"/>
    <x v="8"/>
    <x v="6"/>
    <x v="489"/>
    <n v="187.22"/>
    <n v="309.47000000000003"/>
    <n v="309.47000000000003"/>
    <n v="0"/>
    <n v="5"/>
    <n v="1547.3500000000001"/>
    <n v="936.1"/>
    <n v="611.25000000000011"/>
    <n v="0.39503021294471197"/>
    <s v="Apr-2024"/>
    <d v="2024-04-01T00:00:00"/>
    <d v="2023-01-01T00:00:00"/>
    <x v="19"/>
    <s v="Q2-2024"/>
    <s v="Africa → Nigeria → Lagos"/>
    <m/>
    <m/>
    <s v="Low"/>
  </r>
  <r>
    <x v="490"/>
    <d v="2024-08-19T00:00:00"/>
    <d v="2024-09-07T00:00:00"/>
    <n v="19"/>
    <s v="Original"/>
    <d v="2024-09-07T00:00:00"/>
    <n v="19"/>
    <x v="3"/>
    <x v="7"/>
    <s v="Lyon"/>
    <s v="Corporate"/>
    <x v="4"/>
    <x v="1"/>
    <x v="0"/>
    <x v="490"/>
    <n v="297.58999999999997"/>
    <n v="666.41"/>
    <n v="666.41"/>
    <n v="0"/>
    <n v="10"/>
    <n v="6664.0999999999995"/>
    <n v="2975.8999999999996"/>
    <n v="3688.2"/>
    <n v="0.55344307558409989"/>
    <s v="Aug-2024"/>
    <d v="2024-08-01T00:00:00"/>
    <d v="2023-01-01T00:00:00"/>
    <x v="20"/>
    <s v="Q3-2024"/>
    <s v="Europe → France → Lyon"/>
    <m/>
    <m/>
    <s v="Low"/>
  </r>
  <r>
    <x v="491"/>
    <d v="2025-07-23T00:00:00"/>
    <d v="2025-08-19T00:00:00"/>
    <n v="27"/>
    <s v="Original"/>
    <d v="2025-08-19T00:00:00"/>
    <n v="27"/>
    <x v="1"/>
    <x v="2"/>
    <s v="Nagoya"/>
    <s v="Consumer"/>
    <x v="2"/>
    <x v="5"/>
    <x v="6"/>
    <x v="491"/>
    <n v="896.09"/>
    <n v="744.27"/>
    <n v="744.27"/>
    <n v="8.3000000000000004E-2"/>
    <n v="11"/>
    <n v="7507.4514899999995"/>
    <n v="9856.99"/>
    <n v="-2349.5385100000003"/>
    <n v="-0.31296086469950679"/>
    <s v="Jul-2025"/>
    <d v="2025-07-01T00:00:00"/>
    <d v="2023-03-01T00:00:00"/>
    <x v="8"/>
    <s v="Q3-2025"/>
    <s v="Asia → Japan → Nagoya"/>
    <m/>
    <m/>
    <s v="Low"/>
  </r>
  <r>
    <x v="492"/>
    <d v="2024-03-01T00:00:00"/>
    <d v="2024-02-29T00:00:00"/>
    <n v="-1"/>
    <s v="Corrected"/>
    <d v="2024-03-02T00:00:00"/>
    <n v="1"/>
    <x v="2"/>
    <x v="5"/>
    <s v="São Paulo"/>
    <s v="Non-Profit"/>
    <x v="4"/>
    <x v="2"/>
    <x v="3"/>
    <x v="492"/>
    <n v="5.34"/>
    <n v="12.69"/>
    <n v="12.69"/>
    <n v="0.13200000000000001"/>
    <n v="10"/>
    <n v="110.14919999999999"/>
    <n v="53.4"/>
    <n v="56.749199999999995"/>
    <n v="0.51520301554618642"/>
    <s v="Mar-2024"/>
    <d v="2024-03-01T00:00:00"/>
    <d v="2023-01-01T00:00:00"/>
    <x v="0"/>
    <s v="Q1-2024"/>
    <s v="Americas → Brazil → São Paulo"/>
    <m/>
    <m/>
    <s v="Low"/>
  </r>
  <r>
    <x v="493"/>
    <d v="2024-05-27T00:00:00"/>
    <d v="2024-06-17T00:00:00"/>
    <n v="21"/>
    <s v="Original"/>
    <d v="2024-06-17T00:00:00"/>
    <n v="21"/>
    <x v="1"/>
    <x v="4"/>
    <s v="Delhi"/>
    <s v="Small Business"/>
    <x v="1"/>
    <x v="10"/>
    <x v="6"/>
    <x v="493"/>
    <n v="465.02"/>
    <n v="651.55999999999995"/>
    <n v="651.55999999999995"/>
    <n v="4.2000000000000003E-2"/>
    <n v="19"/>
    <n v="11859.695119999998"/>
    <n v="8835.3799999999992"/>
    <n v="3024.3151199999993"/>
    <n v="0.25500783025187918"/>
    <s v="May-2024"/>
    <d v="2024-05-01T00:00:00"/>
    <d v="2023-01-01T00:00:00"/>
    <x v="7"/>
    <s v="Q2-2024"/>
    <s v="Asia → India → Delhi"/>
    <m/>
    <m/>
    <s v="Low"/>
  </r>
  <r>
    <x v="494"/>
    <d v="2024-08-04T00:00:00"/>
    <d v="2024-08-17T00:00:00"/>
    <n v="13"/>
    <s v="Original"/>
    <d v="2024-08-17T00:00:00"/>
    <n v="13"/>
    <x v="2"/>
    <x v="10"/>
    <s v="Austin"/>
    <s v="Consumer"/>
    <x v="0"/>
    <x v="14"/>
    <x v="5"/>
    <x v="494"/>
    <n v="352.79"/>
    <n v="754.22"/>
    <n v="754.22"/>
    <n v="0.113"/>
    <n v="7"/>
    <n v="4682.9519799999998"/>
    <n v="2469.5300000000002"/>
    <n v="2213.4219799999996"/>
    <n v="0.47265528014233443"/>
    <s v="Aug-2024"/>
    <d v="2024-08-01T00:00:00"/>
    <d v="2023-01-01T00:00:00"/>
    <x v="20"/>
    <s v="Q3-2024"/>
    <s v="Americas → USA → Austin"/>
    <m/>
    <m/>
    <s v="Low"/>
  </r>
  <r>
    <x v="495"/>
    <d v="2023-06-20T00:00:00"/>
    <d v="2023-07-04T00:00:00"/>
    <n v="14"/>
    <s v="Original"/>
    <d v="2023-07-04T00:00:00"/>
    <n v="14"/>
    <x v="2"/>
    <x v="5"/>
    <s v="Brasília"/>
    <s v="Non-Profit"/>
    <x v="4"/>
    <x v="0"/>
    <x v="2"/>
    <x v="495"/>
    <n v="1292.8599999999999"/>
    <n v="2981.01"/>
    <n v="2981.01"/>
    <n v="0.14199999999999999"/>
    <n v="12"/>
    <n v="30692.47896"/>
    <n v="15514.32"/>
    <n v="15178.158960000001"/>
    <n v="0.49452372288927687"/>
    <s v="Jun-2023"/>
    <d v="2023-06-01T00:00:00"/>
    <d v="2023-01-01T00:00:00"/>
    <x v="22"/>
    <s v="Q2-2023"/>
    <s v="Americas → Brazil → Brasília"/>
    <m/>
    <m/>
    <s v="High"/>
  </r>
  <r>
    <x v="496"/>
    <d v="2024-09-09T00:00:00"/>
    <d v="2024-09-13T00:00:00"/>
    <n v="4"/>
    <s v="Original"/>
    <d v="2024-09-13T00:00:00"/>
    <n v="4"/>
    <x v="3"/>
    <x v="8"/>
    <s v="London"/>
    <s v="Consumer"/>
    <x v="2"/>
    <x v="9"/>
    <x v="2"/>
    <x v="496"/>
    <n v="1133.08"/>
    <n v="976.17"/>
    <n v="976.17"/>
    <n v="4.2000000000000003E-2"/>
    <n v="27"/>
    <n v="25249.613219999999"/>
    <n v="30593.159999999996"/>
    <n v="-5343.5467799999969"/>
    <n v="-0.21162885678452373"/>
    <s v="Sep-2024"/>
    <d v="2024-09-01T00:00:00"/>
    <d v="2023-01-01T00:00:00"/>
    <x v="30"/>
    <s v="Q3-2024"/>
    <s v="Europe → United Kingdom → London"/>
    <m/>
    <m/>
    <s v="Medium"/>
  </r>
  <r>
    <x v="497"/>
    <d v="2023-10-25T00:00:00"/>
    <d v="2023-10-28T00:00:00"/>
    <n v="3"/>
    <s v="Original"/>
    <d v="2023-10-28T00:00:00"/>
    <n v="3"/>
    <x v="2"/>
    <x v="5"/>
    <s v="Brasília"/>
    <s v="Corporate"/>
    <x v="3"/>
    <x v="4"/>
    <x v="6"/>
    <x v="497"/>
    <n v="509.31"/>
    <n v="1145.9000000000001"/>
    <n v="1145.9000000000001"/>
    <n v="5.7000000000000002E-2"/>
    <n v="8"/>
    <n v="8644.6696000000011"/>
    <n v="4074.48"/>
    <n v="4570.1896000000015"/>
    <n v="0.52867140231709964"/>
    <s v="Oct-2023"/>
    <d v="2023-10-01T00:00:00"/>
    <d v="2023-01-01T00:00:00"/>
    <x v="4"/>
    <s v="Q4-2023"/>
    <s v="Americas → Brazil → Brasília"/>
    <m/>
    <m/>
    <s v="Medium"/>
  </r>
  <r>
    <x v="498"/>
    <d v="2025-09-08T00:00:00"/>
    <d v="2025-10-05T00:00:00"/>
    <n v="27"/>
    <s v="Original"/>
    <d v="2025-10-05T00:00:00"/>
    <n v="27"/>
    <x v="2"/>
    <x v="5"/>
    <s v="Rio de Janeiro"/>
    <s v="Education"/>
    <x v="1"/>
    <x v="0"/>
    <x v="5"/>
    <x v="498"/>
    <n v="660.78"/>
    <n v="1630.39"/>
    <n v="1630.39"/>
    <n v="0.218"/>
    <n v="13"/>
    <n v="16574.544740000001"/>
    <n v="8590.14"/>
    <n v="7984.4047400000018"/>
    <n v="0.48172694123724097"/>
    <s v="Sep-2025"/>
    <d v="2025-09-01T00:00:00"/>
    <d v="2023-01-01T00:00:00"/>
    <x v="11"/>
    <s v="Q3-2025"/>
    <s v="Americas → Brazil → Rio de Janeiro"/>
    <m/>
    <m/>
    <s v="High"/>
  </r>
  <r>
    <x v="499"/>
    <d v="2023-05-02T00:00:00"/>
    <d v="2023-05-16T00:00:00"/>
    <n v="14"/>
    <s v="Original"/>
    <d v="2023-05-16T00:00:00"/>
    <n v="14"/>
    <x v="1"/>
    <x v="4"/>
    <s v="Bengaluru"/>
    <s v="Non-Profit"/>
    <x v="0"/>
    <x v="4"/>
    <x v="5"/>
    <x v="499"/>
    <n v="475.37"/>
    <n v="963.73"/>
    <n v="963.73"/>
    <n v="4.1000000000000002E-2"/>
    <n v="22"/>
    <n v="20332.775539999999"/>
    <n v="10458.14"/>
    <n v="9874.6355399999993"/>
    <n v="0.48565113604750881"/>
    <s v="May-2023"/>
    <d v="2023-05-01T00:00:00"/>
    <d v="2023-01-01T00:00:00"/>
    <x v="15"/>
    <s v="Q2-2023"/>
    <s v="Asia → India → Bengaluru"/>
    <m/>
    <m/>
    <s v="Medium"/>
  </r>
  <r>
    <x v="500"/>
    <d v="2024-04-26T00:00:00"/>
    <d v="2024-04-24T00:00:00"/>
    <n v="-2"/>
    <s v="Corrected"/>
    <d v="2024-04-28T00:00:00"/>
    <n v="2"/>
    <x v="3"/>
    <x v="8"/>
    <s v="London"/>
    <s v="Non-Profit"/>
    <x v="3"/>
    <x v="13"/>
    <x v="3"/>
    <x v="500"/>
    <n v="1232.77"/>
    <n v="891.73"/>
    <n v="891.73"/>
    <n v="0.16700000000000001"/>
    <n v="10"/>
    <n v="7428.1108999999988"/>
    <n v="12327.7"/>
    <n v="-4899.589100000002"/>
    <n v="-0.65960096260813805"/>
    <s v="Apr-2024"/>
    <d v="2024-04-01T00:00:00"/>
    <d v="2023-01-01T00:00:00"/>
    <x v="19"/>
    <s v="Q2-2024"/>
    <s v="Europe → United Kingdom → London"/>
    <m/>
    <m/>
    <s v="Medium"/>
  </r>
  <r>
    <x v="501"/>
    <d v="2023-02-23T00:00:00"/>
    <d v="2023-03-18T00:00:00"/>
    <n v="23"/>
    <s v="Original"/>
    <d v="2023-03-18T00:00:00"/>
    <n v="23"/>
    <x v="1"/>
    <x v="9"/>
    <s v="Beijing"/>
    <s v="Education"/>
    <x v="3"/>
    <x v="11"/>
    <x v="1"/>
    <x v="501"/>
    <n v="770.11"/>
    <n v="1667.82"/>
    <n v="1667.82"/>
    <n v="6.9000000000000006E-2"/>
    <n v="7"/>
    <n v="10869.182940000001"/>
    <n v="5390.77"/>
    <n v="5478.4129400000002"/>
    <n v="0.50403171703355287"/>
    <s v="Feb-2023"/>
    <d v="2023-02-01T00:00:00"/>
    <d v="2023-01-01T00:00:00"/>
    <x v="2"/>
    <s v="Q1-2023"/>
    <s v="Asia → China → Beijing"/>
    <m/>
    <m/>
    <s v="High"/>
  </r>
  <r>
    <x v="502"/>
    <d v="2025-03-24T00:00:00"/>
    <d v="2025-03-25T00:00:00"/>
    <n v="1"/>
    <s v="Original"/>
    <d v="2025-03-25T00:00:00"/>
    <n v="1"/>
    <x v="1"/>
    <x v="9"/>
    <s v="Beijing"/>
    <s v="Non-Profit"/>
    <x v="1"/>
    <x v="3"/>
    <x v="2"/>
    <x v="502"/>
    <n v="1133.03"/>
    <n v="1921.51"/>
    <n v="1921.51"/>
    <n v="0.10100000000000001"/>
    <n v="5"/>
    <n v="8637.1874499999994"/>
    <n v="5665.15"/>
    <n v="2972.0374499999998"/>
    <n v="0.3440978289755654"/>
    <s v="Mar-2025"/>
    <d v="2025-03-01T00:00:00"/>
    <d v="2023-01-01T00:00:00"/>
    <x v="3"/>
    <s v="Q1-2025"/>
    <s v="Asia → China → Beijing"/>
    <m/>
    <m/>
    <s v="High"/>
  </r>
  <r>
    <x v="503"/>
    <d v="2025-03-10T00:00:00"/>
    <d v="2025-03-27T00:00:00"/>
    <n v="17"/>
    <s v="Original"/>
    <d v="2025-03-27T00:00:00"/>
    <n v="17"/>
    <x v="2"/>
    <x v="5"/>
    <s v="Rio de Janeiro"/>
    <s v="Enterprise"/>
    <x v="4"/>
    <x v="9"/>
    <x v="2"/>
    <x v="503"/>
    <n v="996.73"/>
    <n v="1217.43"/>
    <n v="1217.43"/>
    <n v="7.0000000000000007E-2"/>
    <n v="9"/>
    <n v="10189.8891"/>
    <n v="8970.57"/>
    <n v="1219.3191000000006"/>
    <n v="0.11965970267527255"/>
    <s v="Mar-2025"/>
    <d v="2025-03-01T00:00:00"/>
    <d v="2023-01-01T00:00:00"/>
    <x v="3"/>
    <s v="Q1-2025"/>
    <s v="Americas → Brazil → Rio de Janeiro"/>
    <m/>
    <m/>
    <s v="Medium"/>
  </r>
  <r>
    <x v="504"/>
    <d v="2024-04-05T00:00:00"/>
    <d v="2024-04-09T00:00:00"/>
    <n v="4"/>
    <s v="Original"/>
    <d v="2024-04-09T00:00:00"/>
    <n v="4"/>
    <x v="0"/>
    <x v="1"/>
    <s v="Lagos"/>
    <s v="Non-Profit"/>
    <x v="4"/>
    <x v="11"/>
    <x v="0"/>
    <x v="504"/>
    <n v="395.07"/>
    <n v="970.27"/>
    <n v="970.27"/>
    <n v="0.123"/>
    <n v="38"/>
    <n v="32335.21802"/>
    <n v="15012.66"/>
    <n v="17322.55802"/>
    <n v="0.53571799049833657"/>
    <s v="Apr-2024"/>
    <d v="2024-04-01T00:00:00"/>
    <d v="2023-01-01T00:00:00"/>
    <x v="19"/>
    <s v="Q2-2024"/>
    <s v="Africa → Nigeria → Lagos"/>
    <m/>
    <m/>
    <s v="Medium"/>
  </r>
  <r>
    <x v="505"/>
    <d v="2025-04-27T00:00:00"/>
    <d v="2025-05-17T00:00:00"/>
    <n v="20"/>
    <s v="Original"/>
    <d v="2025-05-17T00:00:00"/>
    <n v="20"/>
    <x v="2"/>
    <x v="10"/>
    <s v="Austin"/>
    <s v="Corporate"/>
    <x v="4"/>
    <x v="13"/>
    <x v="3"/>
    <x v="505"/>
    <n v="932.26"/>
    <n v="1624.67"/>
    <n v="1624.67"/>
    <n v="0.23499999999999999"/>
    <n v="28"/>
    <n v="34800.431400000001"/>
    <n v="26103.279999999999"/>
    <n v="8697.1514000000025"/>
    <n v="0.24991504559337163"/>
    <s v="Apr-2025"/>
    <d v="2025-04-01T00:00:00"/>
    <d v="2023-01-01T00:00:00"/>
    <x v="18"/>
    <s v="Q2-2025"/>
    <s v="Americas → USA → Austin"/>
    <m/>
    <m/>
    <s v="High"/>
  </r>
  <r>
    <x v="506"/>
    <d v="2024-10-24T00:00:00"/>
    <d v="2024-10-28T00:00:00"/>
    <n v="4"/>
    <s v="Original"/>
    <d v="2024-10-28T00:00:00"/>
    <n v="4"/>
    <x v="1"/>
    <x v="9"/>
    <s v="Shanghai"/>
    <s v="Small Business"/>
    <x v="3"/>
    <x v="2"/>
    <x v="2"/>
    <x v="506"/>
    <n v="1331.77"/>
    <n v="2606.11"/>
    <n v="2606.11"/>
    <n v="0.02"/>
    <n v="6"/>
    <n v="15323.926799999999"/>
    <n v="7990.62"/>
    <n v="7333.3067999999994"/>
    <n v="0.47855271665745619"/>
    <s v="Oct-2024"/>
    <d v="2024-10-01T00:00:00"/>
    <d v="2023-01-01T00:00:00"/>
    <x v="1"/>
    <s v="Q4-2024"/>
    <s v="Asia → China → Shanghai"/>
    <m/>
    <m/>
    <s v="High"/>
  </r>
  <r>
    <x v="507"/>
    <d v="2023-04-13T00:00:00"/>
    <d v="2023-04-20T00:00:00"/>
    <n v="7"/>
    <s v="Original"/>
    <d v="2023-04-20T00:00:00"/>
    <n v="7"/>
    <x v="3"/>
    <x v="7"/>
    <s v="Lyon"/>
    <s v="Small Business"/>
    <x v="1"/>
    <x v="8"/>
    <x v="4"/>
    <x v="507"/>
    <n v="227.02"/>
    <n v="434.72"/>
    <n v="434.72"/>
    <n v="9.8000000000000004E-2"/>
    <n v="10"/>
    <n v="3921.1744000000008"/>
    <n v="2270.2000000000003"/>
    <n v="1650.9744000000005"/>
    <n v="0.42104079838938052"/>
    <s v="Apr-2023"/>
    <d v="2023-04-01T00:00:00"/>
    <d v="2023-01-01T00:00:00"/>
    <x v="12"/>
    <s v="Q2-2023"/>
    <s v="Europe → France → Lyon"/>
    <m/>
    <m/>
    <s v="Low"/>
  </r>
  <r>
    <x v="508"/>
    <d v="2024-11-12T00:00:00"/>
    <d v="2024-11-21T00:00:00"/>
    <n v="9"/>
    <s v="Original"/>
    <d v="2024-11-21T00:00:00"/>
    <n v="9"/>
    <x v="1"/>
    <x v="4"/>
    <s v="Mumbai"/>
    <s v="Corporate"/>
    <x v="4"/>
    <x v="10"/>
    <x v="4"/>
    <x v="508"/>
    <n v="903.41"/>
    <n v="1860.41"/>
    <n v="1860.41"/>
    <n v="0.108"/>
    <n v="5"/>
    <n v="8297.4286000000011"/>
    <n v="4517.05"/>
    <n v="3780.3786000000009"/>
    <n v="0.455608451996803"/>
    <s v="Nov-2024"/>
    <d v="2024-11-01T00:00:00"/>
    <d v="2023-01-01T00:00:00"/>
    <x v="10"/>
    <s v="Q4-2024"/>
    <s v="Asia → India → Mumbai"/>
    <m/>
    <m/>
    <s v="High"/>
  </r>
  <r>
    <x v="509"/>
    <d v="2023-05-10T00:00:00"/>
    <d v="2023-05-14T00:00:00"/>
    <n v="4"/>
    <s v="Original"/>
    <d v="2023-05-14T00:00:00"/>
    <n v="4"/>
    <x v="1"/>
    <x v="4"/>
    <s v="Delhi"/>
    <s v="Non-Profit"/>
    <x v="3"/>
    <x v="0"/>
    <x v="5"/>
    <x v="509"/>
    <n v="622.6"/>
    <n v="833.69"/>
    <n v="833.69"/>
    <n v="0.20899999999999999"/>
    <n v="14"/>
    <n v="9232.2830599999998"/>
    <n v="8716.4"/>
    <n v="515.88306000000011"/>
    <n v="5.5878167582959715E-2"/>
    <s v="May-2023"/>
    <d v="2023-05-01T00:00:00"/>
    <d v="2023-01-01T00:00:00"/>
    <x v="15"/>
    <s v="Q2-2023"/>
    <s v="Asia → India → Delhi"/>
    <m/>
    <m/>
    <s v="Medium"/>
  </r>
  <r>
    <x v="510"/>
    <d v="2024-03-02T00:00:00"/>
    <d v="2024-03-23T00:00:00"/>
    <n v="21"/>
    <s v="Original"/>
    <d v="2024-03-23T00:00:00"/>
    <n v="21"/>
    <x v="2"/>
    <x v="10"/>
    <s v="Chicago"/>
    <s v="Small Business"/>
    <x v="1"/>
    <x v="9"/>
    <x v="0"/>
    <x v="510"/>
    <n v="225.01"/>
    <n v="333.48"/>
    <n v="333.48"/>
    <n v="0.11899999999999999"/>
    <n v="12"/>
    <n v="3525.5505600000001"/>
    <n v="2700.12"/>
    <n v="825.43056000000024"/>
    <n v="0.23412813004729685"/>
    <s v="Mar-2024"/>
    <d v="2024-03-01T00:00:00"/>
    <d v="2023-01-01T00:00:00"/>
    <x v="0"/>
    <s v="Q1-2024"/>
    <s v="Americas → USA → Chicago"/>
    <m/>
    <m/>
    <s v="Low"/>
  </r>
  <r>
    <x v="511"/>
    <d v="2024-10-10T00:00:00"/>
    <d v="2024-10-11T00:00:00"/>
    <n v="1"/>
    <s v="Original"/>
    <d v="2024-10-11T00:00:00"/>
    <n v="1"/>
    <x v="3"/>
    <x v="8"/>
    <s v="Manchester"/>
    <s v="Non-Profit"/>
    <x v="3"/>
    <x v="4"/>
    <x v="0"/>
    <x v="511"/>
    <n v="1389.46"/>
    <n v="1784.7"/>
    <n v="1784.7"/>
    <n v="0.14599999999999999"/>
    <n v="33"/>
    <n v="50296.415399999998"/>
    <n v="45852.18"/>
    <n v="4444.2353999999978"/>
    <n v="8.8360877503011831E-2"/>
    <s v="Oct-2024"/>
    <d v="2024-10-01T00:00:00"/>
    <d v="2023-01-01T00:00:00"/>
    <x v="1"/>
    <s v="Q4-2024"/>
    <s v="Europe → United Kingdom → Manchester"/>
    <m/>
    <m/>
    <s v="High"/>
  </r>
  <r>
    <x v="512"/>
    <d v="2023-06-01T00:00:00"/>
    <d v="2023-06-08T00:00:00"/>
    <n v="7"/>
    <s v="Original"/>
    <d v="2023-06-08T00:00:00"/>
    <n v="7"/>
    <x v="3"/>
    <x v="6"/>
    <s v="Frankfurt"/>
    <s v="Consumer"/>
    <x v="1"/>
    <x v="8"/>
    <x v="3"/>
    <x v="512"/>
    <n v="804.17"/>
    <n v="1072.29"/>
    <n v="1072.29"/>
    <n v="3.2000000000000001E-2"/>
    <n v="5"/>
    <n v="5189.8836000000001"/>
    <n v="4020.85"/>
    <n v="1169.0336000000002"/>
    <n v="0.2252523736755869"/>
    <s v="Jun-2023"/>
    <d v="2023-06-01T00:00:00"/>
    <d v="2023-01-01T00:00:00"/>
    <x v="22"/>
    <s v="Q2-2023"/>
    <s v="Europe → Germany → Frankfurt"/>
    <m/>
    <m/>
    <s v="Medium"/>
  </r>
  <r>
    <x v="513"/>
    <d v="2025-01-04T00:00:00"/>
    <d v="2025-01-05T00:00:00"/>
    <n v="1"/>
    <s v="Original"/>
    <d v="2025-01-05T00:00:00"/>
    <n v="1"/>
    <x v="1"/>
    <x v="4"/>
    <s v="Delhi"/>
    <s v="Education"/>
    <x v="0"/>
    <x v="2"/>
    <x v="0"/>
    <x v="513"/>
    <n v="1428.33"/>
    <n v="3028.05"/>
    <n v="3028.05"/>
    <n v="0"/>
    <n v="11"/>
    <n v="33308.550000000003"/>
    <n v="15711.63"/>
    <n v="17596.920000000006"/>
    <n v="0.52830039134096207"/>
    <s v="Jan-2025"/>
    <d v="2025-01-01T00:00:00"/>
    <d v="2023-01-01T00:00:00"/>
    <x v="24"/>
    <s v="Q1-2025"/>
    <s v="Asia → India → Delhi"/>
    <m/>
    <m/>
    <s v="High"/>
  </r>
  <r>
    <x v="514"/>
    <d v="2025-08-05T00:00:00"/>
    <d v="2025-08-28T00:00:00"/>
    <n v="23"/>
    <s v="Original"/>
    <d v="2025-08-28T00:00:00"/>
    <n v="23"/>
    <x v="1"/>
    <x v="4"/>
    <s v="Mumbai"/>
    <s v="Non-Profit"/>
    <x v="3"/>
    <x v="13"/>
    <x v="4"/>
    <x v="514"/>
    <n v="638.54"/>
    <n v="987.24"/>
    <n v="987.24"/>
    <n v="0"/>
    <n v="11"/>
    <n v="10859.64"/>
    <n v="7023.94"/>
    <n v="3835.7"/>
    <n v="0.35320692030306716"/>
    <s v="Aug-2025"/>
    <d v="2025-08-01T00:00:00"/>
    <d v="2023-01-01T00:00:00"/>
    <x v="29"/>
    <s v="Q3-2025"/>
    <s v="Asia → India → Mumbai"/>
    <m/>
    <m/>
    <s v="Medium"/>
  </r>
  <r>
    <x v="515"/>
    <d v="2023-09-30T00:00:00"/>
    <d v="2023-10-30T00:00:00"/>
    <n v="30"/>
    <s v="Original"/>
    <d v="2023-10-30T00:00:00"/>
    <n v="30"/>
    <x v="1"/>
    <x v="2"/>
    <s v="Tokyo"/>
    <s v="Enterprise"/>
    <x v="1"/>
    <x v="14"/>
    <x v="1"/>
    <x v="515"/>
    <n v="649.13"/>
    <n v="975.43"/>
    <n v="975.43"/>
    <n v="0.157"/>
    <n v="27"/>
    <n v="22201.762229999997"/>
    <n v="17526.509999999998"/>
    <n v="4675.2522299999982"/>
    <n v="0.21058023149543473"/>
    <s v="Sep-2023"/>
    <d v="2023-09-01T00:00:00"/>
    <d v="2023-03-01T00:00:00"/>
    <x v="23"/>
    <s v="Q3-2023"/>
    <s v="Asia → Japan → Tokyo"/>
    <m/>
    <m/>
    <s v="Medium"/>
  </r>
  <r>
    <x v="516"/>
    <d v="2025-05-17T00:00:00"/>
    <d v="2025-05-30T00:00:00"/>
    <n v="13"/>
    <s v="Original"/>
    <d v="2025-05-30T00:00:00"/>
    <n v="13"/>
    <x v="0"/>
    <x v="1"/>
    <s v="Lagos"/>
    <s v="Consumer"/>
    <x v="3"/>
    <x v="9"/>
    <x v="6"/>
    <x v="516"/>
    <n v="66.400000000000006"/>
    <n v="141.43"/>
    <n v="141.43"/>
    <n v="0.107"/>
    <n v="8"/>
    <n v="1010.3759200000001"/>
    <n v="531.20000000000005"/>
    <n v="479.17592000000002"/>
    <n v="0.47425508715607551"/>
    <s v="May-2025"/>
    <d v="2025-05-01T00:00:00"/>
    <d v="2023-01-01T00:00:00"/>
    <x v="8"/>
    <s v="Q2-2025"/>
    <s v="Africa → Nigeria → Lagos"/>
    <m/>
    <m/>
    <s v="Low"/>
  </r>
  <r>
    <x v="517"/>
    <d v="2024-05-01T00:00:00"/>
    <d v="2024-05-26T00:00:00"/>
    <n v="25"/>
    <s v="Original"/>
    <d v="2024-05-26T00:00:00"/>
    <n v="25"/>
    <x v="3"/>
    <x v="6"/>
    <s v="Berlin"/>
    <s v="Non-Profit"/>
    <x v="0"/>
    <x v="5"/>
    <x v="2"/>
    <x v="517"/>
    <n v="930.71"/>
    <n v="1625.42"/>
    <n v="1625.42"/>
    <n v="0.13800000000000001"/>
    <n v="7"/>
    <n v="9807.7842799999999"/>
    <n v="6514.97"/>
    <n v="3292.8142799999996"/>
    <n v="0.33573477821231196"/>
    <s v="May-2024"/>
    <d v="2024-05-01T00:00:00"/>
    <d v="2023-01-01T00:00:00"/>
    <x v="7"/>
    <s v="Q2-2024"/>
    <s v="Europe → Germany → Berlin"/>
    <m/>
    <m/>
    <s v="High"/>
  </r>
  <r>
    <x v="518"/>
    <d v="2023-05-01T00:00:00"/>
    <d v="2023-05-18T00:00:00"/>
    <n v="17"/>
    <s v="Original"/>
    <d v="2023-05-18T00:00:00"/>
    <n v="17"/>
    <x v="0"/>
    <x v="1"/>
    <s v="Port Harcourt"/>
    <s v="Corporate"/>
    <x v="4"/>
    <x v="9"/>
    <x v="0"/>
    <x v="518"/>
    <n v="327.97"/>
    <n v="299.94"/>
    <n v="299.94"/>
    <n v="4.9000000000000002E-2"/>
    <n v="3"/>
    <n v="855.72881999999993"/>
    <n v="983.91000000000008"/>
    <n v="-128.18118000000015"/>
    <n v="-0.14979182306843442"/>
    <s v="May-2023"/>
    <d v="2023-05-01T00:00:00"/>
    <d v="2023-01-01T00:00:00"/>
    <x v="15"/>
    <s v="Q2-2023"/>
    <s v="Africa → Nigeria → Port Harcourt"/>
    <m/>
    <m/>
    <s v="Low"/>
  </r>
  <r>
    <x v="519"/>
    <d v="2024-07-09T00:00:00"/>
    <d v="2024-08-08T00:00:00"/>
    <n v="30"/>
    <s v="Original"/>
    <d v="2024-08-08T00:00:00"/>
    <n v="30"/>
    <x v="3"/>
    <x v="7"/>
    <s v="Marseille"/>
    <s v="Corporate"/>
    <x v="4"/>
    <x v="1"/>
    <x v="0"/>
    <x v="519"/>
    <n v="1062.3800000000001"/>
    <n v="1503.96"/>
    <n v="1503.96"/>
    <n v="0.18"/>
    <n v="6"/>
    <n v="7399.4832000000006"/>
    <n v="6374.2800000000007"/>
    <n v="1025.2031999999999"/>
    <n v="0.13855064905073369"/>
    <s v="Jul-2024"/>
    <d v="2024-07-01T00:00:00"/>
    <d v="2023-01-01T00:00:00"/>
    <x v="14"/>
    <s v="Q3-2024"/>
    <s v="Europe → France → Marseille"/>
    <m/>
    <m/>
    <s v="Medium"/>
  </r>
  <r>
    <x v="520"/>
    <d v="2023-05-10T00:00:00"/>
    <d v="2023-05-27T00:00:00"/>
    <n v="17"/>
    <s v="Original"/>
    <d v="2023-05-27T00:00:00"/>
    <n v="17"/>
    <x v="1"/>
    <x v="4"/>
    <s v="Mumbai"/>
    <s v="Consumer"/>
    <x v="0"/>
    <x v="12"/>
    <x v="4"/>
    <x v="520"/>
    <n v="1286.1600000000001"/>
    <n v="3101.11"/>
    <n v="3101.11"/>
    <n v="0.1"/>
    <n v="23"/>
    <n v="64192.976999999999"/>
    <n v="29581.68"/>
    <n v="34611.296999999999"/>
    <n v="0.53917575749758417"/>
    <s v="May-2023"/>
    <d v="2023-05-01T00:00:00"/>
    <d v="2023-01-01T00:00:00"/>
    <x v="15"/>
    <s v="Q2-2023"/>
    <s v="Asia → India → Mumbai"/>
    <m/>
    <m/>
    <s v="High"/>
  </r>
  <r>
    <x v="521"/>
    <d v="2024-07-09T00:00:00"/>
    <d v="2024-07-12T00:00:00"/>
    <n v="3"/>
    <s v="Original"/>
    <d v="2024-07-12T00:00:00"/>
    <n v="3"/>
    <x v="1"/>
    <x v="9"/>
    <s v="Shanghai"/>
    <s v="Small Business"/>
    <x v="0"/>
    <x v="14"/>
    <x v="6"/>
    <x v="521"/>
    <n v="748.39"/>
    <n v="979.42"/>
    <n v="979.42"/>
    <n v="0"/>
    <n v="23"/>
    <n v="22526.66"/>
    <n v="17212.97"/>
    <n v="5313.6899999999987"/>
    <n v="0.23588450307324738"/>
    <s v="Jul-2024"/>
    <d v="2024-07-01T00:00:00"/>
    <d v="2023-01-01T00:00:00"/>
    <x v="14"/>
    <s v="Q3-2024"/>
    <s v="Asia → China → Shanghai"/>
    <m/>
    <m/>
    <s v="Medium"/>
  </r>
  <r>
    <x v="522"/>
    <d v="2024-04-24T00:00:00"/>
    <d v="2024-05-10T00:00:00"/>
    <n v="16"/>
    <s v="Original"/>
    <d v="2024-05-10T00:00:00"/>
    <n v="16"/>
    <x v="0"/>
    <x v="0"/>
    <s v="Kisumu"/>
    <s v="Non-Profit"/>
    <x v="1"/>
    <x v="13"/>
    <x v="5"/>
    <x v="522"/>
    <n v="513.30999999999995"/>
    <n v="1186.26"/>
    <n v="1186.26"/>
    <n v="9.4E-2"/>
    <n v="15"/>
    <n v="16121.273400000002"/>
    <n v="7699.65"/>
    <n v="8421.6234000000022"/>
    <n v="0.52239194702820446"/>
    <s v="Apr-2024"/>
    <d v="2024-04-01T00:00:00"/>
    <d v="2023-01-01T00:00:00"/>
    <x v="19"/>
    <s v="Q2-2024"/>
    <s v="Africa → Kenya → Kisumu"/>
    <m/>
    <m/>
    <s v="Medium"/>
  </r>
  <r>
    <x v="523"/>
    <d v="2024-01-13T00:00:00"/>
    <d v="2024-01-15T00:00:00"/>
    <n v="2"/>
    <s v="Original"/>
    <d v="2024-01-15T00:00:00"/>
    <n v="2"/>
    <x v="2"/>
    <x v="10"/>
    <s v="San Francisco"/>
    <s v="Non-Profit"/>
    <x v="4"/>
    <x v="6"/>
    <x v="0"/>
    <x v="523"/>
    <n v="1061.3699999999999"/>
    <n v="1938.33"/>
    <n v="1938.33"/>
    <n v="0.17"/>
    <n v="4"/>
    <n v="6435.2555999999995"/>
    <n v="4245.4799999999996"/>
    <n v="2189.7755999999999"/>
    <n v="0.34027795259600879"/>
    <s v="Jan-2024"/>
    <d v="2024-01-01T00:00:00"/>
    <d v="2023-01-01T00:00:00"/>
    <x v="9"/>
    <s v="Q1-2024"/>
    <s v="Americas → USA → San Francisco"/>
    <m/>
    <m/>
    <s v="High"/>
  </r>
  <r>
    <x v="524"/>
    <d v="2024-04-16T00:00:00"/>
    <d v="2024-04-27T00:00:00"/>
    <n v="11"/>
    <s v="Original"/>
    <d v="2024-04-27T00:00:00"/>
    <n v="11"/>
    <x v="0"/>
    <x v="0"/>
    <s v="Nakuru"/>
    <s v="Enterprise"/>
    <x v="1"/>
    <x v="14"/>
    <x v="1"/>
    <x v="524"/>
    <n v="401.3"/>
    <n v="826.47"/>
    <n v="826.47"/>
    <n v="0.22500000000000001"/>
    <n v="13"/>
    <n v="8326.6852500000005"/>
    <n v="5216.9000000000005"/>
    <n v="3109.7852499999999"/>
    <n v="0.37347217489696755"/>
    <s v="Apr-2024"/>
    <d v="2024-04-01T00:00:00"/>
    <d v="2023-01-01T00:00:00"/>
    <x v="19"/>
    <s v="Q2-2024"/>
    <s v="Africa → Kenya → Nakuru"/>
    <m/>
    <m/>
    <s v="Medium"/>
  </r>
  <r>
    <x v="525"/>
    <d v="2025-02-07T00:00:00"/>
    <d v="2025-02-16T00:00:00"/>
    <n v="9"/>
    <s v="Original"/>
    <d v="2025-02-16T00:00:00"/>
    <n v="9"/>
    <x v="0"/>
    <x v="1"/>
    <s v="Lagos"/>
    <s v="Small Business"/>
    <x v="3"/>
    <x v="0"/>
    <x v="1"/>
    <x v="525"/>
    <n v="90.68"/>
    <n v="118.17"/>
    <n v="118.17"/>
    <n v="0.13500000000000001"/>
    <n v="21"/>
    <n v="2146.5580500000001"/>
    <n v="1904.2800000000002"/>
    <n v="242.27804999999989"/>
    <n v="0.11286815653552899"/>
    <s v="Feb-2025"/>
    <d v="2025-02-01T00:00:00"/>
    <d v="2023-01-01T00:00:00"/>
    <x v="26"/>
    <s v="Q1-2025"/>
    <s v="Africa → Nigeria → Lagos"/>
    <m/>
    <m/>
    <s v="Low"/>
  </r>
  <r>
    <x v="526"/>
    <d v="2023-01-12T00:00:00"/>
    <d v="2023-01-26T00:00:00"/>
    <n v="14"/>
    <s v="Original"/>
    <d v="2023-01-26T00:00:00"/>
    <n v="14"/>
    <x v="1"/>
    <x v="9"/>
    <s v="Shenzhen"/>
    <s v="Non-Profit"/>
    <x v="0"/>
    <x v="12"/>
    <x v="1"/>
    <x v="526"/>
    <n v="1083.0899999999999"/>
    <n v="1425.87"/>
    <n v="1425.87"/>
    <n v="0"/>
    <n v="8"/>
    <n v="11406.96"/>
    <n v="8664.7199999999993"/>
    <n v="2742.24"/>
    <n v="0.24040059752992909"/>
    <s v="Jan-2023"/>
    <d v="2023-01-01T00:00:00"/>
    <d v="2023-01-01T00:00:00"/>
    <x v="5"/>
    <s v="Q1-2023"/>
    <s v="Asia → China → Shenzhen"/>
    <m/>
    <m/>
    <s v="Medium"/>
  </r>
  <r>
    <x v="527"/>
    <d v="2024-06-05T00:00:00"/>
    <d v="2024-06-23T00:00:00"/>
    <n v="18"/>
    <s v="Original"/>
    <d v="2024-06-23T00:00:00"/>
    <n v="18"/>
    <x v="0"/>
    <x v="0"/>
    <s v="Nairobi"/>
    <s v="Consumer"/>
    <x v="3"/>
    <x v="14"/>
    <x v="4"/>
    <x v="527"/>
    <n v="1208.74"/>
    <n v="1594.78"/>
    <n v="1594.78"/>
    <n v="5.8999999999999997E-2"/>
    <n v="39"/>
    <n v="58526.83122"/>
    <n v="47140.86"/>
    <n v="11385.971219999999"/>
    <n v="0.1945427589817838"/>
    <s v="Jun-2024"/>
    <d v="2024-06-01T00:00:00"/>
    <d v="2023-01-01T00:00:00"/>
    <x v="17"/>
    <s v="Q2-2024"/>
    <s v="Africa → Kenya → Nairobi"/>
    <m/>
    <m/>
    <s v="Medium"/>
  </r>
  <r>
    <x v="528"/>
    <d v="2023-08-24T00:00:00"/>
    <d v="2023-09-20T00:00:00"/>
    <n v="27"/>
    <s v="Original"/>
    <d v="2023-09-20T00:00:00"/>
    <n v="27"/>
    <x v="0"/>
    <x v="11"/>
    <s v="Durban"/>
    <s v="Small Business"/>
    <x v="2"/>
    <x v="12"/>
    <x v="1"/>
    <x v="528"/>
    <n v="1399.64"/>
    <n v="3342.11"/>
    <n v="3342.11"/>
    <n v="0"/>
    <n v="10"/>
    <n v="33421.1"/>
    <n v="13996.400000000001"/>
    <n v="19424.699999999997"/>
    <n v="0.58121067229983447"/>
    <s v="Aug-2023"/>
    <d v="2023-08-01T00:00:00"/>
    <d v="2023-01-01T00:00:00"/>
    <x v="25"/>
    <s v="Q3-2023"/>
    <s v="Africa → South Africa → Durban"/>
    <m/>
    <m/>
    <s v="High"/>
  </r>
  <r>
    <x v="529"/>
    <d v="2024-01-25T00:00:00"/>
    <d v="2024-02-08T00:00:00"/>
    <n v="14"/>
    <s v="Original"/>
    <d v="2024-02-08T00:00:00"/>
    <n v="14"/>
    <x v="1"/>
    <x v="2"/>
    <s v="Osaka"/>
    <s v="Consumer"/>
    <x v="2"/>
    <x v="2"/>
    <x v="2"/>
    <x v="529"/>
    <n v="937.16"/>
    <n v="1069.77"/>
    <n v="1069.77"/>
    <n v="3.7999999999999999E-2"/>
    <n v="9"/>
    <n v="9262.0686600000008"/>
    <n v="8434.44"/>
    <n v="827.62866000000031"/>
    <n v="8.9356783066645962E-2"/>
    <s v="Jan-2024"/>
    <d v="2024-01-01T00:00:00"/>
    <d v="2023-03-01T00:00:00"/>
    <x v="31"/>
    <s v="Q1-2024"/>
    <s v="Asia → Japan → Osaka"/>
    <m/>
    <m/>
    <s v="Medium"/>
  </r>
  <r>
    <x v="530"/>
    <d v="2025-03-11T00:00:00"/>
    <d v="2025-03-26T00:00:00"/>
    <n v="15"/>
    <s v="Original"/>
    <d v="2025-03-26T00:00:00"/>
    <n v="15"/>
    <x v="3"/>
    <x v="6"/>
    <s v="Berlin"/>
    <s v="Small Business"/>
    <x v="1"/>
    <x v="2"/>
    <x v="3"/>
    <x v="530"/>
    <n v="116.97"/>
    <n v="140.82"/>
    <n v="140.82"/>
    <n v="0.122"/>
    <n v="5"/>
    <n v="618.19979999999987"/>
    <n v="584.85"/>
    <n v="33.349799999999846"/>
    <n v="5.3946636669891926E-2"/>
    <s v="Mar-2025"/>
    <d v="2025-03-01T00:00:00"/>
    <d v="2023-01-01T00:00:00"/>
    <x v="3"/>
    <s v="Q1-2025"/>
    <s v="Europe → Germany → Berlin"/>
    <m/>
    <m/>
    <s v="Low"/>
  </r>
  <r>
    <x v="531"/>
    <d v="2025-04-22T00:00:00"/>
    <d v="2025-05-12T00:00:00"/>
    <n v="20"/>
    <s v="Original"/>
    <d v="2025-05-12T00:00:00"/>
    <n v="20"/>
    <x v="3"/>
    <x v="7"/>
    <s v="Lyon"/>
    <s v="Enterprise"/>
    <x v="2"/>
    <x v="11"/>
    <x v="5"/>
    <x v="531"/>
    <n v="59.51"/>
    <n v="67.040000000000006"/>
    <n v="67.040000000000006"/>
    <n v="0.114"/>
    <n v="9"/>
    <n v="534.57695999999999"/>
    <n v="535.59"/>
    <n v="-1.0130400000000463"/>
    <n v="-1.8950311663264469E-3"/>
    <s v="Apr-2025"/>
    <d v="2025-04-01T00:00:00"/>
    <d v="2023-01-01T00:00:00"/>
    <x v="18"/>
    <s v="Q2-2025"/>
    <s v="Europe → France → Lyon"/>
    <m/>
    <m/>
    <s v="Low"/>
  </r>
  <r>
    <x v="532"/>
    <d v="2023-08-17T00:00:00"/>
    <d v="2023-09-03T00:00:00"/>
    <n v="17"/>
    <s v="Original"/>
    <d v="2023-09-03T00:00:00"/>
    <n v="17"/>
    <x v="0"/>
    <x v="11"/>
    <s v="Durban"/>
    <s v="Enterprise"/>
    <x v="0"/>
    <x v="8"/>
    <x v="3"/>
    <x v="532"/>
    <n v="676.37"/>
    <n v="1276.67"/>
    <n v="1276.67"/>
    <n v="6.6000000000000003E-2"/>
    <n v="10"/>
    <n v="11924.0978"/>
    <n v="6763.7"/>
    <n v="5160.3977999999997"/>
    <n v="0.4327705027712872"/>
    <s v="Aug-2023"/>
    <d v="2023-08-01T00:00:00"/>
    <d v="2023-01-01T00:00:00"/>
    <x v="25"/>
    <s v="Q3-2023"/>
    <s v="Africa → South Africa → Durban"/>
    <m/>
    <m/>
    <s v="Medium"/>
  </r>
  <r>
    <x v="533"/>
    <d v="2025-06-24T00:00:00"/>
    <d v="2025-07-14T00:00:00"/>
    <n v="20"/>
    <s v="Original"/>
    <d v="2025-07-14T00:00:00"/>
    <n v="20"/>
    <x v="0"/>
    <x v="11"/>
    <s v="Johannesburg"/>
    <s v="Enterprise"/>
    <x v="2"/>
    <x v="1"/>
    <x v="4"/>
    <x v="533"/>
    <n v="1151.06"/>
    <n v="2821.36"/>
    <n v="2821.36"/>
    <n v="0.248"/>
    <n v="20"/>
    <n v="42433.254400000005"/>
    <n v="23021.199999999997"/>
    <n v="19412.054400000008"/>
    <n v="0.45747267501594235"/>
    <s v="Jun-2025"/>
    <d v="2025-06-01T00:00:00"/>
    <d v="2023-01-01T00:00:00"/>
    <x v="16"/>
    <s v="Q2-2025"/>
    <s v="Africa → South Africa → Johannesburg"/>
    <m/>
    <m/>
    <s v="High"/>
  </r>
  <r>
    <x v="534"/>
    <d v="2025-01-10T00:00:00"/>
    <d v="2025-02-06T00:00:00"/>
    <n v="27"/>
    <s v="Original"/>
    <d v="2025-02-06T00:00:00"/>
    <n v="27"/>
    <x v="2"/>
    <x v="5"/>
    <s v="Brasília"/>
    <s v="Non-Profit"/>
    <x v="0"/>
    <x v="5"/>
    <x v="4"/>
    <x v="534"/>
    <n v="725.62"/>
    <n v="1559.19"/>
    <n v="1559.19"/>
    <n v="0.19"/>
    <n v="12"/>
    <n v="15155.326800000001"/>
    <n v="8707.44"/>
    <n v="6447.8868000000002"/>
    <n v="0.42545349797405885"/>
    <s v="Jan-2025"/>
    <d v="2025-01-01T00:00:00"/>
    <d v="2023-01-01T00:00:00"/>
    <x v="24"/>
    <s v="Q1-2025"/>
    <s v="Americas → Brazil → Brasília"/>
    <m/>
    <m/>
    <s v="Medium"/>
  </r>
  <r>
    <x v="535"/>
    <d v="2023-07-01T00:00:00"/>
    <d v="2023-07-11T00:00:00"/>
    <n v="10"/>
    <s v="Original"/>
    <d v="2023-07-11T00:00:00"/>
    <n v="10"/>
    <x v="3"/>
    <x v="7"/>
    <s v="Paris"/>
    <s v="Corporate"/>
    <x v="4"/>
    <x v="9"/>
    <x v="2"/>
    <x v="535"/>
    <n v="479.5"/>
    <n v="656.66"/>
    <n v="656.66"/>
    <n v="0.14899999999999999"/>
    <n v="14"/>
    <n v="7823.4472399999995"/>
    <n v="6713"/>
    <n v="1110.4472399999995"/>
    <n v="0.14193835606412289"/>
    <s v="Jul-2023"/>
    <d v="2023-07-01T00:00:00"/>
    <d v="2023-01-01T00:00:00"/>
    <x v="23"/>
    <s v="Q3-2023"/>
    <s v="Europe → France → Paris"/>
    <m/>
    <m/>
    <s v="Low"/>
  </r>
  <r>
    <x v="536"/>
    <d v="2024-08-16T00:00:00"/>
    <d v="2024-08-26T00:00:00"/>
    <n v="10"/>
    <s v="Original"/>
    <d v="2024-08-26T00:00:00"/>
    <n v="10"/>
    <x v="2"/>
    <x v="10"/>
    <s v="Chicago"/>
    <s v="Corporate"/>
    <x v="3"/>
    <x v="4"/>
    <x v="4"/>
    <x v="387"/>
    <n v="1291.7"/>
    <n v="2657.84"/>
    <n v="2657.84"/>
    <n v="8.6999999999999994E-2"/>
    <n v="21"/>
    <n v="50958.766320000002"/>
    <n v="27125.7"/>
    <n v="23833.066320000002"/>
    <n v="0.46769315745083367"/>
    <s v="Aug-2024"/>
    <d v="2024-08-01T00:00:00"/>
    <d v="2023-01-01T00:00:00"/>
    <x v="20"/>
    <s v="Q3-2024"/>
    <s v="Americas → USA → Chicago"/>
    <m/>
    <m/>
    <s v="High"/>
  </r>
  <r>
    <x v="537"/>
    <d v="2023-07-07T00:00:00"/>
    <d v="2023-07-13T00:00:00"/>
    <n v="6"/>
    <s v="Original"/>
    <d v="2023-07-13T00:00:00"/>
    <n v="6"/>
    <x v="0"/>
    <x v="11"/>
    <s v="Cape Town"/>
    <s v="Small Business"/>
    <x v="2"/>
    <x v="5"/>
    <x v="6"/>
    <x v="536"/>
    <n v="612.59"/>
    <n v="1424.74"/>
    <n v="1424.74"/>
    <n v="4.3999999999999997E-2"/>
    <n v="15"/>
    <n v="20430.771599999996"/>
    <n v="9188.85"/>
    <n v="11241.921599999996"/>
    <n v="0.55024459281802152"/>
    <s v="Jul-2023"/>
    <d v="2023-07-01T00:00:00"/>
    <d v="2023-01-01T00:00:00"/>
    <x v="23"/>
    <s v="Q3-2023"/>
    <s v="Africa → South Africa → Cape Town"/>
    <m/>
    <m/>
    <s v="Medium"/>
  </r>
  <r>
    <x v="538"/>
    <d v="2023-12-28T00:00:00"/>
    <d v="2024-01-01T00:00:00"/>
    <n v="4"/>
    <s v="Original"/>
    <d v="2024-01-01T00:00:00"/>
    <n v="4"/>
    <x v="0"/>
    <x v="11"/>
    <s v="Cape Town"/>
    <s v="Education"/>
    <x v="3"/>
    <x v="8"/>
    <x v="1"/>
    <x v="537"/>
    <n v="1141.8"/>
    <n v="2318.7399999999998"/>
    <n v="2318.7399999999998"/>
    <n v="0.107"/>
    <n v="32"/>
    <n v="66260.314239999992"/>
    <n v="36537.599999999999"/>
    <n v="29722.714239999994"/>
    <n v="0.44857490612468304"/>
    <s v="Dec-2023"/>
    <d v="2023-12-01T00:00:00"/>
    <d v="2023-01-01T00:00:00"/>
    <x v="27"/>
    <s v="Q4-2023"/>
    <s v="Africa → South Africa → Cape Town"/>
    <m/>
    <m/>
    <s v="High"/>
  </r>
  <r>
    <x v="539"/>
    <d v="2023-01-26T00:00:00"/>
    <d v="2023-02-15T00:00:00"/>
    <n v="20"/>
    <s v="Original"/>
    <d v="2023-02-15T00:00:00"/>
    <n v="20"/>
    <x v="3"/>
    <x v="6"/>
    <s v="Berlin"/>
    <s v="Small Business"/>
    <x v="1"/>
    <x v="7"/>
    <x v="2"/>
    <x v="538"/>
    <n v="492.62"/>
    <n v="366.7"/>
    <n v="366.7"/>
    <n v="8.8999999999999996E-2"/>
    <n v="10"/>
    <n v="3340.6370000000002"/>
    <n v="4926.2"/>
    <n v="-1585.5629999999996"/>
    <n v="-0.47462894052840809"/>
    <s v="Jan-2023"/>
    <d v="2023-01-01T00:00:00"/>
    <d v="2023-01-01T00:00:00"/>
    <x v="5"/>
    <s v="Q1-2023"/>
    <s v="Europe → Germany → Berlin"/>
    <m/>
    <m/>
    <s v="Low"/>
  </r>
  <r>
    <x v="540"/>
    <d v="2023-07-08T00:00:00"/>
    <d v="2023-07-09T00:00:00"/>
    <n v="1"/>
    <s v="Original"/>
    <d v="2023-07-09T00:00:00"/>
    <n v="1"/>
    <x v="0"/>
    <x v="0"/>
    <s v="Nairobi"/>
    <s v="Consumer"/>
    <x v="1"/>
    <x v="14"/>
    <x v="4"/>
    <x v="539"/>
    <n v="1258.72"/>
    <n v="2797.41"/>
    <n v="2797.41"/>
    <n v="0"/>
    <n v="7"/>
    <n v="19581.87"/>
    <n v="8811.0400000000009"/>
    <n v="10770.829999999998"/>
    <n v="0.55004093071805704"/>
    <s v="Jul-2023"/>
    <d v="2023-07-01T00:00:00"/>
    <d v="2023-01-01T00:00:00"/>
    <x v="23"/>
    <s v="Q3-2023"/>
    <s v="Africa → Kenya → Nairobi"/>
    <m/>
    <m/>
    <s v="High"/>
  </r>
  <r>
    <x v="541"/>
    <d v="2024-06-07T00:00:00"/>
    <d v="2024-06-09T00:00:00"/>
    <n v="2"/>
    <s v="Original"/>
    <d v="2024-06-09T00:00:00"/>
    <n v="2"/>
    <x v="1"/>
    <x v="9"/>
    <s v="Shanghai"/>
    <s v="Corporate"/>
    <x v="0"/>
    <x v="7"/>
    <x v="5"/>
    <x v="540"/>
    <n v="1370.28"/>
    <n v="2209.66"/>
    <n v="2209.66"/>
    <n v="0.13300000000000001"/>
    <n v="16"/>
    <n v="30652.403519999996"/>
    <n v="21924.48"/>
    <n v="8727.9235199999966"/>
    <n v="0.28473863442079589"/>
    <s v="Jun-2024"/>
    <d v="2024-06-01T00:00:00"/>
    <d v="2023-01-01T00:00:00"/>
    <x v="17"/>
    <s v="Q2-2024"/>
    <s v="Asia → China → Shanghai"/>
    <m/>
    <m/>
    <s v="High"/>
  </r>
  <r>
    <x v="542"/>
    <d v="2023-02-11T00:00:00"/>
    <d v="2023-02-12T00:00:00"/>
    <n v="1"/>
    <s v="Original"/>
    <d v="2023-02-12T00:00:00"/>
    <n v="1"/>
    <x v="0"/>
    <x v="1"/>
    <s v="Port Harcourt"/>
    <s v="Non-Profit"/>
    <x v="4"/>
    <x v="14"/>
    <x v="6"/>
    <x v="541"/>
    <n v="944.61"/>
    <n v="839.04"/>
    <n v="839.04"/>
    <n v="5.8999999999999997E-2"/>
    <n v="6"/>
    <n v="4737.2198399999997"/>
    <n v="5667.66"/>
    <n v="-930.44016000000011"/>
    <n v="-0.19641059343363726"/>
    <s v="Feb-2023"/>
    <d v="2023-02-01T00:00:00"/>
    <d v="2023-01-01T00:00:00"/>
    <x v="2"/>
    <s v="Q1-2023"/>
    <s v="Africa → Nigeria → Port Harcourt"/>
    <m/>
    <m/>
    <s v="Medium"/>
  </r>
  <r>
    <x v="543"/>
    <d v="2023-07-01T00:00:00"/>
    <d v="2023-07-08T00:00:00"/>
    <n v="7"/>
    <s v="Original"/>
    <d v="2023-07-08T00:00:00"/>
    <n v="7"/>
    <x v="3"/>
    <x v="6"/>
    <s v="Frankfurt"/>
    <s v="Small Business"/>
    <x v="3"/>
    <x v="13"/>
    <x v="4"/>
    <x v="542"/>
    <n v="460.21"/>
    <n v="1139.1500000000001"/>
    <n v="1139.1500000000001"/>
    <n v="0.115"/>
    <n v="14"/>
    <n v="14114.068500000001"/>
    <n v="6442.94"/>
    <n v="7671.1285000000016"/>
    <n v="0.54350937151821255"/>
    <s v="Jul-2023"/>
    <d v="2023-07-01T00:00:00"/>
    <d v="2023-01-01T00:00:00"/>
    <x v="23"/>
    <s v="Q3-2023"/>
    <s v="Europe → Germany → Frankfurt"/>
    <m/>
    <m/>
    <s v="Medium"/>
  </r>
  <r>
    <x v="544"/>
    <d v="2025-08-20T00:00:00"/>
    <d v="2025-08-26T00:00:00"/>
    <n v="6"/>
    <s v="Original"/>
    <d v="2025-08-26T00:00:00"/>
    <n v="6"/>
    <x v="2"/>
    <x v="10"/>
    <s v="New York"/>
    <s v="Corporate"/>
    <x v="0"/>
    <x v="12"/>
    <x v="2"/>
    <x v="543"/>
    <n v="1304.95"/>
    <n v="1712.03"/>
    <n v="1712.03"/>
    <n v="0.21199999999999999"/>
    <n v="8"/>
    <n v="10792.637119999999"/>
    <n v="10439.6"/>
    <n v="353.03711999999905"/>
    <n v="3.2710922833287949E-2"/>
    <s v="Aug-2025"/>
    <d v="2025-08-01T00:00:00"/>
    <d v="2023-01-01T00:00:00"/>
    <x v="29"/>
    <s v="Q3-2025"/>
    <s v="Americas → USA → New York"/>
    <m/>
    <m/>
    <s v="High"/>
  </r>
  <r>
    <x v="545"/>
    <d v="2024-03-04T00:00:00"/>
    <d v="2024-03-16T00:00:00"/>
    <n v="12"/>
    <s v="Original"/>
    <d v="2024-03-16T00:00:00"/>
    <n v="12"/>
    <x v="0"/>
    <x v="11"/>
    <s v="Johannesburg"/>
    <s v="Enterprise"/>
    <x v="3"/>
    <x v="12"/>
    <x v="5"/>
    <x v="544"/>
    <n v="441.08"/>
    <n v="1054.29"/>
    <n v="1054.29"/>
    <n v="0.23699999999999999"/>
    <n v="6"/>
    <n v="4826.5396199999996"/>
    <n v="2646.48"/>
    <n v="2180.0596199999995"/>
    <n v="0.45168169985932899"/>
    <s v="Mar-2024"/>
    <d v="2024-03-01T00:00:00"/>
    <d v="2023-01-01T00:00:00"/>
    <x v="0"/>
    <s v="Q1-2024"/>
    <s v="Africa → South Africa → Johannesburg"/>
    <m/>
    <m/>
    <s v="Medium"/>
  </r>
  <r>
    <x v="546"/>
    <d v="2023-09-08T00:00:00"/>
    <d v="2023-10-02T00:00:00"/>
    <n v="24"/>
    <s v="Original"/>
    <d v="2023-10-02T00:00:00"/>
    <n v="24"/>
    <x v="2"/>
    <x v="3"/>
    <s v="Toronto"/>
    <s v="Education"/>
    <x v="4"/>
    <x v="8"/>
    <x v="6"/>
    <x v="545"/>
    <n v="1299.03"/>
    <n v="2451.2199999999998"/>
    <n v="2451.2199999999998"/>
    <n v="0.20799999999999999"/>
    <n v="8"/>
    <n v="15530.929919999999"/>
    <n v="10392.24"/>
    <n v="5138.6899199999989"/>
    <n v="0.3308681416032041"/>
    <s v="Sep-2023"/>
    <d v="2023-09-01T00:00:00"/>
    <d v="2023-01-01T00:00:00"/>
    <x v="28"/>
    <s v="Q3-2023"/>
    <s v="Americas → Canada → Toronto"/>
    <m/>
    <m/>
    <s v="High"/>
  </r>
  <r>
    <x v="547"/>
    <d v="2023-02-28T00:00:00"/>
    <d v="2023-03-06T00:00:00"/>
    <n v="6"/>
    <s v="Original"/>
    <d v="2023-03-06T00:00:00"/>
    <n v="6"/>
    <x v="3"/>
    <x v="6"/>
    <s v="Frankfurt"/>
    <s v="Small Business"/>
    <x v="2"/>
    <x v="14"/>
    <x v="1"/>
    <x v="546"/>
    <n v="880.02"/>
    <n v="1251.21"/>
    <n v="1251.21"/>
    <n v="0.123"/>
    <n v="29"/>
    <n v="31822.023930000003"/>
    <n v="25520.579999999998"/>
    <n v="6301.4439300000049"/>
    <n v="0.19802146915172672"/>
    <s v="Feb-2023"/>
    <d v="2023-02-01T00:00:00"/>
    <d v="2023-01-01T00:00:00"/>
    <x v="2"/>
    <s v="Q1-2023"/>
    <s v="Europe → Germany → Frankfurt"/>
    <m/>
    <m/>
    <s v="Medium"/>
  </r>
  <r>
    <x v="548"/>
    <d v="2024-07-13T00:00:00"/>
    <d v="2024-08-03T00:00:00"/>
    <n v="21"/>
    <s v="Original"/>
    <d v="2024-08-03T00:00:00"/>
    <n v="21"/>
    <x v="2"/>
    <x v="5"/>
    <s v="Rio de Janeiro"/>
    <s v="Corporate"/>
    <x v="2"/>
    <x v="12"/>
    <x v="5"/>
    <x v="547"/>
    <n v="702.98"/>
    <n v="1104.8"/>
    <n v="1104.8"/>
    <n v="0.17499999999999999"/>
    <n v="12"/>
    <n v="10937.519999999999"/>
    <n v="8435.76"/>
    <n v="2501.7599999999984"/>
    <n v="0.22873192460448061"/>
    <s v="Jul-2024"/>
    <d v="2024-07-01T00:00:00"/>
    <d v="2023-01-01T00:00:00"/>
    <x v="14"/>
    <s v="Q3-2024"/>
    <s v="Americas → Brazil → Rio de Janeiro"/>
    <m/>
    <m/>
    <s v="Medium"/>
  </r>
  <r>
    <x v="549"/>
    <d v="2024-12-07T00:00:00"/>
    <d v="2024-12-26T00:00:00"/>
    <n v="19"/>
    <s v="Original"/>
    <d v="2024-12-26T00:00:00"/>
    <n v="19"/>
    <x v="3"/>
    <x v="8"/>
    <s v="London"/>
    <s v="Enterprise"/>
    <x v="1"/>
    <x v="14"/>
    <x v="2"/>
    <x v="548"/>
    <n v="1035.24"/>
    <n v="2383.41"/>
    <n v="2383.41"/>
    <n v="0.17"/>
    <n v="15"/>
    <n v="29673.454499999993"/>
    <n v="15528.6"/>
    <n v="14144.854499999992"/>
    <n v="0.47668378145860962"/>
    <s v="Dec-2024"/>
    <d v="2024-12-01T00:00:00"/>
    <d v="2023-01-01T00:00:00"/>
    <x v="6"/>
    <s v="Q4-2024"/>
    <s v="Europe → United Kingdom → London"/>
    <m/>
    <m/>
    <s v="High"/>
  </r>
  <r>
    <x v="550"/>
    <d v="2025-08-06T00:00:00"/>
    <d v="2025-08-23T00:00:00"/>
    <n v="17"/>
    <s v="Original"/>
    <d v="2025-08-23T00:00:00"/>
    <n v="17"/>
    <x v="2"/>
    <x v="5"/>
    <s v="Brasília"/>
    <s v="Consumer"/>
    <x v="3"/>
    <x v="8"/>
    <x v="5"/>
    <x v="549"/>
    <n v="86.64"/>
    <n v="213.06"/>
    <n v="213.06"/>
    <n v="0.21199999999999999"/>
    <n v="11"/>
    <n v="1846.8040799999999"/>
    <n v="953.04"/>
    <n v="893.76407999999992"/>
    <n v="0.48395175735154322"/>
    <s v="Aug-2025"/>
    <d v="2025-08-01T00:00:00"/>
    <d v="2023-01-01T00:00:00"/>
    <x v="29"/>
    <s v="Q3-2025"/>
    <s v="Americas → Brazil → Brasília"/>
    <m/>
    <m/>
    <s v="Low"/>
  </r>
  <r>
    <x v="551"/>
    <d v="2023-03-03T00:00:00"/>
    <d v="2023-03-20T00:00:00"/>
    <n v="17"/>
    <s v="Original"/>
    <d v="2023-03-20T00:00:00"/>
    <n v="17"/>
    <x v="1"/>
    <x v="2"/>
    <s v="Nagoya"/>
    <s v="Small Business"/>
    <x v="1"/>
    <x v="14"/>
    <x v="2"/>
    <x v="550"/>
    <n v="1171.17"/>
    <n v="2030.64"/>
    <n v="2030.64"/>
    <n v="0.157"/>
    <n v="11"/>
    <n v="18830.12472"/>
    <n v="12882.87"/>
    <n v="5947.254719999999"/>
    <n v="0.31583724528830415"/>
    <s v="Mar-2023"/>
    <d v="2023-03-01T00:00:00"/>
    <d v="2023-03-01T00:00:00"/>
    <x v="5"/>
    <s v="Q1-2023"/>
    <s v="Asia → Japan → Nagoya"/>
    <m/>
    <m/>
    <s v="High"/>
  </r>
  <r>
    <x v="552"/>
    <d v="2025-02-16T00:00:00"/>
    <d v="2025-03-17T00:00:00"/>
    <n v="29"/>
    <s v="Original"/>
    <d v="2025-03-17T00:00:00"/>
    <n v="29"/>
    <x v="3"/>
    <x v="6"/>
    <s v="Munich"/>
    <s v="Consumer"/>
    <x v="0"/>
    <x v="4"/>
    <x v="6"/>
    <x v="551"/>
    <n v="730.42"/>
    <n v="956.7"/>
    <n v="956.7"/>
    <n v="4.2000000000000003E-2"/>
    <n v="22"/>
    <n v="20163.409200000002"/>
    <n v="16069.24"/>
    <n v="4094.1692000000021"/>
    <n v="0.20304945256975698"/>
    <s v="Feb-2025"/>
    <d v="2025-02-01T00:00:00"/>
    <d v="2023-01-01T00:00:00"/>
    <x v="26"/>
    <s v="Q1-2025"/>
    <s v="Europe → Germany → Munich"/>
    <m/>
    <m/>
    <s v="Medium"/>
  </r>
  <r>
    <x v="553"/>
    <d v="2025-02-15T00:00:00"/>
    <d v="2025-03-01T00:00:00"/>
    <n v="14"/>
    <s v="Original"/>
    <d v="2025-03-01T00:00:00"/>
    <n v="14"/>
    <x v="0"/>
    <x v="0"/>
    <s v="Mombasa"/>
    <s v="Education"/>
    <x v="4"/>
    <x v="4"/>
    <x v="6"/>
    <x v="552"/>
    <n v="1162.8599999999999"/>
    <n v="1447.68"/>
    <n v="1447.68"/>
    <n v="8.6999999999999994E-2"/>
    <n v="12"/>
    <n v="15860.782080000001"/>
    <n v="13954.32"/>
    <n v="1906.4620800000012"/>
    <n v="0.12019975247021369"/>
    <s v="Feb-2025"/>
    <d v="2025-02-01T00:00:00"/>
    <d v="2023-01-01T00:00:00"/>
    <x v="26"/>
    <s v="Q1-2025"/>
    <s v="Africa → Kenya → Mombasa"/>
    <m/>
    <m/>
    <s v="Medium"/>
  </r>
  <r>
    <x v="554"/>
    <d v="2024-08-31T00:00:00"/>
    <d v="2024-09-26T00:00:00"/>
    <n v="26"/>
    <s v="Original"/>
    <d v="2024-09-26T00:00:00"/>
    <n v="26"/>
    <x v="1"/>
    <x v="2"/>
    <s v="Tokyo"/>
    <s v="Education"/>
    <x v="1"/>
    <x v="2"/>
    <x v="3"/>
    <x v="553"/>
    <n v="1189.03"/>
    <n v="2949.62"/>
    <n v="2949.62"/>
    <n v="0.125"/>
    <n v="13"/>
    <n v="33551.927499999998"/>
    <n v="15457.39"/>
    <n v="18094.537499999999"/>
    <n v="0.53929949330034765"/>
    <s v="Aug-2024"/>
    <d v="2024-08-01T00:00:00"/>
    <d v="2023-03-01T00:00:00"/>
    <x v="17"/>
    <s v="Q3-2024"/>
    <s v="Asia → Japan → Tokyo"/>
    <m/>
    <m/>
    <s v="High"/>
  </r>
  <r>
    <x v="555"/>
    <d v="2023-05-07T00:00:00"/>
    <d v="2023-05-20T00:00:00"/>
    <n v="13"/>
    <s v="Original"/>
    <d v="2023-05-20T00:00:00"/>
    <n v="13"/>
    <x v="1"/>
    <x v="4"/>
    <s v="Mumbai"/>
    <s v="Enterprise"/>
    <x v="0"/>
    <x v="14"/>
    <x v="6"/>
    <x v="554"/>
    <n v="1443.28"/>
    <n v="2580.5700000000002"/>
    <n v="2580.5700000000002"/>
    <n v="0"/>
    <n v="18"/>
    <n v="46450.26"/>
    <n v="25979.040000000001"/>
    <n v="20471.22"/>
    <n v="0.4407127107577008"/>
    <s v="May-2023"/>
    <d v="2023-05-01T00:00:00"/>
    <d v="2023-01-01T00:00:00"/>
    <x v="15"/>
    <s v="Q2-2023"/>
    <s v="Asia → India → Mumbai"/>
    <m/>
    <m/>
    <s v="High"/>
  </r>
  <r>
    <x v="556"/>
    <d v="2025-05-14T00:00:00"/>
    <d v="2025-05-12T00:00:00"/>
    <n v="-2"/>
    <s v="Corrected"/>
    <d v="2025-05-16T00:00:00"/>
    <n v="2"/>
    <x v="2"/>
    <x v="3"/>
    <s v="Vancouver"/>
    <s v="Non-Profit"/>
    <x v="3"/>
    <x v="9"/>
    <x v="1"/>
    <x v="555"/>
    <n v="883.5"/>
    <n v="1978.91"/>
    <n v="1978.91"/>
    <n v="5.3999999999999999E-2"/>
    <n v="27"/>
    <n v="50545.319219999998"/>
    <n v="23854.5"/>
    <n v="26690.819219999998"/>
    <n v="0.52805718970390547"/>
    <s v="May-2025"/>
    <d v="2025-05-01T00:00:00"/>
    <d v="2023-01-01T00:00:00"/>
    <x v="8"/>
    <s v="Q2-2025"/>
    <s v="Americas → Canada → Vancouver"/>
    <m/>
    <m/>
    <s v="High"/>
  </r>
  <r>
    <x v="557"/>
    <d v="2024-03-11T00:00:00"/>
    <d v="2024-03-29T00:00:00"/>
    <n v="18"/>
    <s v="Original"/>
    <d v="2024-03-29T00:00:00"/>
    <n v="18"/>
    <x v="2"/>
    <x v="10"/>
    <s v="New York"/>
    <s v="Corporate"/>
    <x v="0"/>
    <x v="12"/>
    <x v="5"/>
    <x v="556"/>
    <n v="710.98"/>
    <n v="1481.45"/>
    <n v="1481.45"/>
    <n v="0.21099999999999999"/>
    <n v="9"/>
    <n v="10519.776450000001"/>
    <n v="6398.82"/>
    <n v="4120.9564500000015"/>
    <n v="0.39173422264120461"/>
    <s v="Mar-2024"/>
    <d v="2024-03-01T00:00:00"/>
    <d v="2023-01-01T00:00:00"/>
    <x v="0"/>
    <s v="Q1-2024"/>
    <s v="Americas → USA → New York"/>
    <m/>
    <m/>
    <s v="Medium"/>
  </r>
  <r>
    <x v="558"/>
    <d v="2024-05-18T00:00:00"/>
    <d v="2024-05-22T00:00:00"/>
    <n v="4"/>
    <s v="Original"/>
    <d v="2024-05-22T00:00:00"/>
    <n v="4"/>
    <x v="0"/>
    <x v="0"/>
    <s v="Nairobi"/>
    <s v="Corporate"/>
    <x v="4"/>
    <x v="10"/>
    <x v="6"/>
    <x v="557"/>
    <n v="857.42"/>
    <n v="1658.92"/>
    <n v="1658.92"/>
    <n v="0.122"/>
    <n v="9"/>
    <n v="13108.78584"/>
    <n v="7716.78"/>
    <n v="5392.0058400000007"/>
    <n v="0.41132763215544305"/>
    <s v="May-2024"/>
    <d v="2024-05-01T00:00:00"/>
    <d v="2023-01-01T00:00:00"/>
    <x v="7"/>
    <s v="Q2-2024"/>
    <s v="Africa → Kenya → Nairobi"/>
    <m/>
    <m/>
    <s v="High"/>
  </r>
  <r>
    <x v="559"/>
    <d v="2024-01-08T00:00:00"/>
    <d v="2024-01-12T00:00:00"/>
    <n v="4"/>
    <s v="Original"/>
    <d v="2024-01-12T00:00:00"/>
    <n v="4"/>
    <x v="1"/>
    <x v="4"/>
    <s v="Bengaluru"/>
    <s v="Corporate"/>
    <x v="4"/>
    <x v="6"/>
    <x v="1"/>
    <x v="558"/>
    <n v="802.32"/>
    <n v="602.34"/>
    <n v="602.34"/>
    <n v="0.12"/>
    <n v="25"/>
    <n v="13251.48"/>
    <n v="20058"/>
    <n v="-6806.52"/>
    <n v="-0.51364224977134632"/>
    <s v="Jan-2024"/>
    <d v="2024-01-01T00:00:00"/>
    <d v="2023-01-01T00:00:00"/>
    <x v="9"/>
    <s v="Q1-2024"/>
    <s v="Asia → India → Bengaluru"/>
    <m/>
    <m/>
    <s v="Low"/>
  </r>
  <r>
    <x v="560"/>
    <d v="2024-10-25T00:00:00"/>
    <d v="2024-11-05T00:00:00"/>
    <n v="11"/>
    <s v="Original"/>
    <d v="2024-11-05T00:00:00"/>
    <n v="11"/>
    <x v="2"/>
    <x v="10"/>
    <s v="New York"/>
    <s v="Corporate"/>
    <x v="3"/>
    <x v="13"/>
    <x v="0"/>
    <x v="559"/>
    <n v="446.66"/>
    <n v="527.64"/>
    <n v="527.64"/>
    <n v="0.14499999999999999"/>
    <n v="15"/>
    <n v="6766.9829999999993"/>
    <n v="6699.9000000000005"/>
    <n v="67.082999999998719"/>
    <n v="9.9132804087137105E-3"/>
    <s v="Oct-2024"/>
    <d v="2024-10-01T00:00:00"/>
    <d v="2023-01-01T00:00:00"/>
    <x v="1"/>
    <s v="Q4-2024"/>
    <s v="Americas → USA → New York"/>
    <m/>
    <m/>
    <s v="Low"/>
  </r>
  <r>
    <x v="561"/>
    <d v="2024-11-30T00:00:00"/>
    <d v="2024-12-19T00:00:00"/>
    <n v="19"/>
    <s v="Original"/>
    <d v="2024-12-19T00:00:00"/>
    <n v="19"/>
    <x v="0"/>
    <x v="0"/>
    <s v="Kisumu"/>
    <s v="Corporate"/>
    <x v="1"/>
    <x v="4"/>
    <x v="3"/>
    <x v="560"/>
    <n v="1195.98"/>
    <n v="1841.9"/>
    <n v="1841.9"/>
    <n v="5.5E-2"/>
    <n v="19"/>
    <n v="33071.3145"/>
    <n v="22723.62"/>
    <n v="10347.694500000001"/>
    <n v="0.31289032977506842"/>
    <s v="Nov-2024"/>
    <d v="2024-11-01T00:00:00"/>
    <d v="2023-01-01T00:00:00"/>
    <x v="10"/>
    <s v="Q4-2024"/>
    <s v="Africa → Kenya → Kisumu"/>
    <m/>
    <m/>
    <s v="High"/>
  </r>
  <r>
    <x v="562"/>
    <d v="2023-04-13T00:00:00"/>
    <d v="2023-05-02T00:00:00"/>
    <n v="19"/>
    <s v="Original"/>
    <d v="2023-05-02T00:00:00"/>
    <n v="19"/>
    <x v="2"/>
    <x v="3"/>
    <s v="Montreal"/>
    <s v="Consumer"/>
    <x v="3"/>
    <x v="6"/>
    <x v="5"/>
    <x v="561"/>
    <n v="671.05"/>
    <n v="1645.48"/>
    <n v="1645.48"/>
    <n v="0.13700000000000001"/>
    <n v="6"/>
    <n v="8520.2954399999999"/>
    <n v="4026.2999999999997"/>
    <n v="4493.9954400000006"/>
    <n v="0.52744596377517172"/>
    <s v="Apr-2023"/>
    <d v="2023-04-01T00:00:00"/>
    <d v="2023-01-01T00:00:00"/>
    <x v="12"/>
    <s v="Q2-2023"/>
    <s v="Americas → Canada → Montreal"/>
    <m/>
    <m/>
    <s v="High"/>
  </r>
  <r>
    <x v="563"/>
    <d v="2025-02-04T00:00:00"/>
    <d v="2025-02-08T00:00:00"/>
    <n v="4"/>
    <s v="Original"/>
    <d v="2025-02-08T00:00:00"/>
    <n v="4"/>
    <x v="3"/>
    <x v="8"/>
    <s v="Manchester"/>
    <s v="Enterprise"/>
    <x v="2"/>
    <x v="4"/>
    <x v="2"/>
    <x v="562"/>
    <n v="586.21"/>
    <n v="727.22"/>
    <n v="727.22"/>
    <n v="6.8000000000000005E-2"/>
    <n v="15"/>
    <n v="10166.535600000001"/>
    <n v="8793.1500000000015"/>
    <n v="1373.3855999999996"/>
    <n v="0.13508884973559721"/>
    <s v="Feb-2025"/>
    <d v="2025-02-01T00:00:00"/>
    <d v="2023-01-01T00:00:00"/>
    <x v="26"/>
    <s v="Q1-2025"/>
    <s v="Europe → United Kingdom → Manchester"/>
    <m/>
    <m/>
    <s v="Low"/>
  </r>
  <r>
    <x v="564"/>
    <d v="2024-01-24T00:00:00"/>
    <d v="2024-02-04T00:00:00"/>
    <n v="11"/>
    <s v="Original"/>
    <d v="2024-02-04T00:00:00"/>
    <n v="11"/>
    <x v="3"/>
    <x v="8"/>
    <s v="Manchester"/>
    <s v="Consumer"/>
    <x v="0"/>
    <x v="5"/>
    <x v="4"/>
    <x v="563"/>
    <n v="525.34"/>
    <n v="1233.79"/>
    <n v="1233.79"/>
    <n v="0.14299999999999999"/>
    <n v="4"/>
    <n v="4229.4321199999995"/>
    <n v="2101.36"/>
    <n v="2128.0721199999994"/>
    <n v="0.50315788494082736"/>
    <s v="Jan-2024"/>
    <d v="2024-01-01T00:00:00"/>
    <d v="2023-01-01T00:00:00"/>
    <x v="9"/>
    <s v="Q1-2024"/>
    <s v="Europe → United Kingdom → Manchester"/>
    <m/>
    <m/>
    <s v="Medium"/>
  </r>
  <r>
    <x v="565"/>
    <d v="2024-02-08T00:00:00"/>
    <d v="2024-02-09T00:00:00"/>
    <n v="1"/>
    <s v="Original"/>
    <d v="2024-02-09T00:00:00"/>
    <n v="1"/>
    <x v="0"/>
    <x v="0"/>
    <s v="Mombasa"/>
    <s v="Corporate"/>
    <x v="4"/>
    <x v="9"/>
    <x v="0"/>
    <x v="564"/>
    <n v="1233.52"/>
    <n v="1543.76"/>
    <n v="1543.76"/>
    <n v="0.126"/>
    <n v="13"/>
    <n v="17540.201120000002"/>
    <n v="16035.76"/>
    <n v="1504.4411200000013"/>
    <n v="8.5771030201277493E-2"/>
    <s v="Feb-2024"/>
    <d v="2024-02-01T00:00:00"/>
    <d v="2023-01-01T00:00:00"/>
    <x v="32"/>
    <s v="Q1-2024"/>
    <s v="Africa → Kenya → Mombasa"/>
    <m/>
    <m/>
    <s v="Medium"/>
  </r>
  <r>
    <x v="566"/>
    <d v="2025-06-26T00:00:00"/>
    <d v="2025-07-11T00:00:00"/>
    <n v="15"/>
    <s v="Original"/>
    <d v="2025-07-11T00:00:00"/>
    <n v="15"/>
    <x v="0"/>
    <x v="1"/>
    <s v="Port Harcourt"/>
    <s v="Small Business"/>
    <x v="1"/>
    <x v="8"/>
    <x v="4"/>
    <x v="565"/>
    <n v="1170.1500000000001"/>
    <n v="2115.19"/>
    <n v="2115.19"/>
    <n v="9.1999999999999998E-2"/>
    <n v="23"/>
    <n v="44173.627960000005"/>
    <n v="26913.45"/>
    <n v="17260.177960000005"/>
    <n v="0.39073489674946776"/>
    <s v="Jun-2025"/>
    <d v="2025-06-01T00:00:00"/>
    <d v="2023-01-01T00:00:00"/>
    <x v="16"/>
    <s v="Q2-2025"/>
    <s v="Africa → Nigeria → Port Harcourt"/>
    <m/>
    <m/>
    <s v="High"/>
  </r>
  <r>
    <x v="567"/>
    <d v="2024-11-04T00:00:00"/>
    <d v="2024-11-07T00:00:00"/>
    <n v="3"/>
    <s v="Original"/>
    <d v="2024-11-07T00:00:00"/>
    <n v="3"/>
    <x v="3"/>
    <x v="7"/>
    <s v="Lyon"/>
    <s v="Corporate"/>
    <x v="1"/>
    <x v="7"/>
    <x v="5"/>
    <x v="566"/>
    <n v="740.68"/>
    <n v="1837.19"/>
    <n v="1837.19"/>
    <n v="0.19700000000000001"/>
    <n v="17"/>
    <n v="25079.480689999997"/>
    <n v="12591.56"/>
    <n v="12487.920689999997"/>
    <n v="0.4979337827748298"/>
    <s v="Nov-2024"/>
    <d v="2024-11-01T00:00:00"/>
    <d v="2023-01-01T00:00:00"/>
    <x v="10"/>
    <s v="Q4-2024"/>
    <s v="Europe → France → Lyon"/>
    <m/>
    <m/>
    <s v="High"/>
  </r>
  <r>
    <x v="568"/>
    <d v="2024-02-20T00:00:00"/>
    <d v="2024-02-20T00:00:00"/>
    <n v="0"/>
    <s v="Original"/>
    <d v="2024-02-20T00:00:00"/>
    <n v="0"/>
    <x v="2"/>
    <x v="10"/>
    <s v="New York"/>
    <s v="Enterprise"/>
    <x v="1"/>
    <x v="0"/>
    <x v="2"/>
    <x v="567"/>
    <n v="1407.05"/>
    <n v="2858.93"/>
    <n v="2858.93"/>
    <n v="0"/>
    <n v="12"/>
    <n v="34307.159999999996"/>
    <n v="16884.599999999999"/>
    <n v="17422.559999999998"/>
    <n v="0.50784034586366222"/>
    <s v="Feb-2024"/>
    <d v="2024-02-01T00:00:00"/>
    <d v="2023-01-01T00:00:00"/>
    <x v="32"/>
    <s v="Q1-2024"/>
    <s v="Americas → USA → New York"/>
    <m/>
    <m/>
    <s v="High"/>
  </r>
  <r>
    <x v="569"/>
    <d v="2025-04-13T00:00:00"/>
    <d v="2025-04-14T00:00:00"/>
    <n v="1"/>
    <s v="Original"/>
    <d v="2025-04-14T00:00:00"/>
    <n v="1"/>
    <x v="1"/>
    <x v="2"/>
    <s v="Osaka"/>
    <s v="Enterprise"/>
    <x v="1"/>
    <x v="3"/>
    <x v="0"/>
    <x v="568"/>
    <n v="138.9"/>
    <n v="289.92"/>
    <n v="289.92"/>
    <n v="2.9000000000000001E-2"/>
    <n v="12"/>
    <n v="3378.1478400000001"/>
    <n v="1666.8000000000002"/>
    <n v="1711.3478399999999"/>
    <n v="0.50659353025828491"/>
    <s v="Apr-2025"/>
    <d v="2025-04-01T00:00:00"/>
    <d v="2023-03-01T00:00:00"/>
    <x v="26"/>
    <s v="Q2-2025"/>
    <s v="Asia → Japan → Osaka"/>
    <m/>
    <m/>
    <s v="Low"/>
  </r>
  <r>
    <x v="570"/>
    <d v="2023-06-01T00:00:00"/>
    <d v="2023-06-01T00:00:00"/>
    <n v="0"/>
    <s v="Original"/>
    <d v="2023-06-01T00:00:00"/>
    <n v="0"/>
    <x v="1"/>
    <x v="4"/>
    <s v="Bengaluru"/>
    <s v="Corporate"/>
    <x v="0"/>
    <x v="6"/>
    <x v="6"/>
    <x v="569"/>
    <n v="669.37"/>
    <n v="997.2"/>
    <n v="997.2"/>
    <n v="8.2000000000000003E-2"/>
    <n v="5"/>
    <n v="4577.1480000000001"/>
    <n v="3346.85"/>
    <n v="1230.2980000000002"/>
    <n v="0.26879139586484863"/>
    <s v="Jun-2023"/>
    <d v="2023-06-01T00:00:00"/>
    <d v="2023-01-01T00:00:00"/>
    <x v="22"/>
    <s v="Q2-2023"/>
    <s v="Asia → India → Bengaluru"/>
    <m/>
    <m/>
    <s v="Medium"/>
  </r>
  <r>
    <x v="571"/>
    <d v="2025-03-24T00:00:00"/>
    <d v="2025-04-04T00:00:00"/>
    <n v="11"/>
    <s v="Original"/>
    <d v="2025-04-04T00:00:00"/>
    <n v="11"/>
    <x v="1"/>
    <x v="4"/>
    <s v="Mumbai"/>
    <s v="Education"/>
    <x v="2"/>
    <x v="1"/>
    <x v="3"/>
    <x v="570"/>
    <n v="23.83"/>
    <n v="47.29"/>
    <n v="47.29"/>
    <n v="6.4000000000000001E-2"/>
    <n v="19"/>
    <n v="841.00536"/>
    <n v="452.77"/>
    <n v="388.23536000000001"/>
    <n v="0.46163244429262618"/>
    <s v="Mar-2025"/>
    <d v="2025-03-01T00:00:00"/>
    <d v="2023-01-01T00:00:00"/>
    <x v="3"/>
    <s v="Q1-2025"/>
    <s v="Asia → India → Mumbai"/>
    <m/>
    <m/>
    <s v="Low"/>
  </r>
  <r>
    <x v="572"/>
    <d v="2024-01-02T00:00:00"/>
    <d v="2024-01-02T00:00:00"/>
    <n v="0"/>
    <s v="Original"/>
    <d v="2024-01-02T00:00:00"/>
    <n v="0"/>
    <x v="2"/>
    <x v="3"/>
    <s v="Vancouver"/>
    <s v="Education"/>
    <x v="4"/>
    <x v="8"/>
    <x v="4"/>
    <x v="571"/>
    <n v="444.41"/>
    <n v="754.24"/>
    <n v="754.24"/>
    <n v="0.20699999999999999"/>
    <n v="32"/>
    <n v="19139.594240000002"/>
    <n v="14221.12"/>
    <n v="4918.4742400000014"/>
    <n v="0.25697902360546598"/>
    <s v="Jan-2024"/>
    <d v="2024-01-01T00:00:00"/>
    <d v="2023-01-01T00:00:00"/>
    <x v="9"/>
    <s v="Q1-2024"/>
    <s v="Americas → Canada → Vancouver"/>
    <m/>
    <m/>
    <s v="Low"/>
  </r>
  <r>
    <x v="573"/>
    <d v="2023-12-19T00:00:00"/>
    <d v="2024-01-01T00:00:00"/>
    <n v="13"/>
    <s v="Original"/>
    <d v="2024-01-01T00:00:00"/>
    <n v="13"/>
    <x v="2"/>
    <x v="3"/>
    <s v="Toronto"/>
    <s v="Enterprise"/>
    <x v="0"/>
    <x v="11"/>
    <x v="5"/>
    <x v="572"/>
    <n v="856.1"/>
    <n v="901.48"/>
    <n v="901.48"/>
    <n v="5.6000000000000001E-2"/>
    <n v="17"/>
    <n v="14466.95104"/>
    <n v="14553.7"/>
    <n v="-86.748960000000807"/>
    <n v="-5.9963540182134192E-3"/>
    <s v="Dec-2023"/>
    <d v="2023-12-01T00:00:00"/>
    <d v="2023-01-01T00:00:00"/>
    <x v="27"/>
    <s v="Q4-2023"/>
    <s v="Americas → Canada → Toronto"/>
    <m/>
    <m/>
    <s v="Medium"/>
  </r>
  <r>
    <x v="574"/>
    <d v="2023-04-26T00:00:00"/>
    <d v="2023-04-26T00:00:00"/>
    <n v="0"/>
    <s v="Original"/>
    <d v="2023-04-26T00:00:00"/>
    <n v="0"/>
    <x v="3"/>
    <x v="7"/>
    <s v="Marseille"/>
    <s v="Consumer"/>
    <x v="4"/>
    <x v="12"/>
    <x v="0"/>
    <x v="573"/>
    <n v="81.489999999999995"/>
    <n v="113.08"/>
    <n v="113.08"/>
    <n v="0.121"/>
    <n v="5"/>
    <n v="496.98660000000001"/>
    <n v="407.45"/>
    <n v="89.536600000000021"/>
    <n v="0.18015898215364362"/>
    <s v="Apr-2023"/>
    <d v="2023-04-01T00:00:00"/>
    <d v="2023-01-01T00:00:00"/>
    <x v="12"/>
    <s v="Q2-2023"/>
    <s v="Europe → France → Marseille"/>
    <m/>
    <m/>
    <s v="Low"/>
  </r>
  <r>
    <x v="575"/>
    <d v="2025-08-03T00:00:00"/>
    <d v="2025-08-16T00:00:00"/>
    <n v="13"/>
    <s v="Original"/>
    <d v="2025-08-16T00:00:00"/>
    <n v="13"/>
    <x v="2"/>
    <x v="3"/>
    <s v="Montreal"/>
    <s v="Enterprise"/>
    <x v="3"/>
    <x v="7"/>
    <x v="2"/>
    <x v="574"/>
    <n v="698.66"/>
    <n v="868.62"/>
    <n v="868.62"/>
    <n v="7.1999999999999995E-2"/>
    <n v="15"/>
    <n v="12091.190399999999"/>
    <n v="10479.9"/>
    <n v="1611.2903999999999"/>
    <n v="0.13326151906432637"/>
    <s v="Aug-2025"/>
    <d v="2025-08-01T00:00:00"/>
    <d v="2023-01-01T00:00:00"/>
    <x v="29"/>
    <s v="Q3-2025"/>
    <s v="Americas → Canada → Montreal"/>
    <m/>
    <m/>
    <s v="Medium"/>
  </r>
  <r>
    <x v="576"/>
    <d v="2023-08-02T00:00:00"/>
    <d v="2023-08-19T00:00:00"/>
    <n v="17"/>
    <s v="Original"/>
    <d v="2023-08-19T00:00:00"/>
    <n v="17"/>
    <x v="2"/>
    <x v="3"/>
    <s v="Vancouver"/>
    <s v="Corporate"/>
    <x v="1"/>
    <x v="9"/>
    <x v="2"/>
    <x v="575"/>
    <n v="175.38"/>
    <n v="347.9"/>
    <n v="347.9"/>
    <n v="7.1999999999999995E-2"/>
    <n v="43"/>
    <n v="13882.6016"/>
    <n v="7541.34"/>
    <n v="6341.2615999999998"/>
    <n v="0.45677761148169804"/>
    <s v="Aug-2023"/>
    <d v="2023-08-01T00:00:00"/>
    <d v="2023-01-01T00:00:00"/>
    <x v="25"/>
    <s v="Q3-2023"/>
    <s v="Americas → Canada → Vancouver"/>
    <m/>
    <m/>
    <s v="Low"/>
  </r>
  <r>
    <x v="577"/>
    <d v="2023-06-15T00:00:00"/>
    <d v="2023-07-12T00:00:00"/>
    <n v="27"/>
    <s v="Original"/>
    <d v="2023-07-12T00:00:00"/>
    <n v="27"/>
    <x v="3"/>
    <x v="8"/>
    <s v="Manchester"/>
    <s v="Consumer"/>
    <x v="4"/>
    <x v="2"/>
    <x v="6"/>
    <x v="576"/>
    <n v="751.28"/>
    <n v="1111.8800000000001"/>
    <n v="1111.8800000000001"/>
    <n v="0.13500000000000001"/>
    <n v="7"/>
    <n v="6732.4334000000008"/>
    <n v="5258.96"/>
    <n v="1473.4734000000008"/>
    <n v="0.21886193482433863"/>
    <s v="Jun-2023"/>
    <d v="2023-06-01T00:00:00"/>
    <d v="2023-01-01T00:00:00"/>
    <x v="22"/>
    <s v="Q2-2023"/>
    <s v="Europe → United Kingdom → Manchester"/>
    <m/>
    <m/>
    <s v="Medium"/>
  </r>
  <r>
    <x v="578"/>
    <d v="2024-11-11T00:00:00"/>
    <d v="2024-11-24T00:00:00"/>
    <n v="13"/>
    <s v="Original"/>
    <d v="2024-11-24T00:00:00"/>
    <n v="13"/>
    <x v="3"/>
    <x v="8"/>
    <s v="London"/>
    <s v="Corporate"/>
    <x v="0"/>
    <x v="6"/>
    <x v="2"/>
    <x v="577"/>
    <n v="164.53"/>
    <n v="327.72"/>
    <n v="327.72"/>
    <n v="6.7000000000000004E-2"/>
    <n v="14"/>
    <n v="4280.6786400000001"/>
    <n v="2303.42"/>
    <n v="1977.25864"/>
    <n v="0.46190307805960412"/>
    <s v="Nov-2024"/>
    <d v="2024-11-01T00:00:00"/>
    <d v="2023-01-01T00:00:00"/>
    <x v="10"/>
    <s v="Q4-2024"/>
    <s v="Europe → United Kingdom → London"/>
    <m/>
    <m/>
    <s v="Low"/>
  </r>
  <r>
    <x v="579"/>
    <d v="2025-07-11T00:00:00"/>
    <d v="2025-08-03T00:00:00"/>
    <n v="23"/>
    <s v="Original"/>
    <d v="2025-08-03T00:00:00"/>
    <n v="23"/>
    <x v="0"/>
    <x v="0"/>
    <s v="Nakuru"/>
    <s v="Small Business"/>
    <x v="0"/>
    <x v="0"/>
    <x v="3"/>
    <x v="578"/>
    <n v="389.93"/>
    <n v="486.13"/>
    <n v="486.13"/>
    <n v="0.13200000000000001"/>
    <n v="17"/>
    <n v="7173.3342799999991"/>
    <n v="6628.81"/>
    <n v="544.52427999999873"/>
    <n v="7.5909508569562828E-2"/>
    <s v="Jul-2025"/>
    <d v="2025-07-01T00:00:00"/>
    <d v="2023-01-01T00:00:00"/>
    <x v="13"/>
    <s v="Q3-2025"/>
    <s v="Africa → Kenya → Nakuru"/>
    <m/>
    <m/>
    <s v="Low"/>
  </r>
  <r>
    <x v="580"/>
    <d v="2023-06-03T00:00:00"/>
    <d v="2023-07-01T00:00:00"/>
    <n v="28"/>
    <s v="Original"/>
    <d v="2023-07-01T00:00:00"/>
    <n v="28"/>
    <x v="2"/>
    <x v="5"/>
    <s v="Brasília"/>
    <s v="Small Business"/>
    <x v="2"/>
    <x v="8"/>
    <x v="0"/>
    <x v="579"/>
    <n v="860.4"/>
    <n v="2066.6"/>
    <n v="2066.6"/>
    <n v="0.01"/>
    <n v="3"/>
    <n v="6137.8019999999988"/>
    <n v="2581.1999999999998"/>
    <n v="3556.601999999999"/>
    <n v="0.57945857491004105"/>
    <s v="Jun-2023"/>
    <d v="2023-06-01T00:00:00"/>
    <d v="2023-01-01T00:00:00"/>
    <x v="22"/>
    <s v="Q2-2023"/>
    <s v="Americas → Brazil → Brasília"/>
    <m/>
    <m/>
    <s v="High"/>
  </r>
  <r>
    <x v="581"/>
    <d v="2023-01-29T00:00:00"/>
    <d v="2023-02-06T00:00:00"/>
    <n v="8"/>
    <s v="Original"/>
    <d v="2023-02-06T00:00:00"/>
    <n v="8"/>
    <x v="2"/>
    <x v="5"/>
    <s v="Brasília"/>
    <s v="Corporate"/>
    <x v="2"/>
    <x v="14"/>
    <x v="5"/>
    <x v="580"/>
    <n v="41.84"/>
    <n v="86.2"/>
    <n v="86.2"/>
    <n v="0.22600000000000001"/>
    <n v="27"/>
    <n v="1801.4076000000002"/>
    <n v="1129.68"/>
    <n v="671.72760000000017"/>
    <n v="0.37289039970742882"/>
    <s v="Jan-2023"/>
    <d v="2023-01-01T00:00:00"/>
    <d v="2023-01-01T00:00:00"/>
    <x v="5"/>
    <s v="Q1-2023"/>
    <s v="Americas → Brazil → Brasília"/>
    <m/>
    <m/>
    <s v="Low"/>
  </r>
  <r>
    <x v="582"/>
    <d v="2024-09-06T00:00:00"/>
    <d v="2024-09-04T00:00:00"/>
    <n v="-2"/>
    <s v="Corrected"/>
    <d v="2024-09-08T00:00:00"/>
    <n v="2"/>
    <x v="1"/>
    <x v="2"/>
    <s v="Osaka"/>
    <s v="Corporate"/>
    <x v="4"/>
    <x v="8"/>
    <x v="4"/>
    <x v="581"/>
    <n v="1368.17"/>
    <n v="2307.75"/>
    <n v="2307.75"/>
    <n v="0.16300000000000001"/>
    <n v="21"/>
    <n v="40563.321749999996"/>
    <n v="28731.57"/>
    <n v="11831.751749999996"/>
    <n v="0.29168596750831921"/>
    <s v="Sep-2024"/>
    <d v="2024-09-01T00:00:00"/>
    <d v="2023-03-01T00:00:00"/>
    <x v="14"/>
    <s v="Q3-2024"/>
    <s v="Asia → Japan → Osaka"/>
    <m/>
    <m/>
    <s v="High"/>
  </r>
  <r>
    <x v="583"/>
    <d v="2024-08-03T00:00:00"/>
    <d v="2024-08-09T00:00:00"/>
    <n v="6"/>
    <s v="Original"/>
    <d v="2024-08-09T00:00:00"/>
    <n v="6"/>
    <x v="0"/>
    <x v="0"/>
    <s v="Mombasa"/>
    <s v="Consumer"/>
    <x v="2"/>
    <x v="10"/>
    <x v="4"/>
    <x v="582"/>
    <n v="643.21"/>
    <n v="1112.81"/>
    <n v="1112.81"/>
    <n v="0.14099999999999999"/>
    <n v="4"/>
    <n v="3823.6151599999998"/>
    <n v="2572.84"/>
    <n v="1250.7751599999997"/>
    <n v="0.32711847496702562"/>
    <s v="Aug-2024"/>
    <d v="2024-08-01T00:00:00"/>
    <d v="2023-01-01T00:00:00"/>
    <x v="20"/>
    <s v="Q3-2024"/>
    <s v="Africa → Kenya → Mombasa"/>
    <m/>
    <m/>
    <s v="Medium"/>
  </r>
  <r>
    <x v="584"/>
    <d v="2025-04-17T00:00:00"/>
    <d v="2025-04-17T00:00:00"/>
    <n v="0"/>
    <s v="Original"/>
    <d v="2025-04-17T00:00:00"/>
    <n v="0"/>
    <x v="2"/>
    <x v="5"/>
    <s v="São Paulo"/>
    <s v="Corporate"/>
    <x v="3"/>
    <x v="4"/>
    <x v="3"/>
    <x v="583"/>
    <n v="719.41"/>
    <n v="1125.99"/>
    <n v="1125.99"/>
    <n v="4.1000000000000002E-2"/>
    <n v="21"/>
    <n v="22676.312610000001"/>
    <n v="15107.609999999999"/>
    <n v="7568.7026100000021"/>
    <n v="0.33377131194876403"/>
    <s v="Apr-2025"/>
    <d v="2025-04-01T00:00:00"/>
    <d v="2023-01-01T00:00:00"/>
    <x v="18"/>
    <s v="Q2-2025"/>
    <s v="Americas → Brazil → São Paulo"/>
    <m/>
    <m/>
    <s v="Medium"/>
  </r>
  <r>
    <x v="585"/>
    <d v="2023-05-03T00:00:00"/>
    <d v="2023-05-16T00:00:00"/>
    <n v="13"/>
    <s v="Original"/>
    <d v="2023-05-16T00:00:00"/>
    <n v="13"/>
    <x v="2"/>
    <x v="10"/>
    <s v="New York"/>
    <s v="Corporate"/>
    <x v="2"/>
    <x v="4"/>
    <x v="3"/>
    <x v="584"/>
    <n v="64.5"/>
    <n v="123.62"/>
    <n v="123.62"/>
    <n v="0"/>
    <n v="3"/>
    <n v="370.86"/>
    <n v="193.5"/>
    <n v="177.36"/>
    <n v="0.47823976702798904"/>
    <s v="May-2023"/>
    <d v="2023-05-01T00:00:00"/>
    <d v="2023-01-01T00:00:00"/>
    <x v="15"/>
    <s v="Q2-2023"/>
    <s v="Americas → USA → New York"/>
    <m/>
    <m/>
    <s v="Low"/>
  </r>
  <r>
    <x v="586"/>
    <d v="2024-03-13T00:00:00"/>
    <d v="2024-04-06T00:00:00"/>
    <n v="24"/>
    <s v="Original"/>
    <d v="2024-04-06T00:00:00"/>
    <n v="24"/>
    <x v="0"/>
    <x v="1"/>
    <s v="Abuja"/>
    <s v="Consumer"/>
    <x v="3"/>
    <x v="4"/>
    <x v="0"/>
    <x v="585"/>
    <n v="1232.78"/>
    <n v="1731.75"/>
    <n v="1731.75"/>
    <n v="9.2999999999999999E-2"/>
    <n v="16"/>
    <n v="25131.155999999999"/>
    <n v="19724.48"/>
    <n v="5406.6759999999995"/>
    <n v="0.21513837246484005"/>
    <s v="Mar-2024"/>
    <d v="2024-03-01T00:00:00"/>
    <d v="2023-01-01T00:00:00"/>
    <x v="0"/>
    <s v="Q1-2024"/>
    <s v="Africa → Nigeria → Abuja"/>
    <m/>
    <m/>
    <s v="High"/>
  </r>
  <r>
    <x v="587"/>
    <d v="2024-06-16T00:00:00"/>
    <d v="2024-06-21T00:00:00"/>
    <n v="5"/>
    <s v="Original"/>
    <d v="2024-06-21T00:00:00"/>
    <n v="5"/>
    <x v="1"/>
    <x v="2"/>
    <s v="Tokyo"/>
    <s v="Small Business"/>
    <x v="3"/>
    <x v="9"/>
    <x v="3"/>
    <x v="586"/>
    <n v="1367.13"/>
    <n v="3062.01"/>
    <n v="3062.01"/>
    <n v="0.10299999999999999"/>
    <n v="25"/>
    <n v="68665.574250000005"/>
    <n v="34178.25"/>
    <n v="34487.324250000005"/>
    <n v="0.50225057645971705"/>
    <s v="Jun-2024"/>
    <d v="2024-06-01T00:00:00"/>
    <d v="2023-03-01T00:00:00"/>
    <x v="19"/>
    <s v="Q2-2024"/>
    <s v="Asia → Japan → Tokyo"/>
    <m/>
    <m/>
    <s v="High"/>
  </r>
  <r>
    <x v="588"/>
    <d v="2025-02-15T00:00:00"/>
    <d v="2025-02-27T00:00:00"/>
    <n v="12"/>
    <s v="Original"/>
    <d v="2025-02-27T00:00:00"/>
    <n v="12"/>
    <x v="3"/>
    <x v="7"/>
    <s v="Lyon"/>
    <s v="Non-Profit"/>
    <x v="4"/>
    <x v="11"/>
    <x v="6"/>
    <x v="587"/>
    <n v="1027.26"/>
    <n v="2200.41"/>
    <n v="2200.41"/>
    <n v="8.7999999999999995E-2"/>
    <n v="6"/>
    <n v="12040.64352"/>
    <n v="6163.5599999999995"/>
    <n v="5877.0835200000001"/>
    <n v="0.48810377204822358"/>
    <s v="Feb-2025"/>
    <d v="2025-02-01T00:00:00"/>
    <d v="2023-01-01T00:00:00"/>
    <x v="26"/>
    <s v="Q1-2025"/>
    <s v="Europe → France → Lyon"/>
    <m/>
    <m/>
    <s v="High"/>
  </r>
  <r>
    <x v="589"/>
    <d v="2023-04-03T00:00:00"/>
    <d v="2023-04-16T00:00:00"/>
    <n v="13"/>
    <s v="Original"/>
    <d v="2023-04-16T00:00:00"/>
    <n v="13"/>
    <x v="3"/>
    <x v="7"/>
    <s v="Marseille"/>
    <s v="Non-Profit"/>
    <x v="2"/>
    <x v="12"/>
    <x v="6"/>
    <x v="588"/>
    <n v="790.54"/>
    <n v="601.49"/>
    <n v="601.49"/>
    <n v="0"/>
    <n v="15"/>
    <n v="9022.35"/>
    <n v="11858.099999999999"/>
    <n v="-2835.7499999999982"/>
    <n v="-0.31430281467688553"/>
    <s v="Apr-2023"/>
    <d v="2023-04-01T00:00:00"/>
    <d v="2023-01-01T00:00:00"/>
    <x v="12"/>
    <s v="Q2-2023"/>
    <s v="Europe → France → Marseille"/>
    <m/>
    <m/>
    <s v="Low"/>
  </r>
  <r>
    <x v="590"/>
    <d v="2025-08-30T00:00:00"/>
    <d v="2025-09-22T00:00:00"/>
    <n v="23"/>
    <s v="Original"/>
    <d v="2025-09-22T00:00:00"/>
    <n v="23"/>
    <x v="3"/>
    <x v="7"/>
    <s v="Marseille"/>
    <s v="Corporate"/>
    <x v="4"/>
    <x v="6"/>
    <x v="0"/>
    <x v="589"/>
    <n v="663.9"/>
    <n v="947.77"/>
    <n v="947.77"/>
    <n v="0.17399999999999999"/>
    <n v="15"/>
    <n v="11742.8703"/>
    <n v="9958.5"/>
    <n v="1784.3703000000005"/>
    <n v="0.1519535049280073"/>
    <s v="Aug-2025"/>
    <d v="2025-08-01T00:00:00"/>
    <d v="2023-01-01T00:00:00"/>
    <x v="29"/>
    <s v="Q3-2025"/>
    <s v="Europe → France → Marseille"/>
    <m/>
    <m/>
    <s v="Medium"/>
  </r>
  <r>
    <x v="591"/>
    <d v="2023-02-27T00:00:00"/>
    <d v="2023-02-26T00:00:00"/>
    <n v="-1"/>
    <s v="Corrected"/>
    <d v="2023-02-28T00:00:00"/>
    <n v="1"/>
    <x v="2"/>
    <x v="10"/>
    <s v="San Francisco"/>
    <s v="Non-Profit"/>
    <x v="1"/>
    <x v="4"/>
    <x v="2"/>
    <x v="590"/>
    <n v="1015.91"/>
    <n v="2331.48"/>
    <n v="2331.48"/>
    <n v="0.14599999999999999"/>
    <n v="26"/>
    <n v="51768.181920000003"/>
    <n v="26413.66"/>
    <n v="25354.521920000003"/>
    <n v="0.48977037592669626"/>
    <s v="Feb-2023"/>
    <d v="2023-02-01T00:00:00"/>
    <d v="2023-01-01T00:00:00"/>
    <x v="2"/>
    <s v="Q1-2023"/>
    <s v="Americas → USA → San Francisco"/>
    <m/>
    <m/>
    <s v="High"/>
  </r>
  <r>
    <x v="592"/>
    <d v="2024-07-31T00:00:00"/>
    <d v="2024-08-15T00:00:00"/>
    <n v="15"/>
    <s v="Original"/>
    <d v="2024-08-15T00:00:00"/>
    <n v="15"/>
    <x v="1"/>
    <x v="2"/>
    <s v="Tokyo"/>
    <s v="Corporate"/>
    <x v="2"/>
    <x v="9"/>
    <x v="5"/>
    <x v="591"/>
    <n v="1252.52"/>
    <n v="1417.24"/>
    <n v="1417.24"/>
    <n v="0.192"/>
    <n v="5"/>
    <n v="5725.6496000000006"/>
    <n v="6262.6"/>
    <n v="-536.95039999999972"/>
    <n v="-9.3779821943696953E-2"/>
    <s v="Jul-2024"/>
    <d v="2024-07-01T00:00:00"/>
    <d v="2023-03-01T00:00:00"/>
    <x v="7"/>
    <s v="Q3-2024"/>
    <s v="Asia → Japan → Tokyo"/>
    <m/>
    <m/>
    <s v="Medium"/>
  </r>
  <r>
    <x v="593"/>
    <d v="2025-06-15T00:00:00"/>
    <d v="2025-07-12T00:00:00"/>
    <n v="27"/>
    <s v="Original"/>
    <d v="2025-07-12T00:00:00"/>
    <n v="27"/>
    <x v="3"/>
    <x v="7"/>
    <s v="Marseille"/>
    <s v="Consumer"/>
    <x v="4"/>
    <x v="0"/>
    <x v="6"/>
    <x v="592"/>
    <n v="318.83"/>
    <n v="699.5"/>
    <n v="699.5"/>
    <n v="0.08"/>
    <n v="13"/>
    <n v="8366.02"/>
    <n v="4144.79"/>
    <n v="4221.2300000000005"/>
    <n v="0.50456848059172699"/>
    <s v="Jun-2025"/>
    <d v="2025-06-01T00:00:00"/>
    <d v="2023-01-01T00:00:00"/>
    <x v="16"/>
    <s v="Q2-2025"/>
    <s v="Europe → France → Marseille"/>
    <m/>
    <m/>
    <s v="Low"/>
  </r>
  <r>
    <x v="594"/>
    <d v="2024-06-30T00:00:00"/>
    <d v="2024-07-21T00:00:00"/>
    <n v="21"/>
    <s v="Original"/>
    <d v="2024-07-21T00:00:00"/>
    <n v="21"/>
    <x v="0"/>
    <x v="0"/>
    <s v="Kisumu"/>
    <s v="Small Business"/>
    <x v="0"/>
    <x v="11"/>
    <x v="4"/>
    <x v="593"/>
    <n v="753.43"/>
    <n v="1787.2"/>
    <n v="1787.2"/>
    <n v="7.2999999999999995E-2"/>
    <n v="9"/>
    <n v="14910.609600000002"/>
    <n v="6780.87"/>
    <n v="8129.7396000000017"/>
    <n v="0.54523187301476939"/>
    <s v="Jun-2024"/>
    <d v="2024-06-01T00:00:00"/>
    <d v="2023-01-01T00:00:00"/>
    <x v="17"/>
    <s v="Q2-2024"/>
    <s v="Africa → Kenya → Kisumu"/>
    <m/>
    <m/>
    <s v="High"/>
  </r>
  <r>
    <x v="595"/>
    <d v="2025-02-17T00:00:00"/>
    <d v="2025-02-15T00:00:00"/>
    <n v="-2"/>
    <s v="Corrected"/>
    <d v="2025-02-19T00:00:00"/>
    <n v="2"/>
    <x v="2"/>
    <x v="3"/>
    <s v="Toronto"/>
    <s v="Small Business"/>
    <x v="0"/>
    <x v="14"/>
    <x v="0"/>
    <x v="594"/>
    <n v="1133.47"/>
    <n v="1698.75"/>
    <n v="1698.75"/>
    <n v="4.2999999999999997E-2"/>
    <n v="5"/>
    <n v="8128.5187499999993"/>
    <n v="5667.35"/>
    <n v="2461.1687499999989"/>
    <n v="0.30278194904821976"/>
    <s v="Feb-2025"/>
    <d v="2025-02-01T00:00:00"/>
    <d v="2023-01-01T00:00:00"/>
    <x v="26"/>
    <s v="Q1-2025"/>
    <s v="Americas → Canada → Toronto"/>
    <m/>
    <m/>
    <s v="High"/>
  </r>
  <r>
    <x v="596"/>
    <d v="2023-01-07T00:00:00"/>
    <d v="2023-01-30T00:00:00"/>
    <n v="23"/>
    <s v="Original"/>
    <d v="2023-01-30T00:00:00"/>
    <n v="23"/>
    <x v="0"/>
    <x v="11"/>
    <s v="Cape Town"/>
    <s v="Consumer"/>
    <x v="1"/>
    <x v="8"/>
    <x v="1"/>
    <x v="595"/>
    <n v="299.02"/>
    <n v="724.7"/>
    <n v="724.7"/>
    <n v="0.14000000000000001"/>
    <n v="5"/>
    <n v="3116.21"/>
    <n v="1495.1"/>
    <n v="1621.1100000000001"/>
    <n v="0.52021847051386139"/>
    <s v="Jan-2023"/>
    <d v="2023-01-01T00:00:00"/>
    <d v="2023-01-01T00:00:00"/>
    <x v="5"/>
    <s v="Q1-2023"/>
    <s v="Africa → South Africa → Cape Town"/>
    <m/>
    <m/>
    <s v="Low"/>
  </r>
  <r>
    <x v="597"/>
    <d v="2025-03-10T00:00:00"/>
    <d v="2025-04-04T00:00:00"/>
    <n v="25"/>
    <s v="Original"/>
    <d v="2025-04-04T00:00:00"/>
    <n v="25"/>
    <x v="1"/>
    <x v="2"/>
    <s v="Osaka"/>
    <s v="Corporate"/>
    <x v="4"/>
    <x v="10"/>
    <x v="1"/>
    <x v="596"/>
    <n v="783.72"/>
    <n v="1355.94"/>
    <n v="1355.94"/>
    <n v="0.187"/>
    <n v="4"/>
    <n v="4409.5168800000001"/>
    <n v="3134.88"/>
    <n v="1274.63688"/>
    <n v="0.28906497348525856"/>
    <s v="Mar-2025"/>
    <d v="2025-03-01T00:00:00"/>
    <d v="2023-03-01T00:00:00"/>
    <x v="24"/>
    <s v="Q1-2025"/>
    <s v="Asia → Japan → Osaka"/>
    <m/>
    <m/>
    <s v="Medium"/>
  </r>
  <r>
    <x v="598"/>
    <d v="2024-08-17T00:00:00"/>
    <d v="2024-08-15T00:00:00"/>
    <n v="-2"/>
    <s v="Corrected"/>
    <d v="2024-08-19T00:00:00"/>
    <n v="2"/>
    <x v="2"/>
    <x v="5"/>
    <s v="Rio de Janeiro"/>
    <s v="Consumer"/>
    <x v="4"/>
    <x v="12"/>
    <x v="5"/>
    <x v="597"/>
    <n v="165.3"/>
    <n v="275.07"/>
    <n v="275.07"/>
    <n v="0.13300000000000001"/>
    <n v="25"/>
    <n v="5962.1422499999999"/>
    <n v="4132.5"/>
    <n v="1829.6422499999999"/>
    <n v="0.30687665159280625"/>
    <s v="Aug-2024"/>
    <d v="2024-08-01T00:00:00"/>
    <d v="2023-01-01T00:00:00"/>
    <x v="20"/>
    <s v="Q3-2024"/>
    <s v="Americas → Brazil → Rio de Janeiro"/>
    <m/>
    <m/>
    <s v="Low"/>
  </r>
  <r>
    <x v="599"/>
    <d v="2024-03-09T00:00:00"/>
    <d v="2024-03-22T00:00:00"/>
    <n v="13"/>
    <s v="Original"/>
    <d v="2024-03-22T00:00:00"/>
    <n v="13"/>
    <x v="3"/>
    <x v="8"/>
    <s v="Manchester"/>
    <s v="Consumer"/>
    <x v="1"/>
    <x v="6"/>
    <x v="4"/>
    <x v="598"/>
    <n v="985.45"/>
    <n v="1802.44"/>
    <n v="1802.44"/>
    <n v="8.9999999999999993E-3"/>
    <n v="19"/>
    <n v="33938.142760000002"/>
    <n v="18723.55"/>
    <n v="15214.592760000003"/>
    <n v="0.44830363486867486"/>
    <s v="Mar-2024"/>
    <d v="2024-03-01T00:00:00"/>
    <d v="2023-01-01T00:00:00"/>
    <x v="0"/>
    <s v="Q1-2024"/>
    <s v="Europe → United Kingdom → Manchester"/>
    <m/>
    <m/>
    <s v="High"/>
  </r>
  <r>
    <x v="600"/>
    <d v="2024-08-19T00:00:00"/>
    <d v="2024-09-02T00:00:00"/>
    <n v="14"/>
    <s v="Original"/>
    <d v="2024-09-02T00:00:00"/>
    <n v="14"/>
    <x v="2"/>
    <x v="3"/>
    <s v="Toronto"/>
    <s v="Consumer"/>
    <x v="3"/>
    <x v="0"/>
    <x v="1"/>
    <x v="599"/>
    <n v="1337.01"/>
    <n v="1269.78"/>
    <n v="1269.78"/>
    <n v="0.16"/>
    <n v="7"/>
    <n v="7466.3063999999986"/>
    <n v="9359.07"/>
    <n v="-1892.7636000000011"/>
    <n v="-0.25350735672996244"/>
    <s v="Aug-2024"/>
    <d v="2024-08-01T00:00:00"/>
    <d v="2023-01-01T00:00:00"/>
    <x v="20"/>
    <s v="Q3-2024"/>
    <s v="Americas → Canada → Toronto"/>
    <m/>
    <m/>
    <s v="Medium"/>
  </r>
  <r>
    <x v="601"/>
    <d v="2025-08-11T00:00:00"/>
    <d v="2025-08-28T00:00:00"/>
    <n v="17"/>
    <s v="Original"/>
    <d v="2025-08-28T00:00:00"/>
    <n v="17"/>
    <x v="3"/>
    <x v="7"/>
    <s v="Paris"/>
    <s v="Education"/>
    <x v="1"/>
    <x v="9"/>
    <x v="2"/>
    <x v="600"/>
    <n v="416.16"/>
    <n v="571.9"/>
    <n v="571.9"/>
    <n v="7.0999999999999994E-2"/>
    <n v="2"/>
    <n v="1062.5902000000001"/>
    <n v="832.32"/>
    <n v="230.27020000000005"/>
    <n v="0.21670649701079497"/>
    <s v="Aug-2025"/>
    <d v="2025-08-01T00:00:00"/>
    <d v="2023-01-01T00:00:00"/>
    <x v="29"/>
    <s v="Q3-2025"/>
    <s v="Europe → France → Paris"/>
    <m/>
    <m/>
    <s v="Low"/>
  </r>
  <r>
    <x v="602"/>
    <d v="2025-05-16T00:00:00"/>
    <d v="2025-05-18T00:00:00"/>
    <n v="2"/>
    <s v="Original"/>
    <d v="2025-05-18T00:00:00"/>
    <n v="2"/>
    <x v="1"/>
    <x v="2"/>
    <s v="Tokyo"/>
    <s v="Enterprise"/>
    <x v="0"/>
    <x v="1"/>
    <x v="1"/>
    <x v="601"/>
    <n v="1144.3800000000001"/>
    <n v="2755.04"/>
    <n v="2755.04"/>
    <n v="0.15"/>
    <n v="17"/>
    <n v="39810.328000000001"/>
    <n v="19454.460000000003"/>
    <n v="20355.867999999999"/>
    <n v="0.51132128326096682"/>
    <s v="May-2025"/>
    <d v="2025-05-01T00:00:00"/>
    <d v="2023-03-01T00:00:00"/>
    <x v="3"/>
    <s v="Q2-2025"/>
    <s v="Asia → Japan → Tokyo"/>
    <m/>
    <m/>
    <s v="High"/>
  </r>
  <r>
    <x v="603"/>
    <d v="2023-04-10T00:00:00"/>
    <d v="2023-04-25T00:00:00"/>
    <n v="15"/>
    <s v="Original"/>
    <d v="2023-04-25T00:00:00"/>
    <n v="15"/>
    <x v="3"/>
    <x v="8"/>
    <s v="London"/>
    <s v="Small Business"/>
    <x v="0"/>
    <x v="14"/>
    <x v="1"/>
    <x v="602"/>
    <n v="405.66"/>
    <n v="962.51"/>
    <n v="962.51"/>
    <n v="0.19"/>
    <n v="7"/>
    <n v="5457.4317000000001"/>
    <n v="2839.6200000000003"/>
    <n v="2617.8116999999997"/>
    <n v="0.47967832561239376"/>
    <s v="Apr-2023"/>
    <d v="2023-04-01T00:00:00"/>
    <d v="2023-01-01T00:00:00"/>
    <x v="12"/>
    <s v="Q2-2023"/>
    <s v="Europe → United Kingdom → London"/>
    <m/>
    <m/>
    <s v="Medium"/>
  </r>
  <r>
    <x v="604"/>
    <d v="2023-09-17T00:00:00"/>
    <d v="2023-10-02T00:00:00"/>
    <n v="15"/>
    <s v="Original"/>
    <d v="2023-10-02T00:00:00"/>
    <n v="15"/>
    <x v="2"/>
    <x v="5"/>
    <s v="Rio de Janeiro"/>
    <s v="Small Business"/>
    <x v="0"/>
    <x v="5"/>
    <x v="4"/>
    <x v="603"/>
    <n v="689.33"/>
    <n v="668.27"/>
    <n v="668.27"/>
    <n v="0.186"/>
    <n v="13"/>
    <n v="7071.6331400000008"/>
    <n v="8961.2900000000009"/>
    <n v="-1889.6568600000001"/>
    <n v="-0.26721647214861033"/>
    <s v="Sep-2023"/>
    <d v="2023-09-01T00:00:00"/>
    <d v="2023-01-01T00:00:00"/>
    <x v="28"/>
    <s v="Q3-2023"/>
    <s v="Americas → Brazil → Rio de Janeiro"/>
    <m/>
    <m/>
    <s v="Low"/>
  </r>
  <r>
    <x v="605"/>
    <d v="2023-04-22T00:00:00"/>
    <d v="2023-05-14T00:00:00"/>
    <n v="22"/>
    <s v="Original"/>
    <d v="2023-05-14T00:00:00"/>
    <n v="22"/>
    <x v="1"/>
    <x v="2"/>
    <s v="Nagoya"/>
    <s v="Enterprise"/>
    <x v="0"/>
    <x v="8"/>
    <x v="6"/>
    <x v="604"/>
    <n v="1209.22"/>
    <n v="1404.33"/>
    <n v="1404.33"/>
    <n v="0.10299999999999999"/>
    <n v="11"/>
    <n v="13856.52411"/>
    <n v="13301.42"/>
    <n v="555.10411000000022"/>
    <n v="4.0060848275751328E-2"/>
    <s v="Apr-2023"/>
    <d v="2023-04-01T00:00:00"/>
    <d v="2023-03-01T00:00:00"/>
    <x v="2"/>
    <s v="Q2-2023"/>
    <s v="Asia → Japan → Nagoya"/>
    <m/>
    <m/>
    <s v="Medium"/>
  </r>
  <r>
    <x v="606"/>
    <d v="2025-06-19T00:00:00"/>
    <d v="2025-06-21T00:00:00"/>
    <n v="2"/>
    <s v="Original"/>
    <d v="2025-06-21T00:00:00"/>
    <n v="2"/>
    <x v="0"/>
    <x v="11"/>
    <s v="Johannesburg"/>
    <s v="Small Business"/>
    <x v="5"/>
    <x v="10"/>
    <x v="3"/>
    <x v="605"/>
    <n v="1466.27"/>
    <n v="3589.89"/>
    <n v="3589.89"/>
    <n v="9.7000000000000003E-2"/>
    <n v="9"/>
    <n v="29175.036029999999"/>
    <n v="13196.43"/>
    <n v="15978.606029999999"/>
    <n v="0.54768076425234147"/>
    <s v="Jun-2025"/>
    <d v="2025-06-01T00:00:00"/>
    <d v="2023-01-01T00:00:00"/>
    <x v="16"/>
    <s v="Q2-2025"/>
    <s v="Africa → South Africa → Johannesburg"/>
    <m/>
    <m/>
    <s v="High"/>
  </r>
  <r>
    <x v="607"/>
    <d v="2024-11-27T00:00:00"/>
    <d v="2024-12-24T00:00:00"/>
    <n v="27"/>
    <s v="Original"/>
    <d v="2024-12-24T00:00:00"/>
    <n v="27"/>
    <x v="0"/>
    <x v="0"/>
    <s v="Mombasa"/>
    <s v="Corporate"/>
    <x v="3"/>
    <x v="5"/>
    <x v="1"/>
    <x v="606"/>
    <n v="143.33000000000001"/>
    <n v="233.51"/>
    <n v="233.51"/>
    <n v="0.16300000000000001"/>
    <n v="14"/>
    <n v="2736.27018"/>
    <n v="2006.6200000000001"/>
    <n v="729.65017999999986"/>
    <n v="0.26665867476580835"/>
    <s v="Nov-2024"/>
    <d v="2024-11-01T00:00:00"/>
    <d v="2023-01-01T00:00:00"/>
    <x v="10"/>
    <s v="Q4-2024"/>
    <s v="Africa → Kenya → Mombasa"/>
    <m/>
    <m/>
    <s v="Low"/>
  </r>
  <r>
    <x v="608"/>
    <d v="2024-01-28T00:00:00"/>
    <d v="2024-01-27T00:00:00"/>
    <n v="-1"/>
    <s v="Corrected"/>
    <d v="2024-01-29T00:00:00"/>
    <n v="1"/>
    <x v="0"/>
    <x v="11"/>
    <s v="Cape Town"/>
    <s v="Enterprise"/>
    <x v="4"/>
    <x v="7"/>
    <x v="0"/>
    <x v="607"/>
    <n v="109.75"/>
    <n v="124.25"/>
    <n v="124.25"/>
    <n v="0.12"/>
    <n v="19"/>
    <n v="2077.46"/>
    <n v="2085.25"/>
    <n v="-7.7899999999999636"/>
    <n v="-3.7497713554051405E-3"/>
    <s v="Jan-2024"/>
    <d v="2024-01-01T00:00:00"/>
    <d v="2023-01-01T00:00:00"/>
    <x v="9"/>
    <s v="Q1-2024"/>
    <s v="Africa → South Africa → Cape Town"/>
    <m/>
    <m/>
    <s v="Low"/>
  </r>
  <r>
    <x v="609"/>
    <d v="2023-04-16T00:00:00"/>
    <d v="2023-04-23T00:00:00"/>
    <n v="7"/>
    <s v="Original"/>
    <d v="2023-04-23T00:00:00"/>
    <n v="7"/>
    <x v="2"/>
    <x v="10"/>
    <s v="Austin"/>
    <s v="Corporate"/>
    <x v="3"/>
    <x v="7"/>
    <x v="1"/>
    <x v="608"/>
    <n v="1099.1500000000001"/>
    <n v="1431.37"/>
    <n v="1431.37"/>
    <n v="0.104"/>
    <n v="8"/>
    <n v="10260.060159999999"/>
    <n v="8793.2000000000007"/>
    <n v="1466.8601599999984"/>
    <n v="0.14296798821109433"/>
    <s v="Apr-2023"/>
    <d v="2023-04-01T00:00:00"/>
    <d v="2023-01-01T00:00:00"/>
    <x v="12"/>
    <s v="Q2-2023"/>
    <s v="Americas → USA → Austin"/>
    <m/>
    <m/>
    <s v="Medium"/>
  </r>
  <r>
    <x v="610"/>
    <d v="2024-02-01T00:00:00"/>
    <d v="2024-02-01T00:00:00"/>
    <n v="0"/>
    <s v="Original"/>
    <d v="2024-02-01T00:00:00"/>
    <n v="0"/>
    <x v="2"/>
    <x v="10"/>
    <s v="Austin"/>
    <s v="Consumer"/>
    <x v="3"/>
    <x v="10"/>
    <x v="1"/>
    <x v="609"/>
    <n v="714.43"/>
    <n v="1595.52"/>
    <n v="1595.52"/>
    <n v="0.19400000000000001"/>
    <n v="14"/>
    <n v="18003.847679999999"/>
    <n v="10002.019999999999"/>
    <n v="8001.8276800000003"/>
    <n v="0.44445097638151093"/>
    <s v="Feb-2024"/>
    <d v="2024-02-01T00:00:00"/>
    <d v="2023-01-01T00:00:00"/>
    <x v="32"/>
    <s v="Q1-2024"/>
    <s v="Americas → USA → Austin"/>
    <m/>
    <m/>
    <s v="Medium"/>
  </r>
  <r>
    <x v="611"/>
    <d v="2024-10-19T00:00:00"/>
    <d v="2024-11-06T00:00:00"/>
    <n v="18"/>
    <s v="Original"/>
    <d v="2024-11-06T00:00:00"/>
    <n v="18"/>
    <x v="2"/>
    <x v="10"/>
    <s v="Chicago"/>
    <s v="Education"/>
    <x v="5"/>
    <x v="0"/>
    <x v="5"/>
    <x v="610"/>
    <n v="942.02"/>
    <n v="1028.46"/>
    <n v="1028.46"/>
    <n v="0"/>
    <n v="9"/>
    <n v="9256.14"/>
    <n v="8478.18"/>
    <n v="777.95999999999913"/>
    <n v="8.4047994088248354E-2"/>
    <s v="Oct-2024"/>
    <d v="2024-10-01T00:00:00"/>
    <d v="2023-01-01T00:00:00"/>
    <x v="1"/>
    <s v="Q4-2024"/>
    <s v="Americas → USA → Chicago"/>
    <m/>
    <m/>
    <s v="Medium"/>
  </r>
  <r>
    <x v="612"/>
    <d v="2024-06-25T00:00:00"/>
    <d v="2024-06-30T00:00:00"/>
    <n v="5"/>
    <s v="Original"/>
    <d v="2024-06-30T00:00:00"/>
    <n v="5"/>
    <x v="0"/>
    <x v="0"/>
    <s v="Kisumu"/>
    <s v="Education"/>
    <x v="4"/>
    <x v="12"/>
    <x v="2"/>
    <x v="611"/>
    <n v="1323.55"/>
    <n v="3230.35"/>
    <n v="3230.35"/>
    <n v="2.1999999999999999E-2"/>
    <n v="26"/>
    <n v="82141.339799999987"/>
    <n v="34412.299999999996"/>
    <n v="47729.039799999991"/>
    <n v="0.58105991351263542"/>
    <s v="Jun-2024"/>
    <d v="2024-06-01T00:00:00"/>
    <d v="2023-01-01T00:00:00"/>
    <x v="17"/>
    <s v="Q2-2024"/>
    <s v="Africa → Kenya → Kisumu"/>
    <m/>
    <m/>
    <s v="High"/>
  </r>
  <r>
    <x v="613"/>
    <d v="2023-07-30T00:00:00"/>
    <d v="2023-08-19T00:00:00"/>
    <n v="20"/>
    <s v="Original"/>
    <d v="2023-08-19T00:00:00"/>
    <n v="20"/>
    <x v="3"/>
    <x v="7"/>
    <s v="Paris"/>
    <s v="Enterprise"/>
    <x v="2"/>
    <x v="3"/>
    <x v="2"/>
    <x v="612"/>
    <n v="1418.51"/>
    <n v="2789.61"/>
    <n v="2789.61"/>
    <n v="0.17100000000000001"/>
    <n v="8"/>
    <n v="18500.693520000001"/>
    <n v="11348.08"/>
    <n v="7152.6135200000008"/>
    <n v="0.38661326464695689"/>
    <s v="Jul-2023"/>
    <d v="2023-07-01T00:00:00"/>
    <d v="2023-01-01T00:00:00"/>
    <x v="23"/>
    <s v="Q3-2023"/>
    <s v="Europe → France → Paris"/>
    <m/>
    <m/>
    <s v="High"/>
  </r>
  <r>
    <x v="614"/>
    <d v="2025-03-11T00:00:00"/>
    <d v="2025-03-27T00:00:00"/>
    <n v="16"/>
    <s v="Original"/>
    <d v="2025-03-27T00:00:00"/>
    <n v="16"/>
    <x v="1"/>
    <x v="2"/>
    <s v="Tokyo"/>
    <s v="Enterprise"/>
    <x v="3"/>
    <x v="5"/>
    <x v="1"/>
    <x v="613"/>
    <n v="1317.58"/>
    <n v="1897.74"/>
    <n v="1897.74"/>
    <n v="8.1000000000000003E-2"/>
    <n v="6"/>
    <n v="10464.138360000001"/>
    <n v="7905.48"/>
    <n v="2558.6583600000013"/>
    <n v="0.24451687009230266"/>
    <s v="Mar-2025"/>
    <d v="2025-03-01T00:00:00"/>
    <d v="2023-03-01T00:00:00"/>
    <x v="24"/>
    <s v="Q1-2025"/>
    <s v="Asia → Japan → Tokyo"/>
    <m/>
    <m/>
    <s v="High"/>
  </r>
  <r>
    <x v="615"/>
    <d v="2023-10-09T00:00:00"/>
    <d v="2023-10-11T00:00:00"/>
    <n v="2"/>
    <s v="Original"/>
    <d v="2023-10-11T00:00:00"/>
    <n v="2"/>
    <x v="0"/>
    <x v="1"/>
    <s v="Port Harcourt"/>
    <s v="Education"/>
    <x v="2"/>
    <x v="11"/>
    <x v="2"/>
    <x v="614"/>
    <n v="391.16"/>
    <n v="902.47"/>
    <n v="902.47"/>
    <n v="4.0000000000000001E-3"/>
    <n v="12"/>
    <n v="10786.32144"/>
    <n v="4693.92"/>
    <n v="6092.4014399999996"/>
    <n v="0.56482661618139207"/>
    <s v="Oct-2023"/>
    <d v="2023-10-01T00:00:00"/>
    <d v="2023-01-01T00:00:00"/>
    <x v="4"/>
    <s v="Q4-2023"/>
    <s v="Africa → Nigeria → Port Harcourt"/>
    <m/>
    <m/>
    <s v="Medium"/>
  </r>
  <r>
    <x v="616"/>
    <d v="2024-12-17T00:00:00"/>
    <d v="2025-01-16T00:00:00"/>
    <n v="30"/>
    <s v="Original"/>
    <d v="2025-01-16T00:00:00"/>
    <n v="30"/>
    <x v="3"/>
    <x v="8"/>
    <s v="Manchester"/>
    <s v="Corporate"/>
    <x v="0"/>
    <x v="14"/>
    <x v="5"/>
    <x v="615"/>
    <n v="722.87"/>
    <n v="-33.659999999999997"/>
    <n v="33.659999999999997"/>
    <n v="0.10199999999999999"/>
    <n v="28"/>
    <n v="846.34703999999988"/>
    <n v="20240.36"/>
    <n v="-19394.01296"/>
    <n v="-22.914965189693348"/>
    <s v="Dec-2024"/>
    <d v="2024-12-01T00:00:00"/>
    <d v="2023-01-01T00:00:00"/>
    <x v="6"/>
    <s v="Q4-2024"/>
    <s v="Europe → United Kingdom → Manchester"/>
    <m/>
    <m/>
    <s v="Low"/>
  </r>
  <r>
    <x v="617"/>
    <d v="2025-07-11T00:00:00"/>
    <d v="2025-07-16T00:00:00"/>
    <n v="5"/>
    <s v="Original"/>
    <d v="2025-07-16T00:00:00"/>
    <n v="5"/>
    <x v="3"/>
    <x v="8"/>
    <s v="London"/>
    <s v="Enterprise"/>
    <x v="1"/>
    <x v="11"/>
    <x v="1"/>
    <x v="616"/>
    <n v="930.03"/>
    <n v="1086.68"/>
    <n v="1086.68"/>
    <n v="0.109"/>
    <n v="26"/>
    <n v="25174.028880000002"/>
    <n v="24180.78"/>
    <n v="993.24888000000283"/>
    <n v="3.9455300728168656E-2"/>
    <s v="Jul-2025"/>
    <d v="2025-07-01T00:00:00"/>
    <d v="2023-01-01T00:00:00"/>
    <x v="13"/>
    <s v="Q3-2025"/>
    <s v="Europe → United Kingdom → London"/>
    <m/>
    <m/>
    <s v="Medium"/>
  </r>
  <r>
    <x v="618"/>
    <d v="2024-10-13T00:00:00"/>
    <d v="2024-10-24T00:00:00"/>
    <n v="11"/>
    <s v="Original"/>
    <d v="2024-10-24T00:00:00"/>
    <n v="11"/>
    <x v="3"/>
    <x v="7"/>
    <s v="Paris"/>
    <s v="Education"/>
    <x v="3"/>
    <x v="9"/>
    <x v="0"/>
    <x v="617"/>
    <n v="816.7"/>
    <n v="1010.75"/>
    <n v="1010.75"/>
    <n v="4.7E-2"/>
    <n v="43"/>
    <n v="41419.524249999995"/>
    <n v="35118.1"/>
    <n v="6301.4242499999964"/>
    <n v="0.15213656757537472"/>
    <s v="Oct-2024"/>
    <d v="2024-10-01T00:00:00"/>
    <d v="2023-01-01T00:00:00"/>
    <x v="1"/>
    <s v="Q4-2024"/>
    <s v="Europe → France → Paris"/>
    <m/>
    <m/>
    <s v="Medium"/>
  </r>
  <r>
    <x v="619"/>
    <d v="2023-09-08T00:00:00"/>
    <d v="2023-09-14T00:00:00"/>
    <n v="6"/>
    <s v="Original"/>
    <d v="2023-09-14T00:00:00"/>
    <n v="6"/>
    <x v="0"/>
    <x v="0"/>
    <s v="Nakuru"/>
    <s v="Education"/>
    <x v="4"/>
    <x v="2"/>
    <x v="6"/>
    <x v="618"/>
    <n v="251.03"/>
    <n v="411.48"/>
    <n v="411.48"/>
    <n v="0.16500000000000001"/>
    <n v="3"/>
    <n v="1030.7574"/>
    <n v="753.09"/>
    <n v="277.66739999999993"/>
    <n v="0.26938191275658069"/>
    <s v="Sep-2023"/>
    <d v="2023-09-01T00:00:00"/>
    <d v="2023-01-01T00:00:00"/>
    <x v="28"/>
    <s v="Q3-2023"/>
    <s v="Africa → Kenya → Nakuru"/>
    <m/>
    <m/>
    <s v="Low"/>
  </r>
  <r>
    <x v="620"/>
    <d v="2025-04-17T00:00:00"/>
    <d v="2025-05-03T00:00:00"/>
    <n v="16"/>
    <s v="Original"/>
    <d v="2025-05-03T00:00:00"/>
    <n v="16"/>
    <x v="2"/>
    <x v="5"/>
    <s v="Rio de Janeiro"/>
    <s v="Consumer"/>
    <x v="2"/>
    <x v="1"/>
    <x v="2"/>
    <x v="619"/>
    <n v="168.68"/>
    <n v="413.34"/>
    <n v="413.34"/>
    <n v="0.186"/>
    <n v="7"/>
    <n v="2355.2113199999999"/>
    <n v="1180.76"/>
    <n v="1174.4513199999999"/>
    <n v="0.49866069767361682"/>
    <s v="Apr-2025"/>
    <d v="2025-04-01T00:00:00"/>
    <d v="2023-01-01T00:00:00"/>
    <x v="18"/>
    <s v="Q2-2025"/>
    <s v="Americas → Brazil → Rio de Janeiro"/>
    <m/>
    <m/>
    <s v="Low"/>
  </r>
  <r>
    <x v="621"/>
    <d v="2024-07-28T00:00:00"/>
    <d v="2024-08-23T00:00:00"/>
    <n v="26"/>
    <s v="Original"/>
    <d v="2024-08-23T00:00:00"/>
    <n v="26"/>
    <x v="1"/>
    <x v="4"/>
    <s v="Hyderabad"/>
    <s v="Corporate"/>
    <x v="0"/>
    <x v="1"/>
    <x v="2"/>
    <x v="620"/>
    <n v="1339.24"/>
    <n v="1558.89"/>
    <n v="1558.89"/>
    <n v="0.192"/>
    <n v="24"/>
    <n v="30229.994880000002"/>
    <n v="32141.760000000002"/>
    <n v="-1911.76512"/>
    <n v="-6.3240669659021781E-2"/>
    <s v="Jul-2024"/>
    <d v="2024-07-01T00:00:00"/>
    <d v="2023-01-01T00:00:00"/>
    <x v="14"/>
    <s v="Q3-2024"/>
    <s v="Asia → India → Hyderabad"/>
    <m/>
    <m/>
    <s v="Medium"/>
  </r>
  <r>
    <x v="622"/>
    <d v="2025-07-19T00:00:00"/>
    <d v="2025-07-31T00:00:00"/>
    <n v="12"/>
    <s v="Original"/>
    <d v="2025-07-31T00:00:00"/>
    <n v="12"/>
    <x v="0"/>
    <x v="0"/>
    <s v="Nairobi"/>
    <s v="Small Business"/>
    <x v="2"/>
    <x v="7"/>
    <x v="6"/>
    <x v="621"/>
    <n v="619.64"/>
    <n v="861.16"/>
    <n v="861.16"/>
    <n v="0.113"/>
    <n v="14"/>
    <n v="10693.88488"/>
    <n v="8674.9599999999991"/>
    <n v="2018.9248800000005"/>
    <n v="0.18879246435276761"/>
    <s v="Jul-2025"/>
    <d v="2025-07-01T00:00:00"/>
    <d v="2023-01-01T00:00:00"/>
    <x v="13"/>
    <s v="Q3-2025"/>
    <s v="Africa → Kenya → Nairobi"/>
    <m/>
    <m/>
    <s v="Medium"/>
  </r>
  <r>
    <x v="623"/>
    <d v="2023-08-03T00:00:00"/>
    <d v="2023-08-02T00:00:00"/>
    <n v="-1"/>
    <s v="Corrected"/>
    <d v="2023-08-04T00:00:00"/>
    <n v="1"/>
    <x v="1"/>
    <x v="9"/>
    <s v="Shanghai"/>
    <s v="Non-Profit"/>
    <x v="4"/>
    <x v="1"/>
    <x v="2"/>
    <x v="622"/>
    <n v="1021.97"/>
    <n v="2296.25"/>
    <n v="2296.25"/>
    <n v="0.161"/>
    <n v="26"/>
    <n v="50090.397499999999"/>
    <n v="26571.22"/>
    <n v="23519.177499999998"/>
    <n v="0.46953465482081669"/>
    <s v="Aug-2023"/>
    <d v="2023-08-01T00:00:00"/>
    <d v="2023-01-01T00:00:00"/>
    <x v="25"/>
    <s v="Q3-2023"/>
    <s v="Asia → China → Shanghai"/>
    <m/>
    <m/>
    <s v="High"/>
  </r>
  <r>
    <x v="624"/>
    <d v="2023-11-19T00:00:00"/>
    <d v="2023-12-12T00:00:00"/>
    <n v="23"/>
    <s v="Original"/>
    <d v="2023-12-12T00:00:00"/>
    <n v="23"/>
    <x v="1"/>
    <x v="4"/>
    <s v="Delhi"/>
    <s v="Small Business"/>
    <x v="4"/>
    <x v="0"/>
    <x v="2"/>
    <x v="623"/>
    <n v="1349.04"/>
    <n v="2636.6"/>
    <n v="2636.6"/>
    <n v="0.114"/>
    <n v="14"/>
    <n v="32704.386400000003"/>
    <n v="18886.559999999998"/>
    <n v="13817.826400000005"/>
    <n v="0.42250682312143928"/>
    <s v="Nov-2023"/>
    <d v="2023-11-01T00:00:00"/>
    <d v="2023-01-01T00:00:00"/>
    <x v="31"/>
    <s v="Q4-2023"/>
    <s v="Asia → India → Delhi"/>
    <m/>
    <m/>
    <s v="High"/>
  </r>
  <r>
    <x v="625"/>
    <d v="2023-12-22T00:00:00"/>
    <d v="2024-01-16T00:00:00"/>
    <n v="25"/>
    <s v="Original"/>
    <d v="2024-01-16T00:00:00"/>
    <n v="25"/>
    <x v="1"/>
    <x v="4"/>
    <s v="Hyderabad"/>
    <s v="Small Business"/>
    <x v="0"/>
    <x v="8"/>
    <x v="0"/>
    <x v="624"/>
    <n v="1346.81"/>
    <n v="978.09"/>
    <n v="978.09"/>
    <n v="0.159"/>
    <n v="17"/>
    <n v="13983.752729999998"/>
    <n v="22895.77"/>
    <n v="-8912.0172700000021"/>
    <n v="-0.6373122753293996"/>
    <s v="Dec-2023"/>
    <d v="2023-12-01T00:00:00"/>
    <d v="2023-01-01T00:00:00"/>
    <x v="27"/>
    <s v="Q4-2023"/>
    <s v="Asia → India → Hyderabad"/>
    <m/>
    <m/>
    <s v="Medium"/>
  </r>
  <r>
    <x v="626"/>
    <d v="2023-08-03T00:00:00"/>
    <d v="2023-08-30T00:00:00"/>
    <n v="27"/>
    <s v="Original"/>
    <d v="2023-08-30T00:00:00"/>
    <n v="27"/>
    <x v="1"/>
    <x v="9"/>
    <s v="Shanghai"/>
    <s v="Consumer"/>
    <x v="3"/>
    <x v="13"/>
    <x v="5"/>
    <x v="625"/>
    <n v="226.04"/>
    <n v="545.72"/>
    <n v="545.72"/>
    <n v="0.151"/>
    <n v="11"/>
    <n v="5096.4790800000001"/>
    <n v="2486.44"/>
    <n v="2610.03908"/>
    <n v="0.51212592831834014"/>
    <s v="Aug-2023"/>
    <d v="2023-08-01T00:00:00"/>
    <d v="2023-01-01T00:00:00"/>
    <x v="25"/>
    <s v="Q3-2023"/>
    <s v="Asia → China → Shanghai"/>
    <m/>
    <m/>
    <s v="Low"/>
  </r>
  <r>
    <x v="627"/>
    <d v="2023-06-23T00:00:00"/>
    <d v="2023-07-18T00:00:00"/>
    <n v="25"/>
    <s v="Original"/>
    <d v="2023-07-18T00:00:00"/>
    <n v="25"/>
    <x v="2"/>
    <x v="3"/>
    <s v="Vancouver"/>
    <s v="Enterprise"/>
    <x v="1"/>
    <x v="13"/>
    <x v="3"/>
    <x v="626"/>
    <n v="807.02"/>
    <n v="1435.54"/>
    <n v="1435.54"/>
    <n v="0"/>
    <n v="23"/>
    <n v="33017.42"/>
    <n v="18561.46"/>
    <n v="14455.96"/>
    <n v="0.43782827368098415"/>
    <s v="Jun-2023"/>
    <d v="2023-06-01T00:00:00"/>
    <d v="2023-01-01T00:00:00"/>
    <x v="22"/>
    <s v="Q2-2023"/>
    <s v="Americas → Canada → Vancouver"/>
    <m/>
    <m/>
    <s v="Medium"/>
  </r>
  <r>
    <x v="628"/>
    <d v="2023-12-07T00:00:00"/>
    <d v="2024-01-02T00:00:00"/>
    <n v="26"/>
    <s v="Original"/>
    <d v="2024-01-02T00:00:00"/>
    <n v="26"/>
    <x v="3"/>
    <x v="6"/>
    <s v="Frankfurt"/>
    <s v="Enterprise"/>
    <x v="3"/>
    <x v="6"/>
    <x v="0"/>
    <x v="627"/>
    <n v="1071.99"/>
    <n v="2397.3000000000002"/>
    <n v="2397.3000000000002"/>
    <n v="6.2E-2"/>
    <n v="18"/>
    <n v="40476.013200000001"/>
    <n v="19295.82"/>
    <n v="21180.193200000002"/>
    <n v="0.52327765324476183"/>
    <s v="Dec-2023"/>
    <d v="2023-12-01T00:00:00"/>
    <d v="2023-01-01T00:00:00"/>
    <x v="27"/>
    <s v="Q4-2023"/>
    <s v="Europe → Germany → Frankfurt"/>
    <m/>
    <m/>
    <s v="High"/>
  </r>
  <r>
    <x v="629"/>
    <d v="2023-11-19T00:00:00"/>
    <d v="2023-12-19T00:00:00"/>
    <n v="30"/>
    <s v="Original"/>
    <d v="2023-12-19T00:00:00"/>
    <n v="30"/>
    <x v="1"/>
    <x v="2"/>
    <s v="Nagoya"/>
    <s v="Consumer"/>
    <x v="0"/>
    <x v="15"/>
    <x v="3"/>
    <x v="628"/>
    <n v="807.11"/>
    <n v="1853.86"/>
    <n v="1853.86"/>
    <n v="0.13900000000000001"/>
    <n v="8"/>
    <n v="12769.38768"/>
    <n v="6456.88"/>
    <n v="6312.5076799999997"/>
    <n v="0.49434693645388639"/>
    <s v="Nov-2023"/>
    <d v="2023-11-01T00:00:00"/>
    <d v="2023-03-01T00:00:00"/>
    <x v="28"/>
    <s v="Q4-2023"/>
    <s v="Asia → Japan → Nagoya"/>
    <m/>
    <m/>
    <s v="High"/>
  </r>
  <r>
    <x v="630"/>
    <d v="2025-02-28T00:00:00"/>
    <d v="2025-03-10T00:00:00"/>
    <n v="10"/>
    <s v="Original"/>
    <d v="2025-03-10T00:00:00"/>
    <n v="10"/>
    <x v="1"/>
    <x v="2"/>
    <s v="Osaka"/>
    <s v="Education"/>
    <x v="3"/>
    <x v="13"/>
    <x v="4"/>
    <x v="629"/>
    <n v="51.86"/>
    <n v="45.98"/>
    <n v="45.98"/>
    <n v="0.17299999999999999"/>
    <n v="7"/>
    <n v="266.17821999999995"/>
    <n v="363.02"/>
    <n v="-96.841780000000028"/>
    <n v="-0.3638230806412337"/>
    <s v="Feb-2025"/>
    <d v="2025-02-01T00:00:00"/>
    <d v="2023-03-01T00:00:00"/>
    <x v="6"/>
    <s v="Q1-2025"/>
    <s v="Asia → Japan → Osaka"/>
    <m/>
    <m/>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x v="0"/>
    <x v="0"/>
    <n v="79082.507010000001"/>
    <n v="5.9386904502870402E-2"/>
    <n v="5.9386904502870402E-2"/>
    <x v="0"/>
  </r>
  <r>
    <x v="0"/>
    <x v="1"/>
    <n v="53034.364139999991"/>
    <n v="3.9826085914984627E-2"/>
    <n v="9.9212990417855029E-2"/>
    <x v="0"/>
  </r>
  <r>
    <x v="0"/>
    <x v="2"/>
    <n v="46450.26"/>
    <n v="3.4881761581036917E-2"/>
    <n v="0.13409475199889195"/>
    <x v="0"/>
  </r>
  <r>
    <x v="0"/>
    <x v="3"/>
    <n v="43084.872000000003"/>
    <n v="3.235452789399873E-2"/>
    <n v="0.16644927989289068"/>
    <x v="0"/>
  </r>
  <r>
    <x v="0"/>
    <x v="4"/>
    <n v="38096.18406"/>
    <n v="2.8608279254588007E-2"/>
    <n v="0.19505755914747869"/>
    <x v="0"/>
  </r>
  <r>
    <x v="0"/>
    <x v="5"/>
    <n v="35396.277799999996"/>
    <n v="2.658078820389272E-2"/>
    <n v="0.22163834735137139"/>
    <x v="0"/>
  </r>
  <r>
    <x v="0"/>
    <x v="6"/>
    <n v="35167.7448"/>
    <n v="2.6409171648476261E-2"/>
    <n v="0.24804751899984764"/>
    <x v="0"/>
  </r>
  <r>
    <x v="0"/>
    <x v="7"/>
    <n v="34139.159999999996"/>
    <n v="2.5636757247362495E-2"/>
    <n v="0.27368427624721015"/>
    <x v="0"/>
  </r>
  <r>
    <x v="0"/>
    <x v="8"/>
    <n v="33062.236480000007"/>
    <n v="2.482804294811744E-2"/>
    <n v="0.29851231919532756"/>
    <x v="0"/>
  </r>
  <r>
    <x v="0"/>
    <x v="9"/>
    <n v="32086.37586"/>
    <n v="2.4095221700547176E-2"/>
    <n v="0.32260754089587473"/>
    <x v="0"/>
  </r>
  <r>
    <x v="0"/>
    <x v="10"/>
    <n v="31513.085009999999"/>
    <n v="2.3664709691652283E-2"/>
    <n v="0.34627225058752698"/>
    <x v="0"/>
  </r>
  <r>
    <x v="0"/>
    <x v="11"/>
    <n v="28386.015839999996"/>
    <n v="2.1316441216183014E-2"/>
    <n v="0.36758869180371001"/>
    <x v="0"/>
  </r>
  <r>
    <x v="0"/>
    <x v="12"/>
    <n v="26765.040239999998"/>
    <n v="2.0099171723872787E-2"/>
    <n v="0.38768786352758283"/>
    <x v="0"/>
  </r>
  <r>
    <x v="0"/>
    <x v="13"/>
    <n v="26759.28775"/>
    <n v="2.0094851899082198E-2"/>
    <n v="0.407782715426665"/>
    <x v="0"/>
  </r>
  <r>
    <x v="0"/>
    <x v="14"/>
    <n v="26552.60298"/>
    <n v="1.9939642243214362E-2"/>
    <n v="0.42772235766987932"/>
    <x v="0"/>
  </r>
  <r>
    <x v="0"/>
    <x v="15"/>
    <n v="24278.849280000002"/>
    <n v="1.8232169896290999E-2"/>
    <n v="0.44595452756617027"/>
    <x v="0"/>
  </r>
  <r>
    <x v="0"/>
    <x v="16"/>
    <n v="23668.560000000001"/>
    <n v="1.7773873965107347E-2"/>
    <n v="0.4637284015312777"/>
    <x v="0"/>
  </r>
  <r>
    <x v="0"/>
    <x v="17"/>
    <n v="23375.594060000003"/>
    <n v="1.7553871578243542E-2"/>
    <n v="0.48128227310952126"/>
    <x v="0"/>
  </r>
  <r>
    <x v="0"/>
    <x v="18"/>
    <n v="23195.01828"/>
    <n v="1.7418268434035742E-2"/>
    <n v="0.49870054154355697"/>
    <x v="0"/>
  </r>
  <r>
    <x v="0"/>
    <x v="19"/>
    <n v="22620.859800000002"/>
    <n v="1.6987104879534851E-2"/>
    <n v="0.51568764642309184"/>
    <x v="0"/>
  </r>
  <r>
    <x v="0"/>
    <x v="20"/>
    <n v="22526.66"/>
    <n v="1.6916365663767675E-2"/>
    <n v="0.53260401208685948"/>
    <x v="0"/>
  </r>
  <r>
    <x v="0"/>
    <x v="21"/>
    <n v="20430.771599999996"/>
    <n v="1.5342461029665282E-2"/>
    <n v="0.54794647311652478"/>
    <x v="0"/>
  </r>
  <r>
    <x v="0"/>
    <x v="22"/>
    <n v="20163.409200000002"/>
    <n v="1.5141685587449594E-2"/>
    <n v="0.56308815870397433"/>
    <x v="0"/>
  </r>
  <r>
    <x v="0"/>
    <x v="23"/>
    <n v="20079.343620000003"/>
    <n v="1.5078556650846623E-2"/>
    <n v="0.578166715354821"/>
    <x v="0"/>
  </r>
  <r>
    <x v="0"/>
    <x v="24"/>
    <n v="19628.476999999999"/>
    <n v="1.4739978956261316E-2"/>
    <n v="0.59290669431108234"/>
    <x v="0"/>
  </r>
  <r>
    <x v="0"/>
    <x v="25"/>
    <n v="19066.045319999997"/>
    <n v="1.4317621626778508E-2"/>
    <n v="0.60722431593786086"/>
    <x v="0"/>
  </r>
  <r>
    <x v="0"/>
    <x v="26"/>
    <n v="17964.4038"/>
    <n v="1.3490345377982247E-2"/>
    <n v="0.62071466131584307"/>
    <x v="0"/>
  </r>
  <r>
    <x v="0"/>
    <x v="27"/>
    <n v="17847.907199999998"/>
    <n v="1.3402862409615622E-2"/>
    <n v="0.63411752372545871"/>
    <x v="0"/>
  </r>
  <r>
    <x v="0"/>
    <x v="28"/>
    <n v="17067.938400000003"/>
    <n v="1.281714586632292E-2"/>
    <n v="0.64693466959178159"/>
    <x v="0"/>
  </r>
  <r>
    <x v="0"/>
    <x v="29"/>
    <n v="16013.681599999998"/>
    <n v="1.2025453110614186E-2"/>
    <n v="0.65896012270239579"/>
    <x v="0"/>
  </r>
  <r>
    <x v="0"/>
    <x v="30"/>
    <n v="16006.14344"/>
    <n v="1.2019792339288481E-2"/>
    <n v="0.6709799150416843"/>
    <x v="0"/>
  </r>
  <r>
    <x v="0"/>
    <x v="31"/>
    <n v="15860.782080000001"/>
    <n v="1.1910633417409135E-2"/>
    <n v="0.68289054845909347"/>
    <x v="0"/>
  </r>
  <r>
    <x v="0"/>
    <x v="32"/>
    <n v="15530.929919999999"/>
    <n v="1.1662931372208309E-2"/>
    <n v="0.69455347983130178"/>
    <x v="0"/>
  </r>
  <r>
    <x v="0"/>
    <x v="33"/>
    <n v="14894.903999999999"/>
    <n v="1.118530854510681E-2"/>
    <n v="0.70573878837640858"/>
    <x v="0"/>
  </r>
  <r>
    <x v="0"/>
    <x v="34"/>
    <n v="14752.706080000002"/>
    <n v="1.1078525204329831E-2"/>
    <n v="0.71681731358073841"/>
    <x v="0"/>
  </r>
  <r>
    <x v="0"/>
    <x v="35"/>
    <n v="14549.029120000001"/>
    <n v="1.0925574259420796E-2"/>
    <n v="0.72774288784015917"/>
    <x v="0"/>
  </r>
  <r>
    <x v="0"/>
    <x v="36"/>
    <n v="14431.738420000001"/>
    <n v="1.0837494962704848E-2"/>
    <n v="0.73858038280286398"/>
    <x v="0"/>
  </r>
  <r>
    <x v="0"/>
    <x v="37"/>
    <n v="13856.52411"/>
    <n v="1.0405538534055779E-2"/>
    <n v="0.74898592133691977"/>
    <x v="0"/>
  </r>
  <r>
    <x v="0"/>
    <x v="38"/>
    <n v="13321.14"/>
    <n v="1.000349254164808E-2"/>
    <n v="0.75898941387856789"/>
    <x v="0"/>
  </r>
  <r>
    <x v="0"/>
    <x v="39"/>
    <n v="13108.78584"/>
    <n v="9.8440254648252297E-3"/>
    <n v="0.7688334393433931"/>
    <x v="0"/>
  </r>
  <r>
    <x v="0"/>
    <x v="40"/>
    <n v="12699.28"/>
    <n v="9.5365075935168186E-3"/>
    <n v="0.77836994693690997"/>
    <x v="0"/>
  </r>
  <r>
    <x v="0"/>
    <x v="41"/>
    <n v="12040.64352"/>
    <n v="9.0419053961570319E-3"/>
    <n v="0.78741185233306699"/>
    <x v="0"/>
  </r>
  <r>
    <x v="0"/>
    <x v="42"/>
    <n v="11859.695119999998"/>
    <n v="8.9060224334508997E-3"/>
    <n v="0.79631787476651783"/>
    <x v="0"/>
  </r>
  <r>
    <x v="0"/>
    <x v="43"/>
    <n v="11283.400799999999"/>
    <n v="8.4732549727144953E-3"/>
    <n v="0.80479112973923228"/>
    <x v="1"/>
  </r>
  <r>
    <x v="0"/>
    <x v="44"/>
    <n v="11015.510400000003"/>
    <n v="8.2720830295940802E-3"/>
    <n v="0.81306321276882643"/>
    <x v="1"/>
  </r>
  <r>
    <x v="0"/>
    <x v="45"/>
    <n v="10936.992"/>
    <n v="8.2131197405075473E-3"/>
    <n v="0.82127633250933407"/>
    <x v="1"/>
  </r>
  <r>
    <x v="0"/>
    <x v="46"/>
    <n v="10893.6232"/>
    <n v="8.1805519972558277E-3"/>
    <n v="0.82945688450658983"/>
    <x v="1"/>
  </r>
  <r>
    <x v="0"/>
    <x v="47"/>
    <n v="10693.88488"/>
    <n v="8.0305587688683684E-3"/>
    <n v="0.83748744327545832"/>
    <x v="1"/>
  </r>
  <r>
    <x v="0"/>
    <x v="48"/>
    <n v="10647.727199999999"/>
    <n v="7.9958967198530597E-3"/>
    <n v="0.84548333999531144"/>
    <x v="1"/>
  </r>
  <r>
    <x v="0"/>
    <x v="49"/>
    <n v="10388.429999999998"/>
    <n v="7.8011778289570673E-3"/>
    <n v="0.8532845178242684"/>
    <x v="1"/>
  </r>
  <r>
    <x v="0"/>
    <x v="50"/>
    <n v="10382.65884"/>
    <n v="7.796843983954564E-3"/>
    <n v="0.86108136180822292"/>
    <x v="1"/>
  </r>
  <r>
    <x v="0"/>
    <x v="51"/>
    <n v="9829.0483199999999"/>
    <n v="7.3811108929580042E-3"/>
    <n v="0.86846247270118093"/>
    <x v="1"/>
  </r>
  <r>
    <x v="0"/>
    <x v="52"/>
    <n v="9022.35"/>
    <n v="6.7753218518188801E-3"/>
    <n v="0.87523779455299988"/>
    <x v="1"/>
  </r>
  <r>
    <x v="0"/>
    <x v="53"/>
    <n v="8644.6696000000011"/>
    <n v="6.4917032527705516E-3"/>
    <n v="0.88172949780577037"/>
    <x v="1"/>
  </r>
  <r>
    <x v="0"/>
    <x v="54"/>
    <n v="8596.2905599999995"/>
    <n v="6.4553730763883413E-3"/>
    <n v="0.88818487088215881"/>
    <x v="1"/>
  </r>
  <r>
    <x v="0"/>
    <x v="55"/>
    <n v="8366.02"/>
    <n v="6.2824517025779078E-3"/>
    <n v="0.89446732258473671"/>
    <x v="1"/>
  </r>
  <r>
    <x v="0"/>
    <x v="56"/>
    <n v="7969.4615000000003"/>
    <n v="5.9846566191933664E-3"/>
    <n v="0.90045197920393005"/>
    <x v="1"/>
  </r>
  <r>
    <x v="0"/>
    <x v="57"/>
    <n v="7854.6693599999999"/>
    <n v="5.8984536128193002E-3"/>
    <n v="0.90635043281674932"/>
    <x v="1"/>
  </r>
  <r>
    <x v="0"/>
    <x v="58"/>
    <n v="7689.4560000000001"/>
    <n v="5.7743868576811807E-3"/>
    <n v="0.91212481967443049"/>
    <x v="1"/>
  </r>
  <r>
    <x v="0"/>
    <x v="59"/>
    <n v="7578.84"/>
    <n v="5.6913199181409498E-3"/>
    <n v="0.91781613959257158"/>
    <x v="1"/>
  </r>
  <r>
    <x v="0"/>
    <x v="60"/>
    <n v="7568.9632000000001"/>
    <n v="5.6839029481867758E-3"/>
    <n v="0.92350004254075846"/>
    <x v="1"/>
  </r>
  <r>
    <x v="0"/>
    <x v="61"/>
    <n v="7507.4514899999995"/>
    <n v="5.6377108105612403E-3"/>
    <n v="0.92913775335131954"/>
    <x v="1"/>
  </r>
  <r>
    <x v="0"/>
    <x v="62"/>
    <n v="7382.1450000000004"/>
    <n v="5.5436120669000305E-3"/>
    <n v="0.93468136541821967"/>
    <x v="1"/>
  </r>
  <r>
    <x v="0"/>
    <x v="63"/>
    <n v="7235.2134999999998"/>
    <n v="5.4332740504552538E-3"/>
    <n v="0.94011463946867491"/>
    <x v="1"/>
  </r>
  <r>
    <x v="0"/>
    <x v="64"/>
    <n v="7105.3528000000006"/>
    <n v="5.3357553287915532E-3"/>
    <n v="0.94545039479746651"/>
    <x v="1"/>
  </r>
  <r>
    <x v="0"/>
    <x v="65"/>
    <n v="6732.4334000000008"/>
    <n v="5.0557119964239122E-3"/>
    <n v="0.95050610679389036"/>
    <x v="2"/>
  </r>
  <r>
    <x v="0"/>
    <x v="66"/>
    <n v="6066.54648"/>
    <n v="4.5556650906935451E-3"/>
    <n v="0.95506177188458397"/>
    <x v="2"/>
  </r>
  <r>
    <x v="0"/>
    <x v="67"/>
    <n v="5960.3340000000007"/>
    <n v="4.475904968698736E-3"/>
    <n v="0.95953767685328273"/>
    <x v="2"/>
  </r>
  <r>
    <x v="0"/>
    <x v="68"/>
    <n v="5610.0923999999995"/>
    <n v="4.2128915003788398E-3"/>
    <n v="0.96375056835366146"/>
    <x v="2"/>
  </r>
  <r>
    <x v="0"/>
    <x v="69"/>
    <n v="5533.6230000000005"/>
    <n v="4.1554669051441749E-3"/>
    <n v="0.96790603525880559"/>
    <x v="2"/>
  </r>
  <r>
    <x v="0"/>
    <x v="70"/>
    <n v="4790.1068000000005"/>
    <n v="3.5971243938204807E-3"/>
    <n v="0.97150315965262601"/>
    <x v="2"/>
  </r>
  <r>
    <x v="0"/>
    <x v="71"/>
    <n v="4737.2198399999997"/>
    <n v="3.5574090008503255E-3"/>
    <n v="0.97506056865347634"/>
    <x v="2"/>
  </r>
  <r>
    <x v="0"/>
    <x v="72"/>
    <n v="4577.1480000000001"/>
    <n v="3.4372032633858234E-3"/>
    <n v="0.97849777191686216"/>
    <x v="2"/>
  </r>
  <r>
    <x v="0"/>
    <x v="73"/>
    <n v="4569.8508000000002"/>
    <n v="3.4317234406548171E-3"/>
    <n v="0.98192949535751695"/>
    <x v="2"/>
  </r>
  <r>
    <x v="0"/>
    <x v="74"/>
    <n v="4417.8334199999999"/>
    <n v="3.3175661893211565E-3"/>
    <n v="0.98524706154683805"/>
    <x v="2"/>
  </r>
  <r>
    <x v="0"/>
    <x v="75"/>
    <n v="4071.8"/>
    <n v="3.0577128482309063E-3"/>
    <n v="0.98830477439506903"/>
    <x v="2"/>
  </r>
  <r>
    <x v="0"/>
    <x v="76"/>
    <n v="3021.5016000000001"/>
    <n v="2.2689926477897342E-3"/>
    <n v="0.99057376704285882"/>
    <x v="2"/>
  </r>
  <r>
    <x v="0"/>
    <x v="77"/>
    <n v="2719.8567000000003"/>
    <n v="2.0424728073424317E-3"/>
    <n v="0.9926162398502012"/>
    <x v="2"/>
  </r>
  <r>
    <x v="0"/>
    <x v="78"/>
    <n v="2117.4834999999998"/>
    <n v="1.5901214460108421E-3"/>
    <n v="0.99420636129621209"/>
    <x v="2"/>
  </r>
  <r>
    <x v="0"/>
    <x v="79"/>
    <n v="1547.3500000000001"/>
    <n v="1.1619804449408352E-3"/>
    <n v="0.99536834174115296"/>
    <x v="2"/>
  </r>
  <r>
    <x v="0"/>
    <x v="80"/>
    <n v="1446.9507000000001"/>
    <n v="1.086585722812197E-3"/>
    <n v="0.99645492746396513"/>
    <x v="2"/>
  </r>
  <r>
    <x v="0"/>
    <x v="81"/>
    <n v="1030.7574"/>
    <n v="7.7404591222287027E-4"/>
    <n v="0.99722897337618799"/>
    <x v="2"/>
  </r>
  <r>
    <x v="0"/>
    <x v="82"/>
    <n v="1010.3759200000001"/>
    <n v="7.5874046665531762E-4"/>
    <n v="0.99798771384284335"/>
    <x v="2"/>
  </r>
  <r>
    <x v="0"/>
    <x v="83"/>
    <n v="930.17574000000002"/>
    <n v="6.985142470923647E-4"/>
    <n v="0.99868622808993579"/>
    <x v="2"/>
  </r>
  <r>
    <x v="0"/>
    <x v="84"/>
    <n v="908.03700000000003"/>
    <n v="6.818891894417819E-4"/>
    <n v="0.99936811727937758"/>
    <x v="2"/>
  </r>
  <r>
    <x v="0"/>
    <x v="85"/>
    <n v="549.80010000000004"/>
    <n v="4.1287166111514249E-4"/>
    <n v="0.99978098894049283"/>
    <x v="2"/>
  </r>
  <r>
    <x v="0"/>
    <x v="86"/>
    <n v="272.98599999999999"/>
    <n v="2.0499847723050299E-4"/>
    <n v="0.99998598741772327"/>
    <x v="2"/>
  </r>
  <r>
    <x v="0"/>
    <x v="87"/>
    <n v="18.659839999999999"/>
    <n v="1.4012582276617955E-5"/>
    <n v="1"/>
    <x v="2"/>
  </r>
  <r>
    <x v="1"/>
    <x v="88"/>
    <n v="139277.83032000001"/>
    <n v="9.0109727860284816E-2"/>
    <n v="9.0109727860284816E-2"/>
    <x v="0"/>
  </r>
  <r>
    <x v="1"/>
    <x v="89"/>
    <n v="84136.119600000005"/>
    <n v="5.443423998605821E-2"/>
    <n v="0.14454396784634302"/>
    <x v="0"/>
  </r>
  <r>
    <x v="1"/>
    <x v="90"/>
    <n v="65111.38614000001"/>
    <n v="4.2125651097530116E-2"/>
    <n v="0.18666961894387313"/>
    <x v="0"/>
  </r>
  <r>
    <x v="1"/>
    <x v="91"/>
    <n v="60928.502359999999"/>
    <n v="3.9419416241480119E-2"/>
    <n v="0.22608903518535323"/>
    <x v="0"/>
  </r>
  <r>
    <x v="1"/>
    <x v="92"/>
    <n v="50296.415399999998"/>
    <n v="3.2540687154795689E-2"/>
    <n v="0.25862972234014892"/>
    <x v="0"/>
  </r>
  <r>
    <x v="1"/>
    <x v="93"/>
    <n v="48097.911050000002"/>
    <n v="3.1118302643039664E-2"/>
    <n v="0.28974802498318858"/>
    <x v="0"/>
  </r>
  <r>
    <x v="1"/>
    <x v="94"/>
    <n v="41419.524249999995"/>
    <n v="2.6797531593468656E-2"/>
    <n v="0.31654555657665723"/>
    <x v="0"/>
  </r>
  <r>
    <x v="1"/>
    <x v="95"/>
    <n v="40476.013200000001"/>
    <n v="2.6187100459142878E-2"/>
    <n v="0.34273265703580014"/>
    <x v="0"/>
  </r>
  <r>
    <x v="1"/>
    <x v="96"/>
    <n v="33687.501800000005"/>
    <n v="2.1795081187841805E-2"/>
    <n v="0.36452773822364193"/>
    <x v="0"/>
  </r>
  <r>
    <x v="1"/>
    <x v="97"/>
    <n v="33308.550000000003"/>
    <n v="2.1549907612896605E-2"/>
    <n v="0.38607764583653859"/>
    <x v="0"/>
  </r>
  <r>
    <x v="1"/>
    <x v="98"/>
    <n v="32335.21802"/>
    <n v="2.0920182985265628E-2"/>
    <n v="0.40699782882180424"/>
    <x v="0"/>
  </r>
  <r>
    <x v="1"/>
    <x v="99"/>
    <n v="27701.570400000001"/>
    <n v="1.7922313725819684E-2"/>
    <n v="0.42492014254762389"/>
    <x v="0"/>
  </r>
  <r>
    <x v="1"/>
    <x v="100"/>
    <n v="27676.35"/>
    <n v="1.7905996675393884E-2"/>
    <n v="0.44282613922301772"/>
    <x v="0"/>
  </r>
  <r>
    <x v="1"/>
    <x v="101"/>
    <n v="27331.829999999998"/>
    <n v="1.7683099726388443E-2"/>
    <n v="0.46050923894940615"/>
    <x v="0"/>
  </r>
  <r>
    <x v="1"/>
    <x v="102"/>
    <n v="27158.894079999998"/>
    <n v="1.7571213946342441E-2"/>
    <n v="0.47808045289574863"/>
    <x v="0"/>
  </r>
  <r>
    <x v="1"/>
    <x v="103"/>
    <n v="26015.449459999996"/>
    <n v="1.6831430139438094E-2"/>
    <n v="0.49491188303518674"/>
    <x v="0"/>
  </r>
  <r>
    <x v="1"/>
    <x v="104"/>
    <n v="25577.274079999999"/>
    <n v="1.6547940195947738E-2"/>
    <n v="0.51145982323113448"/>
    <x v="0"/>
  </r>
  <r>
    <x v="1"/>
    <x v="105"/>
    <n v="25269.09"/>
    <n v="1.6348551797120241E-2"/>
    <n v="0.52780837502825473"/>
    <x v="0"/>
  </r>
  <r>
    <x v="1"/>
    <x v="106"/>
    <n v="25131.155999999999"/>
    <n v="1.6259311498257718E-2"/>
    <n v="0.54406768652651238"/>
    <x v="0"/>
  </r>
  <r>
    <x v="1"/>
    <x v="107"/>
    <n v="24894.430559999997"/>
    <n v="1.6106155285765061E-2"/>
    <n v="0.56017384181227747"/>
    <x v="0"/>
  </r>
  <r>
    <x v="1"/>
    <x v="108"/>
    <n v="24321.57"/>
    <n v="1.5735526959312178E-2"/>
    <n v="0.5759093687715896"/>
    <x v="0"/>
  </r>
  <r>
    <x v="1"/>
    <x v="109"/>
    <n v="24147.922500000001"/>
    <n v="1.562318080247826E-2"/>
    <n v="0.59153254957406787"/>
    <x v="0"/>
  </r>
  <r>
    <x v="1"/>
    <x v="110"/>
    <n v="23694.405119999999"/>
    <n v="1.5329764918573288E-2"/>
    <n v="0.60686231449264116"/>
    <x v="0"/>
  </r>
  <r>
    <x v="1"/>
    <x v="111"/>
    <n v="22882.675440000003"/>
    <n v="1.4804593465278381E-2"/>
    <n v="0.62166690795791957"/>
    <x v="0"/>
  </r>
  <r>
    <x v="1"/>
    <x v="112"/>
    <n v="21787.936199999996"/>
    <n v="1.4096320980219356E-2"/>
    <n v="0.63576322893813886"/>
    <x v="0"/>
  </r>
  <r>
    <x v="1"/>
    <x v="113"/>
    <n v="21584.693520000001"/>
    <n v="1.3964827385421701E-2"/>
    <n v="0.64972805632356057"/>
    <x v="0"/>
  </r>
  <r>
    <x v="1"/>
    <x v="114"/>
    <n v="19800.88896"/>
    <n v="1.2810744620862341E-2"/>
    <n v="0.66253880094442286"/>
    <x v="0"/>
  </r>
  <r>
    <x v="1"/>
    <x v="115"/>
    <n v="19073.059649999999"/>
    <n v="1.233985488268826E-2"/>
    <n v="0.67487865582711115"/>
    <x v="0"/>
  </r>
  <r>
    <x v="1"/>
    <x v="116"/>
    <n v="18957.37689"/>
    <n v="1.2265010652290811E-2"/>
    <n v="0.68714366647940195"/>
    <x v="0"/>
  </r>
  <r>
    <x v="1"/>
    <x v="117"/>
    <n v="18554.370299999999"/>
    <n v="1.2004274151245629E-2"/>
    <n v="0.69914794063064767"/>
    <x v="0"/>
  </r>
  <r>
    <x v="1"/>
    <x v="118"/>
    <n v="18061.204320000004"/>
    <n v="1.1685206485231242E-2"/>
    <n v="0.71083314711587897"/>
    <x v="0"/>
  </r>
  <r>
    <x v="1"/>
    <x v="119"/>
    <n v="17930.494560000003"/>
    <n v="1.1600640112570051E-2"/>
    <n v="0.72243378722844898"/>
    <x v="0"/>
  </r>
  <r>
    <x v="1"/>
    <x v="120"/>
    <n v="17594.028880000002"/>
    <n v="1.1382954133477282E-2"/>
    <n v="0.73381674136192632"/>
    <x v="0"/>
  </r>
  <r>
    <x v="1"/>
    <x v="121"/>
    <n v="17540.201120000002"/>
    <n v="1.1348128743149298E-2"/>
    <n v="0.74516487010507571"/>
    <x v="0"/>
  </r>
  <r>
    <x v="1"/>
    <x v="122"/>
    <n v="16946.091840000001"/>
    <n v="1.0963752956873267E-2"/>
    <n v="0.75612862306194895"/>
    <x v="0"/>
  </r>
  <r>
    <x v="1"/>
    <x v="123"/>
    <n v="15374.563199999999"/>
    <n v="9.9470080969793033E-3"/>
    <n v="0.76607563115892818"/>
    <x v="0"/>
  </r>
  <r>
    <x v="1"/>
    <x v="124"/>
    <n v="15348.702599999999"/>
    <n v="9.9302768510735485E-3"/>
    <n v="0.77600590801000169"/>
    <x v="0"/>
  </r>
  <r>
    <x v="1"/>
    <x v="125"/>
    <n v="14269.848599999999"/>
    <n v="9.2322817708973201E-3"/>
    <n v="0.78523818978089899"/>
    <x v="0"/>
  </r>
  <r>
    <x v="1"/>
    <x v="126"/>
    <n v="14197.064400000001"/>
    <n v="9.1851919760645058E-3"/>
    <n v="0.79442338175696348"/>
    <x v="0"/>
  </r>
  <r>
    <x v="1"/>
    <x v="127"/>
    <n v="13983.752729999998"/>
    <n v="9.0471839636697068E-3"/>
    <n v="0.80347056572063325"/>
    <x v="1"/>
  </r>
  <r>
    <x v="1"/>
    <x v="128"/>
    <n v="13519.529099999998"/>
    <n v="8.7468413688037202E-3"/>
    <n v="0.8122174070894369"/>
    <x v="1"/>
  </r>
  <r>
    <x v="1"/>
    <x v="129"/>
    <n v="13185.543"/>
    <n v="8.5307596240567513E-3"/>
    <n v="0.82074816671349371"/>
    <x v="1"/>
  </r>
  <r>
    <x v="1"/>
    <x v="130"/>
    <n v="13146.470699999998"/>
    <n v="8.50548069551668E-3"/>
    <n v="0.82925364740901042"/>
    <x v="1"/>
  </r>
  <r>
    <x v="1"/>
    <x v="131"/>
    <n v="12186.368600000002"/>
    <n v="7.884315512584731E-3"/>
    <n v="0.83713796292159504"/>
    <x v="1"/>
  </r>
  <r>
    <x v="1"/>
    <x v="132"/>
    <n v="12080.215199999999"/>
    <n v="7.8156365709077472E-3"/>
    <n v="0.84495359949250282"/>
    <x v="1"/>
  </r>
  <r>
    <x v="1"/>
    <x v="133"/>
    <n v="11995.153920000001"/>
    <n v="7.7606037722589109E-3"/>
    <n v="0.85271420326476166"/>
    <x v="1"/>
  </r>
  <r>
    <x v="1"/>
    <x v="134"/>
    <n v="11742.8703"/>
    <n v="7.5973817555921056E-3"/>
    <n v="0.86031158502035376"/>
    <x v="1"/>
  </r>
  <r>
    <x v="1"/>
    <x v="135"/>
    <n v="10456.416880000001"/>
    <n v="6.7650743645680331E-3"/>
    <n v="0.86707665938492184"/>
    <x v="1"/>
  </r>
  <r>
    <x v="1"/>
    <x v="136"/>
    <n v="9805.8573800000013"/>
    <n v="6.3441765133648983E-3"/>
    <n v="0.87342083589828667"/>
    <x v="1"/>
  </r>
  <r>
    <x v="1"/>
    <x v="137"/>
    <n v="9698.1638399999993"/>
    <n v="6.2745011345956081E-3"/>
    <n v="0.87969533703288227"/>
    <x v="1"/>
  </r>
  <r>
    <x v="1"/>
    <x v="138"/>
    <n v="8930.7124999999996"/>
    <n v="5.7779768045243896E-3"/>
    <n v="0.88547331383740657"/>
    <x v="1"/>
  </r>
  <r>
    <x v="1"/>
    <x v="139"/>
    <n v="8928.9795999999988"/>
    <n v="5.7768556559033178E-3"/>
    <n v="0.89125016949330993"/>
    <x v="1"/>
  </r>
  <r>
    <x v="1"/>
    <x v="140"/>
    <n v="8909.8587200000002"/>
    <n v="5.7644848622939518E-3"/>
    <n v="0.89701465435560379"/>
    <x v="1"/>
  </r>
  <r>
    <x v="1"/>
    <x v="141"/>
    <n v="8903.4839999999986"/>
    <n v="5.7603605570612677E-3"/>
    <n v="0.90277501491266499"/>
    <x v="1"/>
  </r>
  <r>
    <x v="1"/>
    <x v="142"/>
    <n v="8780.5809000000008"/>
    <n v="5.6808449236776908E-3"/>
    <n v="0.90845585983634269"/>
    <x v="1"/>
  </r>
  <r>
    <x v="1"/>
    <x v="143"/>
    <n v="8128.5187499999993"/>
    <n v="5.2589748905970922E-3"/>
    <n v="0.91371483472693982"/>
    <x v="1"/>
  </r>
  <r>
    <x v="1"/>
    <x v="144"/>
    <n v="7832.0010999999995"/>
    <n v="5.0671344183131524E-3"/>
    <n v="0.91878196914525301"/>
    <x v="1"/>
  </r>
  <r>
    <x v="1"/>
    <x v="145"/>
    <n v="7399.4832000000006"/>
    <n v="4.7873047413706255E-3"/>
    <n v="0.92356927388662358"/>
    <x v="1"/>
  </r>
  <r>
    <x v="1"/>
    <x v="146"/>
    <n v="7340.3891399999993"/>
    <n v="4.7490721694492715E-3"/>
    <n v="0.92831834605607289"/>
    <x v="1"/>
  </r>
  <r>
    <x v="1"/>
    <x v="147"/>
    <n v="6874.4828600000001"/>
    <n v="4.4476409366196136E-3"/>
    <n v="0.93276598699269253"/>
    <x v="1"/>
  </r>
  <r>
    <x v="1"/>
    <x v="148"/>
    <n v="6766.9829999999993"/>
    <n v="4.3780908645990862E-3"/>
    <n v="0.93714407785729159"/>
    <x v="1"/>
  </r>
  <r>
    <x v="1"/>
    <x v="149"/>
    <n v="6702.3501999999999"/>
    <n v="4.3362748483281041E-3"/>
    <n v="0.94148035270561969"/>
    <x v="1"/>
  </r>
  <r>
    <x v="1"/>
    <x v="150"/>
    <n v="6664.0999999999995"/>
    <n v="4.3115278006128832E-3"/>
    <n v="0.94579188050623264"/>
    <x v="1"/>
  </r>
  <r>
    <x v="1"/>
    <x v="151"/>
    <n v="6435.2555999999995"/>
    <n v="4.1634704496405729E-3"/>
    <n v="0.94995535095587325"/>
    <x v="1"/>
  </r>
  <r>
    <x v="1"/>
    <x v="152"/>
    <n v="6324.5775999999996"/>
    <n v="4.0918641901432316E-3"/>
    <n v="0.95404721514601643"/>
    <x v="2"/>
  </r>
  <r>
    <x v="1"/>
    <x v="153"/>
    <n v="6137.8019999999988"/>
    <n v="3.9710244380572546E-3"/>
    <n v="0.95801823958407362"/>
    <x v="2"/>
  </r>
  <r>
    <x v="1"/>
    <x v="154"/>
    <n v="6063.2517199999993"/>
    <n v="3.9227920278648099E-3"/>
    <n v="0.96194103161193856"/>
    <x v="2"/>
  </r>
  <r>
    <x v="1"/>
    <x v="155"/>
    <n v="5650.1744000000008"/>
    <n v="3.655539983480323E-3"/>
    <n v="0.96559657159541878"/>
    <x v="2"/>
  </r>
  <r>
    <x v="1"/>
    <x v="156"/>
    <n v="5331.6696000000002"/>
    <n v="3.4494743032191253E-3"/>
    <n v="0.96904604589863785"/>
    <x v="2"/>
  </r>
  <r>
    <x v="1"/>
    <x v="157"/>
    <n v="4968.5039999999999"/>
    <n v="3.2145140564301725E-3"/>
    <n v="0.97226055995506799"/>
    <x v="2"/>
  </r>
  <r>
    <x v="1"/>
    <x v="158"/>
    <n v="4866.3287999999993"/>
    <n v="3.1484089236540761E-3"/>
    <n v="0.97540896887872208"/>
    <x v="2"/>
  </r>
  <r>
    <x v="1"/>
    <x v="159"/>
    <n v="4503.4363999999996"/>
    <n v="2.9136254313248599E-3"/>
    <n v="0.97832259431004698"/>
    <x v="2"/>
  </r>
  <r>
    <x v="1"/>
    <x v="160"/>
    <n v="4427.9172000000008"/>
    <n v="2.8647661509599138E-3"/>
    <n v="0.98118736046100685"/>
    <x v="2"/>
  </r>
  <r>
    <x v="1"/>
    <x v="161"/>
    <n v="4212.3745999999992"/>
    <n v="2.7253147753628503E-3"/>
    <n v="0.98391267523636972"/>
    <x v="2"/>
  </r>
  <r>
    <x v="1"/>
    <x v="162"/>
    <n v="3525.5505600000001"/>
    <n v="2.2809545552897347E-3"/>
    <n v="0.98619362979165937"/>
    <x v="2"/>
  </r>
  <r>
    <x v="1"/>
    <x v="163"/>
    <n v="3378.1478400000001"/>
    <n v="2.1855882004682349E-3"/>
    <n v="0.98837921799212758"/>
    <x v="2"/>
  </r>
  <r>
    <x v="1"/>
    <x v="164"/>
    <n v="2373.9623200000001"/>
    <n v="1.5359020033143948E-3"/>
    <n v="0.98991511999544191"/>
    <x v="2"/>
  </r>
  <r>
    <x v="1"/>
    <x v="165"/>
    <n v="2316.2621999999997"/>
    <n v="1.4985712802642152E-3"/>
    <n v="0.99141369127570611"/>
    <x v="2"/>
  </r>
  <r>
    <x v="1"/>
    <x v="166"/>
    <n v="2077.46"/>
    <n v="1.344071449207131E-3"/>
    <n v="0.99275776272491323"/>
    <x v="2"/>
  </r>
  <r>
    <x v="1"/>
    <x v="167"/>
    <n v="2072.9258400000003"/>
    <n v="1.3411379462746381E-3"/>
    <n v="0.99409890067118789"/>
    <x v="2"/>
  </r>
  <r>
    <x v="1"/>
    <x v="168"/>
    <n v="1808.04592"/>
    <n v="1.1697663973927008E-3"/>
    <n v="0.99526866706858053"/>
    <x v="2"/>
  </r>
  <r>
    <x v="1"/>
    <x v="169"/>
    <n v="1662.6945600000001"/>
    <n v="1.0757272278879078E-3"/>
    <n v="0.99634439429646837"/>
    <x v="2"/>
  </r>
  <r>
    <x v="1"/>
    <x v="170"/>
    <n v="1654.8966000000003"/>
    <n v="1.0706821173211297E-3"/>
    <n v="0.99741507641378957"/>
    <x v="2"/>
  </r>
  <r>
    <x v="1"/>
    <x v="171"/>
    <n v="855.72881999999993"/>
    <n v="5.5363794018932152E-4"/>
    <n v="0.99796871435397894"/>
    <x v="2"/>
  </r>
  <r>
    <x v="1"/>
    <x v="172"/>
    <n v="853.32276999999988"/>
    <n v="5.5208127815473856E-4"/>
    <n v="0.9985207956321337"/>
    <x v="2"/>
  </r>
  <r>
    <x v="1"/>
    <x v="173"/>
    <n v="703.2428000000001"/>
    <n v="4.5498280079543321E-4"/>
    <n v="0.99897577843292906"/>
    <x v="2"/>
  </r>
  <r>
    <x v="1"/>
    <x v="174"/>
    <n v="667.15008"/>
    <n v="4.3163159572952227E-4"/>
    <n v="0.99940741002865863"/>
    <x v="2"/>
  </r>
  <r>
    <x v="1"/>
    <x v="175"/>
    <n v="496.98660000000001"/>
    <n v="3.2153952408158263E-4"/>
    <n v="0.99972894955274016"/>
    <x v="2"/>
  </r>
  <r>
    <x v="1"/>
    <x v="176"/>
    <n v="321.93290999999999"/>
    <n v="2.0828359289284455E-4"/>
    <n v="0.99993723314563299"/>
    <x v="2"/>
  </r>
  <r>
    <x v="1"/>
    <x v="177"/>
    <n v="97.0154"/>
    <n v="6.2766854367068197E-5"/>
    <n v="1"/>
    <x v="2"/>
  </r>
  <r>
    <x v="2"/>
    <x v="178"/>
    <n v="102122.94203999999"/>
    <n v="5.9682822512244341E-2"/>
    <n v="5.9682822512244355E-2"/>
    <x v="0"/>
  </r>
  <r>
    <x v="2"/>
    <x v="179"/>
    <n v="82514.711519999997"/>
    <n v="4.8223354947689118E-2"/>
    <n v="0.1079061774599335"/>
    <x v="0"/>
  </r>
  <r>
    <x v="2"/>
    <x v="180"/>
    <n v="65119.329599999997"/>
    <n v="3.8057123237899414E-2"/>
    <n v="0.14596330069783292"/>
    <x v="0"/>
  </r>
  <r>
    <x v="2"/>
    <x v="181"/>
    <n v="65066.934229999999"/>
    <n v="3.8026502267667787E-2"/>
    <n v="0.18398980296550072"/>
    <x v="0"/>
  </r>
  <r>
    <x v="2"/>
    <x v="182"/>
    <n v="64192.976999999999"/>
    <n v="3.7515743047462864E-2"/>
    <n v="0.2215055460129636"/>
    <x v="0"/>
  </r>
  <r>
    <x v="2"/>
    <x v="183"/>
    <n v="58526.83122"/>
    <n v="3.4204326766645324E-2"/>
    <n v="0.25570987277960894"/>
    <x v="0"/>
  </r>
  <r>
    <x v="2"/>
    <x v="184"/>
    <n v="58057.65"/>
    <n v="3.3930127268276287E-2"/>
    <n v="0.28964000004788526"/>
    <x v="0"/>
  </r>
  <r>
    <x v="2"/>
    <x v="185"/>
    <n v="44173.627960000005"/>
    <n v="2.5816009063134453E-2"/>
    <n v="0.31545600911101973"/>
    <x v="0"/>
  </r>
  <r>
    <x v="2"/>
    <x v="186"/>
    <n v="42433.254400000005"/>
    <n v="2.4798897685303228E-2"/>
    <n v="0.34025490679632292"/>
    <x v="0"/>
  </r>
  <r>
    <x v="2"/>
    <x v="187"/>
    <n v="41914.215840000004"/>
    <n v="2.4495560495493736E-2"/>
    <n v="0.36475046729181665"/>
    <x v="0"/>
  </r>
  <r>
    <x v="2"/>
    <x v="188"/>
    <n v="40563.321749999996"/>
    <n v="2.3706069215711272E-2"/>
    <n v="0.38845653650752793"/>
    <x v="0"/>
  </r>
  <r>
    <x v="2"/>
    <x v="189"/>
    <n v="40139.874619999995"/>
    <n v="2.3458597693658857E-2"/>
    <n v="0.41191513420118681"/>
    <x v="0"/>
  </r>
  <r>
    <x v="2"/>
    <x v="190"/>
    <n v="39263.702919999996"/>
    <n v="2.2946544290018474E-2"/>
    <n v="0.43486167849120527"/>
    <x v="0"/>
  </r>
  <r>
    <x v="2"/>
    <x v="191"/>
    <n v="36161.097000000002"/>
    <n v="2.113331530591548E-2"/>
    <n v="0.45599499379712072"/>
    <x v="0"/>
  </r>
  <r>
    <x v="2"/>
    <x v="192"/>
    <n v="34082.864639999993"/>
    <n v="1.9918752049086268E-2"/>
    <n v="0.47591374584620699"/>
    <x v="0"/>
  </r>
  <r>
    <x v="2"/>
    <x v="193"/>
    <n v="33938.142760000002"/>
    <n v="1.983417349988726E-2"/>
    <n v="0.49574791934609425"/>
    <x v="0"/>
  </r>
  <r>
    <x v="2"/>
    <x v="194"/>
    <n v="31556.187599999997"/>
    <n v="1.8442108169545304E-2"/>
    <n v="0.51419002751563958"/>
    <x v="0"/>
  </r>
  <r>
    <x v="2"/>
    <x v="195"/>
    <n v="30435.614999999998"/>
    <n v="1.7787221674288551E-2"/>
    <n v="0.53197724918992806"/>
    <x v="0"/>
  </r>
  <r>
    <x v="2"/>
    <x v="196"/>
    <n v="30151.675319999998"/>
    <n v="1.7621281277477561E-2"/>
    <n v="0.5495985304674057"/>
    <x v="0"/>
  </r>
  <r>
    <x v="2"/>
    <x v="197"/>
    <n v="29659.68995"/>
    <n v="1.7333754548127855E-2"/>
    <n v="0.5669322850155335"/>
    <x v="0"/>
  </r>
  <r>
    <x v="2"/>
    <x v="198"/>
    <n v="27756.432000000001"/>
    <n v="1.6221450063398302E-2"/>
    <n v="0.58315373507893187"/>
    <x v="0"/>
  </r>
  <r>
    <x v="2"/>
    <x v="199"/>
    <n v="26304.275999999998"/>
    <n v="1.5372779166567463E-2"/>
    <n v="0.5985265142454993"/>
    <x v="0"/>
  </r>
  <r>
    <x v="2"/>
    <x v="200"/>
    <n v="25502.910479999999"/>
    <n v="1.4904444087865372E-2"/>
    <n v="0.6134309583333647"/>
    <x v="0"/>
  </r>
  <r>
    <x v="2"/>
    <x v="201"/>
    <n v="24374.594880000001"/>
    <n v="1.4245032418485343E-2"/>
    <n v="0.6276759907518501"/>
    <x v="0"/>
  </r>
  <r>
    <x v="2"/>
    <x v="202"/>
    <n v="24161.205600000001"/>
    <n v="1.4120323178133972E-2"/>
    <n v="0.64179631392998404"/>
    <x v="0"/>
  </r>
  <r>
    <x v="2"/>
    <x v="203"/>
    <n v="23782.310720000001"/>
    <n v="1.3898888939929389E-2"/>
    <n v="0.65569520286991345"/>
    <x v="0"/>
  </r>
  <r>
    <x v="2"/>
    <x v="204"/>
    <n v="22064.910300000003"/>
    <n v="1.2895203554434263E-2"/>
    <n v="0.66859040642434775"/>
    <x v="0"/>
  </r>
  <r>
    <x v="2"/>
    <x v="205"/>
    <n v="21572.590500000002"/>
    <n v="1.260748137706931E-2"/>
    <n v="0.68119788780141699"/>
    <x v="0"/>
  </r>
  <r>
    <x v="2"/>
    <x v="206"/>
    <n v="20455.985130000001"/>
    <n v="1.1954913415525211E-2"/>
    <n v="0.69315280121694223"/>
    <x v="0"/>
  </r>
  <r>
    <x v="2"/>
    <x v="207"/>
    <n v="20225.2248"/>
    <n v="1.1820052163556359E-2"/>
    <n v="0.70497285338049853"/>
    <x v="0"/>
  </r>
  <r>
    <x v="2"/>
    <x v="208"/>
    <n v="20171.63305"/>
    <n v="1.178873200337024E-2"/>
    <n v="0.7167615853838688"/>
    <x v="0"/>
  </r>
  <r>
    <x v="2"/>
    <x v="209"/>
    <n v="19773.362699999998"/>
    <n v="1.1555974327806709E-2"/>
    <n v="0.72831755971167544"/>
    <x v="0"/>
  </r>
  <r>
    <x v="2"/>
    <x v="210"/>
    <n v="19581.87"/>
    <n v="1.1444061915197073E-2"/>
    <n v="0.73976162162687265"/>
    <x v="0"/>
  </r>
  <r>
    <x v="2"/>
    <x v="211"/>
    <n v="19542.975350000001"/>
    <n v="1.1421331053294206E-2"/>
    <n v="0.75118295268016677"/>
    <x v="0"/>
  </r>
  <r>
    <x v="2"/>
    <x v="212"/>
    <n v="19139.594240000002"/>
    <n v="1.1185586540729221E-2"/>
    <n v="0.76236853922089598"/>
    <x v="0"/>
  </r>
  <r>
    <x v="2"/>
    <x v="213"/>
    <n v="18641.222160000001"/>
    <n v="1.0894327282020753E-2"/>
    <n v="0.77326286650291676"/>
    <x v="0"/>
  </r>
  <r>
    <x v="2"/>
    <x v="214"/>
    <n v="17453.3436"/>
    <n v="1.0200105750145853E-2"/>
    <n v="0.78346297225306261"/>
    <x v="0"/>
  </r>
  <r>
    <x v="2"/>
    <x v="215"/>
    <n v="15505.479600000001"/>
    <n v="9.0617325397025494E-3"/>
    <n v="0.79252470479276516"/>
    <x v="0"/>
  </r>
  <r>
    <x v="2"/>
    <x v="216"/>
    <n v="15490.527"/>
    <n v="9.0529939217772349E-3"/>
    <n v="0.80157769871454232"/>
    <x v="1"/>
  </r>
  <r>
    <x v="2"/>
    <x v="217"/>
    <n v="15366.983199999999"/>
    <n v="8.9807922936161484E-3"/>
    <n v="0.81055849100815847"/>
    <x v="1"/>
  </r>
  <r>
    <x v="2"/>
    <x v="218"/>
    <n v="15155.326800000001"/>
    <n v="8.8570957852465333E-3"/>
    <n v="0.81941558679340498"/>
    <x v="1"/>
  </r>
  <r>
    <x v="2"/>
    <x v="219"/>
    <n v="14910.609600000002"/>
    <n v="8.7140778411730797E-3"/>
    <n v="0.82812966463457804"/>
    <x v="1"/>
  </r>
  <r>
    <x v="2"/>
    <x v="220"/>
    <n v="14448.298699999998"/>
    <n v="8.4438935041475285E-3"/>
    <n v="0.83657355813872558"/>
    <x v="1"/>
  </r>
  <r>
    <x v="2"/>
    <x v="221"/>
    <n v="14114.068500000001"/>
    <n v="8.2485622562775002E-3"/>
    <n v="0.84482212039500304"/>
    <x v="1"/>
  </r>
  <r>
    <x v="2"/>
    <x v="222"/>
    <n v="13784.586000000001"/>
    <n v="8.0560056654118729E-3"/>
    <n v="0.85287812606041491"/>
    <x v="1"/>
  </r>
  <r>
    <x v="2"/>
    <x v="223"/>
    <n v="13669.81"/>
    <n v="7.9889281263219539E-3"/>
    <n v="0.86086705418673692"/>
    <x v="1"/>
  </r>
  <r>
    <x v="2"/>
    <x v="224"/>
    <n v="13637.287999999999"/>
    <n v="7.9699215768143719E-3"/>
    <n v="0.86883697576355123"/>
    <x v="1"/>
  </r>
  <r>
    <x v="2"/>
    <x v="225"/>
    <n v="13218.5"/>
    <n v="7.7251729495718497E-3"/>
    <n v="0.8765621487131231"/>
    <x v="1"/>
  </r>
  <r>
    <x v="2"/>
    <x v="226"/>
    <n v="12954.358080000002"/>
    <n v="7.5708027853904399E-3"/>
    <n v="0.88413295149851345"/>
    <x v="1"/>
  </r>
  <r>
    <x v="2"/>
    <x v="227"/>
    <n v="12335.654849999999"/>
    <n v="7.2092194396092433E-3"/>
    <n v="0.89134217093812274"/>
    <x v="1"/>
  </r>
  <r>
    <x v="2"/>
    <x v="228"/>
    <n v="12236.874600000001"/>
    <n v="7.151490157523384E-3"/>
    <n v="0.8984936610956461"/>
    <x v="1"/>
  </r>
  <r>
    <x v="2"/>
    <x v="229"/>
    <n v="11696.156879999999"/>
    <n v="6.8354832048511307E-3"/>
    <n v="0.90532914430049716"/>
    <x v="1"/>
  </r>
  <r>
    <x v="2"/>
    <x v="230"/>
    <n v="10859.64"/>
    <n v="6.3466049226529814E-3"/>
    <n v="0.91167574922315009"/>
    <x v="1"/>
  </r>
  <r>
    <x v="2"/>
    <x v="231"/>
    <n v="9847.2358600000007"/>
    <n v="5.7549343793717811E-3"/>
    <n v="0.91743068360252189"/>
    <x v="1"/>
  </r>
  <r>
    <x v="2"/>
    <x v="232"/>
    <n v="9774.3888000000006"/>
    <n v="5.7123610058900827E-3"/>
    <n v="0.92314304460841201"/>
    <x v="1"/>
  </r>
  <r>
    <x v="2"/>
    <x v="233"/>
    <n v="9771.4483199999995"/>
    <n v="5.7106425267468537E-3"/>
    <n v="0.92885368713515881"/>
    <x v="1"/>
  </r>
  <r>
    <x v="2"/>
    <x v="234"/>
    <n v="8907.6924999999992"/>
    <n v="5.2058452278325104E-3"/>
    <n v="0.93405953236299122"/>
    <x v="1"/>
  </r>
  <r>
    <x v="2"/>
    <x v="235"/>
    <n v="8567.3924999999999"/>
    <n v="5.0069666595577971E-3"/>
    <n v="0.93906649902254913"/>
    <x v="1"/>
  </r>
  <r>
    <x v="2"/>
    <x v="236"/>
    <n v="8336.8896000000004"/>
    <n v="4.8722558551641173E-3"/>
    <n v="0.94393875487771328"/>
    <x v="1"/>
  </r>
  <r>
    <x v="2"/>
    <x v="237"/>
    <n v="8297.4286000000011"/>
    <n v="4.8491940062581861E-3"/>
    <n v="0.94878794888397144"/>
    <x v="1"/>
  </r>
  <r>
    <x v="2"/>
    <x v="238"/>
    <n v="7643.2649999999994"/>
    <n v="4.4668868649551221E-3"/>
    <n v="0.95325483574892655"/>
    <x v="2"/>
  </r>
  <r>
    <x v="2"/>
    <x v="239"/>
    <n v="7090.5672000000004"/>
    <n v="4.1438784983592247E-3"/>
    <n v="0.95739871424728573"/>
    <x v="2"/>
  </r>
  <r>
    <x v="2"/>
    <x v="240"/>
    <n v="7071.6331400000008"/>
    <n v="4.1328130304061619E-3"/>
    <n v="0.96153152727769187"/>
    <x v="2"/>
  </r>
  <r>
    <x v="2"/>
    <x v="241"/>
    <n v="6393.0952799999995"/>
    <n v="3.7362610523956172E-3"/>
    <n v="0.96526778833008753"/>
    <x v="2"/>
  </r>
  <r>
    <x v="2"/>
    <x v="242"/>
    <n v="5932.7856000000002"/>
    <n v="3.467246270963377E-3"/>
    <n v="0.96873503460105093"/>
    <x v="2"/>
  </r>
  <r>
    <x v="2"/>
    <x v="243"/>
    <n v="5785.8"/>
    <n v="3.3813447555798926E-3"/>
    <n v="0.97211637935663087"/>
    <x v="2"/>
  </r>
  <r>
    <x v="2"/>
    <x v="244"/>
    <n v="5323.9903199999999"/>
    <n v="3.1114533421981597E-3"/>
    <n v="0.97522783269882907"/>
    <x v="2"/>
  </r>
  <r>
    <x v="2"/>
    <x v="245"/>
    <n v="5250.4239000000007"/>
    <n v="3.068459559410337E-3"/>
    <n v="0.97829629225823944"/>
    <x v="2"/>
  </r>
  <r>
    <x v="2"/>
    <x v="246"/>
    <n v="4679.7141600000004"/>
    <n v="2.7349246314302194E-3"/>
    <n v="0.98103121688966965"/>
    <x v="2"/>
  </r>
  <r>
    <x v="2"/>
    <x v="247"/>
    <n v="4229.4321199999995"/>
    <n v="2.4717702163993128E-3"/>
    <n v="0.98350298710606898"/>
    <x v="2"/>
  </r>
  <r>
    <x v="2"/>
    <x v="248"/>
    <n v="4141.7599999999993"/>
    <n v="2.4205327620848583E-3"/>
    <n v="0.98592351986815385"/>
    <x v="2"/>
  </r>
  <r>
    <x v="2"/>
    <x v="249"/>
    <n v="4133.25108"/>
    <n v="2.4155599679997453E-3"/>
    <n v="0.98833907983615366"/>
    <x v="2"/>
  </r>
  <r>
    <x v="2"/>
    <x v="250"/>
    <n v="3921.1744000000008"/>
    <n v="2.2916178390463087E-3"/>
    <n v="0.99063069767519984"/>
    <x v="2"/>
  </r>
  <r>
    <x v="2"/>
    <x v="251"/>
    <n v="3823.6151599999998"/>
    <n v="2.2346021412115473E-3"/>
    <n v="0.99286529981641147"/>
    <x v="2"/>
  </r>
  <r>
    <x v="2"/>
    <x v="252"/>
    <n v="3823.5108"/>
    <n v="2.2345411510047149E-3"/>
    <n v="0.99509984096741622"/>
    <x v="2"/>
  </r>
  <r>
    <x v="2"/>
    <x v="253"/>
    <n v="3562.9028999999996"/>
    <n v="2.0822363433847329E-3"/>
    <n v="0.997182077310801"/>
    <x v="2"/>
  </r>
  <r>
    <x v="2"/>
    <x v="254"/>
    <n v="2518.8755800000004"/>
    <n v="1.4720845401485121E-3"/>
    <n v="0.99865416185094946"/>
    <x v="2"/>
  </r>
  <r>
    <x v="2"/>
    <x v="255"/>
    <n v="1009.2969000000002"/>
    <n v="5.8985460604204143E-4"/>
    <n v="0.99924401645699157"/>
    <x v="2"/>
  </r>
  <r>
    <x v="2"/>
    <x v="256"/>
    <n v="592.92849000000001"/>
    <n v="3.4652003873196529E-4"/>
    <n v="0.99959053649572349"/>
    <x v="2"/>
  </r>
  <r>
    <x v="2"/>
    <x v="257"/>
    <n v="434.45248000000004"/>
    <n v="2.5390328300264062E-4"/>
    <n v="0.99984443977872617"/>
    <x v="2"/>
  </r>
  <r>
    <x v="2"/>
    <x v="258"/>
    <n v="266.17821999999995"/>
    <n v="1.5556022127391036E-4"/>
    <n v="1"/>
    <x v="2"/>
  </r>
  <r>
    <x v="3"/>
    <x v="259"/>
    <n v="92715.25"/>
    <n v="5.9771839283280559E-2"/>
    <n v="5.9771839283280566E-2"/>
    <x v="0"/>
  </r>
  <r>
    <x v="3"/>
    <x v="260"/>
    <n v="87404.929919999995"/>
    <n v="5.634837228767263E-2"/>
    <n v="0.1161202115709532"/>
    <x v="0"/>
  </r>
  <r>
    <x v="3"/>
    <x v="261"/>
    <n v="85637.740319999997"/>
    <n v="5.5209097219609017E-2"/>
    <n v="0.17132930879056224"/>
    <x v="0"/>
  </r>
  <r>
    <x v="3"/>
    <x v="262"/>
    <n v="72665.817450000002"/>
    <n v="4.6846333931145137E-2"/>
    <n v="0.21817564272170736"/>
    <x v="0"/>
  </r>
  <r>
    <x v="3"/>
    <x v="263"/>
    <n v="56176.777799999996"/>
    <n v="3.6216149275487719E-2"/>
    <n v="0.25439179199719508"/>
    <x v="0"/>
  </r>
  <r>
    <x v="3"/>
    <x v="264"/>
    <n v="45547.183360000003"/>
    <n v="2.9363442622438389E-2"/>
    <n v="0.28375523461963348"/>
    <x v="0"/>
  </r>
  <r>
    <x v="3"/>
    <x v="265"/>
    <n v="41106.800970000004"/>
    <n v="2.6500808669864359E-2"/>
    <n v="0.31025604328949785"/>
    <x v="0"/>
  </r>
  <r>
    <x v="3"/>
    <x v="266"/>
    <n v="38818.760160000005"/>
    <n v="2.5025750277971905E-2"/>
    <n v="0.33528179356746973"/>
    <x v="0"/>
  </r>
  <r>
    <x v="3"/>
    <x v="267"/>
    <n v="34632.106319999999"/>
    <n v="2.2326690517477165E-2"/>
    <n v="0.35760848408494694"/>
    <x v="0"/>
  </r>
  <r>
    <x v="3"/>
    <x v="268"/>
    <n v="32280.32474"/>
    <n v="2.0810539607792517E-2"/>
    <n v="0.37841902369273944"/>
    <x v="0"/>
  </r>
  <r>
    <x v="3"/>
    <x v="269"/>
    <n v="31680.795320000001"/>
    <n v="2.0424033869655175E-2"/>
    <n v="0.39884305756239463"/>
    <x v="0"/>
  </r>
  <r>
    <x v="3"/>
    <x v="270"/>
    <n v="31191.64716"/>
    <n v="2.0108688926884354E-2"/>
    <n v="0.41895174648927902"/>
    <x v="0"/>
  </r>
  <r>
    <x v="3"/>
    <x v="271"/>
    <n v="30799.273800000003"/>
    <n v="1.9855732941618059E-2"/>
    <n v="0.43880747943089704"/>
    <x v="0"/>
  </r>
  <r>
    <x v="3"/>
    <x v="272"/>
    <n v="30652.403519999996"/>
    <n v="1.9761048337179732E-2"/>
    <n v="0.45856852776807683"/>
    <x v="0"/>
  </r>
  <r>
    <x v="3"/>
    <x v="273"/>
    <n v="29536.716"/>
    <n v="1.9041784838070345E-2"/>
    <n v="0.47761031260614717"/>
    <x v="0"/>
  </r>
  <r>
    <x v="3"/>
    <x v="274"/>
    <n v="28072.190160000002"/>
    <n v="1.8097631604004842E-2"/>
    <n v="0.49570794421015202"/>
    <x v="0"/>
  </r>
  <r>
    <x v="3"/>
    <x v="275"/>
    <n v="27370.540859999997"/>
    <n v="1.7645291032277684E-2"/>
    <n v="0.51335323524242971"/>
    <x v="0"/>
  </r>
  <r>
    <x v="3"/>
    <x v="276"/>
    <n v="26408.63841"/>
    <n v="1.7025169977245274E-2"/>
    <n v="0.53037840521967494"/>
    <x v="0"/>
  </r>
  <r>
    <x v="3"/>
    <x v="277"/>
    <n v="26131.70736"/>
    <n v="1.6846637554443739E-2"/>
    <n v="0.54722504277411865"/>
    <x v="0"/>
  </r>
  <r>
    <x v="3"/>
    <x v="278"/>
    <n v="26106.613960000002"/>
    <n v="1.6830460294803378E-2"/>
    <n v="0.56405550306892205"/>
    <x v="0"/>
  </r>
  <r>
    <x v="3"/>
    <x v="279"/>
    <n v="25553.782800000001"/>
    <n v="1.647406007751108E-2"/>
    <n v="0.58052956314643323"/>
    <x v="0"/>
  </r>
  <r>
    <x v="3"/>
    <x v="280"/>
    <n v="25079.480689999997"/>
    <n v="1.6168286113781908E-2"/>
    <n v="0.59669784926021507"/>
    <x v="0"/>
  </r>
  <r>
    <x v="3"/>
    <x v="281"/>
    <n v="24523.006720000001"/>
    <n v="1.580953744298429E-2"/>
    <n v="0.61250738670319937"/>
    <x v="0"/>
  </r>
  <r>
    <x v="3"/>
    <x v="282"/>
    <n v="23132.398349999996"/>
    <n v="1.4913037460536687E-2"/>
    <n v="0.62742042416373611"/>
    <x v="0"/>
  </r>
  <r>
    <x v="3"/>
    <x v="283"/>
    <n v="22983.34563"/>
    <n v="1.481694587663247E-2"/>
    <n v="0.64223737004036852"/>
    <x v="0"/>
  </r>
  <r>
    <x v="3"/>
    <x v="284"/>
    <n v="22044.871499999997"/>
    <n v="1.4211928634378614E-2"/>
    <n v="0.65644929867474711"/>
    <x v="0"/>
  </r>
  <r>
    <x v="3"/>
    <x v="285"/>
    <n v="20332.775539999999"/>
    <n v="1.3108171436305225E-2"/>
    <n v="0.66955747011105238"/>
    <x v="0"/>
  </r>
  <r>
    <x v="3"/>
    <x v="286"/>
    <n v="17689.623"/>
    <n v="1.1404178955865657E-2"/>
    <n v="0.68096164906691792"/>
    <x v="0"/>
  </r>
  <r>
    <x v="3"/>
    <x v="287"/>
    <n v="17441.021520000002"/>
    <n v="1.1243910092780612E-2"/>
    <n v="0.6922055591596985"/>
    <x v="0"/>
  </r>
  <r>
    <x v="3"/>
    <x v="288"/>
    <n v="16574.544740000001"/>
    <n v="1.0685308235622762E-2"/>
    <n v="0.70289086739532136"/>
    <x v="0"/>
  </r>
  <r>
    <x v="3"/>
    <x v="289"/>
    <n v="16487.22781"/>
    <n v="1.0629016595286684E-2"/>
    <n v="0.71351988399060806"/>
    <x v="0"/>
  </r>
  <r>
    <x v="3"/>
    <x v="290"/>
    <n v="16142.527829999999"/>
    <n v="1.0406794773035112E-2"/>
    <n v="0.72392667876364314"/>
    <x v="0"/>
  </r>
  <r>
    <x v="3"/>
    <x v="291"/>
    <n v="16121.273400000002"/>
    <n v="1.0393092427692596E-2"/>
    <n v="0.73431977119133585"/>
    <x v="0"/>
  </r>
  <r>
    <x v="3"/>
    <x v="292"/>
    <n v="15257.51748"/>
    <n v="9.8362446596045837E-3"/>
    <n v="0.74415601585094038"/>
    <x v="0"/>
  </r>
  <r>
    <x v="3"/>
    <x v="293"/>
    <n v="14714.12934"/>
    <n v="9.4859321859552016E-3"/>
    <n v="0.75364194803689555"/>
    <x v="0"/>
  </r>
  <r>
    <x v="3"/>
    <x v="294"/>
    <n v="14466.95104"/>
    <n v="9.3265808211914283E-3"/>
    <n v="0.76296852885808697"/>
    <x v="0"/>
  </r>
  <r>
    <x v="3"/>
    <x v="295"/>
    <n v="14287.896349999999"/>
    <n v="9.2111475116377385E-3"/>
    <n v="0.77217967636972473"/>
    <x v="0"/>
  </r>
  <r>
    <x v="3"/>
    <x v="296"/>
    <n v="13450.74"/>
    <n v="8.6714480036584399E-3"/>
    <n v="0.78085112437338311"/>
    <x v="0"/>
  </r>
  <r>
    <x v="3"/>
    <x v="297"/>
    <n v="13437.300239999999"/>
    <n v="8.6627836342615394E-3"/>
    <n v="0.78951390800764465"/>
    <x v="0"/>
  </r>
  <r>
    <x v="3"/>
    <x v="298"/>
    <n v="12972.00222"/>
    <n v="8.3628144439690192E-3"/>
    <n v="0.79787672245161367"/>
    <x v="0"/>
  </r>
  <r>
    <x v="3"/>
    <x v="299"/>
    <n v="12967.958640000001"/>
    <n v="8.3602076213169854E-3"/>
    <n v="0.80623693007293074"/>
    <x v="1"/>
  </r>
  <r>
    <x v="3"/>
    <x v="300"/>
    <n v="12413.98458"/>
    <n v="8.0030705971335155E-3"/>
    <n v="0.81424000067006419"/>
    <x v="1"/>
  </r>
  <r>
    <x v="3"/>
    <x v="301"/>
    <n v="12194.714"/>
    <n v="7.8617108330460341E-3"/>
    <n v="0.82210171150311018"/>
    <x v="1"/>
  </r>
  <r>
    <x v="3"/>
    <x v="302"/>
    <n v="11842.8464"/>
    <n v="7.6348681762426112E-3"/>
    <n v="0.82973657967935277"/>
    <x v="1"/>
  </r>
  <r>
    <x v="3"/>
    <x v="303"/>
    <n v="11813.604160000001"/>
    <n v="7.6160162347382408E-3"/>
    <n v="0.83735259591409106"/>
    <x v="1"/>
  </r>
  <r>
    <x v="3"/>
    <x v="304"/>
    <n v="10937.519999999999"/>
    <n v="7.0512206740279155E-3"/>
    <n v="0.84440381658811892"/>
    <x v="1"/>
  </r>
  <r>
    <x v="3"/>
    <x v="305"/>
    <n v="10519.776450000001"/>
    <n v="6.7819089876308353E-3"/>
    <n v="0.85118572557574979"/>
    <x v="1"/>
  </r>
  <r>
    <x v="3"/>
    <x v="306"/>
    <n v="9509.2865999999995"/>
    <n v="6.1304645174753173E-3"/>
    <n v="0.85731619009322513"/>
    <x v="1"/>
  </r>
  <r>
    <x v="3"/>
    <x v="307"/>
    <n v="9256.14"/>
    <n v="5.9672654980010781E-3"/>
    <n v="0.8632834555912261"/>
    <x v="1"/>
  </r>
  <r>
    <x v="3"/>
    <x v="308"/>
    <n v="9232.2830599999998"/>
    <n v="5.9518853616861694E-3"/>
    <n v="0.86923534095291233"/>
    <x v="1"/>
  </r>
  <r>
    <x v="3"/>
    <x v="309"/>
    <n v="8763.2849999999999"/>
    <n v="5.6495308227458079E-3"/>
    <n v="0.8748848717756581"/>
    <x v="1"/>
  </r>
  <r>
    <x v="3"/>
    <x v="310"/>
    <n v="8698.8768300000011"/>
    <n v="5.6080080442841183E-3"/>
    <n v="0.88049287981994218"/>
    <x v="1"/>
  </r>
  <r>
    <x v="3"/>
    <x v="311"/>
    <n v="8671.7354400000004"/>
    <n v="5.5905104826531587E-3"/>
    <n v="0.88608339030259531"/>
    <x v="1"/>
  </r>
  <r>
    <x v="3"/>
    <x v="312"/>
    <n v="8590.7094000000016"/>
    <n v="5.5382744649468954E-3"/>
    <n v="0.89162166476754223"/>
    <x v="1"/>
  </r>
  <r>
    <x v="3"/>
    <x v="313"/>
    <n v="8520.2954399999999"/>
    <n v="5.4928798626520253E-3"/>
    <n v="0.89711454463019424"/>
    <x v="1"/>
  </r>
  <r>
    <x v="3"/>
    <x v="314"/>
    <n v="8330.2513199999994"/>
    <n v="5.370361866989257E-3"/>
    <n v="0.9024849064971836"/>
    <x v="1"/>
  </r>
  <r>
    <x v="3"/>
    <x v="315"/>
    <n v="7854.6931199999999"/>
    <n v="5.0637781248298371E-3"/>
    <n v="0.90754868462201332"/>
    <x v="1"/>
  </r>
  <r>
    <x v="3"/>
    <x v="316"/>
    <n v="7738.9596900000006"/>
    <n v="4.9891668825836821E-3"/>
    <n v="0.91253785150459699"/>
    <x v="1"/>
  </r>
  <r>
    <x v="3"/>
    <x v="317"/>
    <n v="7703.8640800000003"/>
    <n v="4.966541379654351E-3"/>
    <n v="0.91750439288425134"/>
    <x v="1"/>
  </r>
  <r>
    <x v="3"/>
    <x v="318"/>
    <n v="7327.9533600000004"/>
    <n v="4.7241985596684017E-3"/>
    <n v="0.92222859144391967"/>
    <x v="1"/>
  </r>
  <r>
    <x v="3"/>
    <x v="319"/>
    <n v="7120.6486400000003"/>
    <n v="4.5905529683929053E-3"/>
    <n v="0.92681914441231261"/>
    <x v="1"/>
  </r>
  <r>
    <x v="3"/>
    <x v="320"/>
    <n v="7098.5495999999994"/>
    <n v="4.5763061183095068E-3"/>
    <n v="0.93139545053062212"/>
    <x v="1"/>
  </r>
  <r>
    <x v="3"/>
    <x v="321"/>
    <n v="6824.2884000000004"/>
    <n v="4.3994948993564256E-3"/>
    <n v="0.93579494542997854"/>
    <x v="1"/>
  </r>
  <r>
    <x v="3"/>
    <x v="322"/>
    <n v="6468.2751599999992"/>
    <n v="4.1699796236709255E-3"/>
    <n v="0.93996492505364948"/>
    <x v="1"/>
  </r>
  <r>
    <x v="3"/>
    <x v="323"/>
    <n v="6229.7423999999992"/>
    <n v="4.0162018816649742E-3"/>
    <n v="0.94398112693531444"/>
    <x v="1"/>
  </r>
  <r>
    <x v="3"/>
    <x v="324"/>
    <n v="5962.1422499999999"/>
    <n v="3.8436849207768597E-3"/>
    <n v="0.94782481185609135"/>
    <x v="1"/>
  </r>
  <r>
    <x v="3"/>
    <x v="325"/>
    <n v="5769.2758000000003"/>
    <n v="3.7193474201765069E-3"/>
    <n v="0.95154415927626779"/>
    <x v="2"/>
  </r>
  <r>
    <x v="3"/>
    <x v="326"/>
    <n v="5725.6496000000006"/>
    <n v="3.6912224006684946E-3"/>
    <n v="0.95523538167693622"/>
    <x v="2"/>
  </r>
  <r>
    <x v="3"/>
    <x v="327"/>
    <n v="5565.3272500000003"/>
    <n v="3.5878654907996448E-3"/>
    <n v="0.95882324716773593"/>
    <x v="2"/>
  </r>
  <r>
    <x v="3"/>
    <x v="328"/>
    <n v="5280.8577599999999"/>
    <n v="3.4044731725210789E-3"/>
    <n v="0.96222772034025705"/>
    <x v="2"/>
  </r>
  <r>
    <x v="3"/>
    <x v="329"/>
    <n v="5096.4790800000001"/>
    <n v="3.2856075832224103E-3"/>
    <n v="0.96551332792347944"/>
    <x v="2"/>
  </r>
  <r>
    <x v="3"/>
    <x v="330"/>
    <n v="5032.4433599999993"/>
    <n v="3.2443249165173189E-3"/>
    <n v="0.96875765283999671"/>
    <x v="2"/>
  </r>
  <r>
    <x v="3"/>
    <x v="331"/>
    <n v="4877.1379800000004"/>
    <n v="3.1442023561705718E-3"/>
    <n v="0.97190185519616734"/>
    <x v="2"/>
  </r>
  <r>
    <x v="3"/>
    <x v="332"/>
    <n v="4831.9464600000001"/>
    <n v="3.1150682032625317E-3"/>
    <n v="0.97501692339942991"/>
    <x v="2"/>
  </r>
  <r>
    <x v="3"/>
    <x v="333"/>
    <n v="4826.5396199999996"/>
    <n v="3.1115825116259299E-3"/>
    <n v="0.97812850591105582"/>
    <x v="2"/>
  </r>
  <r>
    <x v="3"/>
    <x v="334"/>
    <n v="4682.9519799999998"/>
    <n v="3.0190141656294997E-3"/>
    <n v="0.98114752007668526"/>
    <x v="2"/>
  </r>
  <r>
    <x v="3"/>
    <x v="335"/>
    <n v="4375.3620000000001"/>
    <n v="2.8207164869875558E-3"/>
    <n v="0.98396823656367272"/>
    <x v="2"/>
  </r>
  <r>
    <x v="3"/>
    <x v="336"/>
    <n v="3190.8713200000002"/>
    <n v="2.0570968391140539E-3"/>
    <n v="0.98602533340278675"/>
    <x v="2"/>
  </r>
  <r>
    <x v="3"/>
    <x v="337"/>
    <n v="2915.4540999999999"/>
    <n v="1.879540355043872E-3"/>
    <n v="0.98790487375783065"/>
    <x v="2"/>
  </r>
  <r>
    <x v="3"/>
    <x v="338"/>
    <n v="2886.4496399999998"/>
    <n v="1.8608417059907945E-3"/>
    <n v="0.98976571546382142"/>
    <x v="2"/>
  </r>
  <r>
    <x v="3"/>
    <x v="339"/>
    <n v="2627.6239999999998"/>
    <n v="1.6939815124792392E-3"/>
    <n v="0.99145969697630065"/>
    <x v="2"/>
  </r>
  <r>
    <x v="3"/>
    <x v="340"/>
    <n v="2231.6467200000002"/>
    <n v="1.4387021453849309E-3"/>
    <n v="0.99289839912168565"/>
    <x v="2"/>
  </r>
  <r>
    <x v="3"/>
    <x v="341"/>
    <n v="1846.8040799999999"/>
    <n v="1.1906010786517515E-3"/>
    <n v="0.99408900020033741"/>
    <x v="2"/>
  </r>
  <r>
    <x v="3"/>
    <x v="342"/>
    <n v="1801.4076000000002"/>
    <n v="1.1613347917508734E-3"/>
    <n v="0.99525033499208826"/>
    <x v="2"/>
  </r>
  <r>
    <x v="3"/>
    <x v="343"/>
    <n v="1774.8072"/>
    <n v="1.144185996556221E-3"/>
    <n v="0.99639452098864445"/>
    <x v="2"/>
  </r>
  <r>
    <x v="3"/>
    <x v="344"/>
    <n v="1641.7107199999998"/>
    <n v="1.0583811110413746E-3"/>
    <n v="0.99745290209968585"/>
    <x v="2"/>
  </r>
  <r>
    <x v="3"/>
    <x v="345"/>
    <n v="846.34703999999988"/>
    <n v="5.4562457904994285E-4"/>
    <n v="0.99799852667873579"/>
    <x v="2"/>
  </r>
  <r>
    <x v="3"/>
    <x v="346"/>
    <n v="624.43503999999996"/>
    <n v="4.0256193941912323E-4"/>
    <n v="0.9984010886181548"/>
    <x v="2"/>
  </r>
  <r>
    <x v="3"/>
    <x v="347"/>
    <n v="607.30668000000003"/>
    <n v="3.9151959653479547E-4"/>
    <n v="0.99879260821468951"/>
    <x v="2"/>
  </r>
  <r>
    <x v="3"/>
    <x v="348"/>
    <n v="599.53200000000004"/>
    <n v="3.8650740141652818E-4"/>
    <n v="0.99917911561610606"/>
    <x v="2"/>
  </r>
  <r>
    <x v="3"/>
    <x v="349"/>
    <n v="534.57695999999999"/>
    <n v="3.4463206578922773E-4"/>
    <n v="0.99952374768189522"/>
    <x v="2"/>
  </r>
  <r>
    <x v="3"/>
    <x v="350"/>
    <n v="524.81174999999996"/>
    <n v="3.383366120997054E-4"/>
    <n v="0.99986208429399503"/>
    <x v="2"/>
  </r>
  <r>
    <x v="3"/>
    <x v="351"/>
    <n v="147.00756000000001"/>
    <n v="9.4773106363270603E-5"/>
    <n v="0.99995685740035833"/>
    <x v="2"/>
  </r>
  <r>
    <x v="3"/>
    <x v="352"/>
    <n v="66.920760000000001"/>
    <n v="4.3142599641752466E-5"/>
    <n v="1"/>
    <x v="2"/>
  </r>
  <r>
    <x v="4"/>
    <x v="353"/>
    <n v="109244"/>
    <n v="6.1568162743776203E-2"/>
    <n v="6.1568162743776231E-2"/>
    <x v="0"/>
  </r>
  <r>
    <x v="4"/>
    <x v="354"/>
    <n v="82141.339799999987"/>
    <n v="4.6293539020891041E-2"/>
    <n v="0.10786170176466729"/>
    <x v="0"/>
  </r>
  <r>
    <x v="4"/>
    <x v="355"/>
    <n v="79548.755999999994"/>
    <n v="4.483240045652799E-2"/>
    <n v="0.15269410222119531"/>
    <x v="0"/>
  </r>
  <r>
    <x v="4"/>
    <x v="356"/>
    <n v="66988.771199999988"/>
    <n v="3.7753794874292299E-2"/>
    <n v="0.19044789709548759"/>
    <x v="0"/>
  </r>
  <r>
    <x v="4"/>
    <x v="357"/>
    <n v="60292.805299999993"/>
    <n v="3.3980056103668964E-2"/>
    <n v="0.22442795319915659"/>
    <x v="0"/>
  </r>
  <r>
    <x v="4"/>
    <x v="358"/>
    <n v="51768.181920000003"/>
    <n v="2.9175715365603358E-2"/>
    <n v="0.25360366856475997"/>
    <x v="0"/>
  </r>
  <r>
    <x v="4"/>
    <x v="359"/>
    <n v="50090.397499999999"/>
    <n v="2.8230143030101799E-2"/>
    <n v="0.28183381159486176"/>
    <x v="0"/>
  </r>
  <r>
    <x v="4"/>
    <x v="360"/>
    <n v="49336.511399999996"/>
    <n v="2.7805264939817012E-2"/>
    <n v="0.30963907653467881"/>
    <x v="0"/>
  </r>
  <r>
    <x v="4"/>
    <x v="361"/>
    <n v="47962.717579999997"/>
    <n v="2.7031016821053931E-2"/>
    <n v="0.33667009335573272"/>
    <x v="0"/>
  </r>
  <r>
    <x v="4"/>
    <x v="362"/>
    <n v="47693.373"/>
    <n v="2.6879218544392569E-2"/>
    <n v="0.36354931190012529"/>
    <x v="0"/>
  </r>
  <r>
    <x v="4"/>
    <x v="363"/>
    <n v="43553.493060000001"/>
    <n v="2.4546048742063706E-2"/>
    <n v="0.38809536064218902"/>
    <x v="0"/>
  </r>
  <r>
    <x v="4"/>
    <x v="364"/>
    <n v="40488.792960000006"/>
    <n v="2.2818833018383992E-2"/>
    <n v="0.41091419366057302"/>
    <x v="0"/>
  </r>
  <r>
    <x v="4"/>
    <x v="365"/>
    <n v="39686.4182"/>
    <n v="2.236662749858264E-2"/>
    <n v="0.43328082115915567"/>
    <x v="0"/>
  </r>
  <r>
    <x v="4"/>
    <x v="366"/>
    <n v="39546.774539999999"/>
    <n v="2.2287926576014659E-2"/>
    <n v="0.45556874773517031"/>
    <x v="0"/>
  </r>
  <r>
    <x v="4"/>
    <x v="367"/>
    <n v="39516.804389999998"/>
    <n v="2.2271035881123814E-2"/>
    <n v="0.47783978361629414"/>
    <x v="0"/>
  </r>
  <r>
    <x v="4"/>
    <x v="368"/>
    <n v="35621.302319999995"/>
    <n v="2.007559351893937E-2"/>
    <n v="0.49791537713523354"/>
    <x v="0"/>
  </r>
  <r>
    <x v="4"/>
    <x v="369"/>
    <n v="34816.968000000001"/>
    <n v="1.9622283622614041E-2"/>
    <n v="0.51753766075784757"/>
    <x v="0"/>
  </r>
  <r>
    <x v="4"/>
    <x v="370"/>
    <n v="34307.159999999996"/>
    <n v="1.9334964026919272E-2"/>
    <n v="0.53687262478476683"/>
    <x v="0"/>
  </r>
  <r>
    <x v="4"/>
    <x v="371"/>
    <n v="33200.038079999998"/>
    <n v="1.8711007905322097E-2"/>
    <n v="0.55558363269008892"/>
    <x v="0"/>
  </r>
  <r>
    <x v="4"/>
    <x v="372"/>
    <n v="32704.386400000003"/>
    <n v="1.8431666584073646E-2"/>
    <n v="0.57401529927416262"/>
    <x v="0"/>
  </r>
  <r>
    <x v="4"/>
    <x v="373"/>
    <n v="32506.559399999998"/>
    <n v="1.8320174466143934E-2"/>
    <n v="0.59233547374030648"/>
    <x v="0"/>
  </r>
  <r>
    <x v="4"/>
    <x v="374"/>
    <n v="31513.423040000001"/>
    <n v="1.7760458774305102E-2"/>
    <n v="0.61009593251461169"/>
    <x v="0"/>
  </r>
  <r>
    <x v="4"/>
    <x v="375"/>
    <n v="30692.47896"/>
    <n v="1.72977878841786E-2"/>
    <n v="0.62739372039879027"/>
    <x v="0"/>
  </r>
  <r>
    <x v="4"/>
    <x v="376"/>
    <n v="30479.418970000002"/>
    <n v="1.7177710697893703E-2"/>
    <n v="0.64457143109668391"/>
    <x v="0"/>
  </r>
  <r>
    <x v="4"/>
    <x v="377"/>
    <n v="30229.994880000002"/>
    <n v="1.7037139289254894E-2"/>
    <n v="0.66160857038593879"/>
    <x v="0"/>
  </r>
  <r>
    <x v="4"/>
    <x v="378"/>
    <n v="29673.454499999993"/>
    <n v="1.6723482075226448E-2"/>
    <n v="0.67833205246116524"/>
    <x v="0"/>
  </r>
  <r>
    <x v="4"/>
    <x v="379"/>
    <n v="25672.127039999999"/>
    <n v="1.446839822395388E-2"/>
    <n v="0.69280045068511908"/>
    <x v="0"/>
  </r>
  <r>
    <x v="4"/>
    <x v="380"/>
    <n v="25249.613219999999"/>
    <n v="1.4230276225205623E-2"/>
    <n v="0.70703072691032465"/>
    <x v="0"/>
  </r>
  <r>
    <x v="4"/>
    <x v="381"/>
    <n v="21908.731650000002"/>
    <n v="1.2347409063535944E-2"/>
    <n v="0.71937813597386069"/>
    <x v="0"/>
  </r>
  <r>
    <x v="4"/>
    <x v="382"/>
    <n v="21062.61248"/>
    <n v="1.1870549897273368E-2"/>
    <n v="0.7312486858711339"/>
    <x v="0"/>
  </r>
  <r>
    <x v="4"/>
    <x v="383"/>
    <n v="20084.133720000002"/>
    <n v="1.1319094993232795E-2"/>
    <n v="0.74256778086436681"/>
    <x v="0"/>
  </r>
  <r>
    <x v="4"/>
    <x v="384"/>
    <n v="20028.787380000002"/>
    <n v="1.1287902685477748E-2"/>
    <n v="0.75385568354984456"/>
    <x v="0"/>
  </r>
  <r>
    <x v="4"/>
    <x v="385"/>
    <n v="19903.585040000002"/>
    <n v="1.1217340658775856E-2"/>
    <n v="0.76507302420862044"/>
    <x v="0"/>
  </r>
  <r>
    <x v="4"/>
    <x v="386"/>
    <n v="18830.12472"/>
    <n v="1.0612355673964367E-2"/>
    <n v="0.77568537988258479"/>
    <x v="0"/>
  </r>
  <r>
    <x v="4"/>
    <x v="387"/>
    <n v="18500.693520000001"/>
    <n v="1.0426693543920819E-2"/>
    <n v="0.78611207342650558"/>
    <x v="0"/>
  </r>
  <r>
    <x v="4"/>
    <x v="388"/>
    <n v="17731.623"/>
    <n v="9.9932577585522802E-3"/>
    <n v="0.79610533118505789"/>
    <x v="0"/>
  </r>
  <r>
    <x v="4"/>
    <x v="389"/>
    <n v="16306.59375"/>
    <n v="9.1901341748438711E-3"/>
    <n v="0.80529546535990171"/>
    <x v="1"/>
  </r>
  <r>
    <x v="4"/>
    <x v="390"/>
    <n v="16071.44868"/>
    <n v="9.0576101923994651E-3"/>
    <n v="0.81435307555230119"/>
    <x v="1"/>
  </r>
  <r>
    <x v="4"/>
    <x v="391"/>
    <n v="15323.926799999999"/>
    <n v="8.6363188742275433E-3"/>
    <n v="0.82298939442652874"/>
    <x v="1"/>
  </r>
  <r>
    <x v="4"/>
    <x v="392"/>
    <n v="15253.069799999999"/>
    <n v="8.5963850077677307E-3"/>
    <n v="0.83158577943429635"/>
    <x v="1"/>
  </r>
  <r>
    <x v="4"/>
    <x v="393"/>
    <n v="14261.92439"/>
    <n v="8.0377913833524148E-3"/>
    <n v="0.83962357081764882"/>
    <x v="1"/>
  </r>
  <r>
    <x v="4"/>
    <x v="394"/>
    <n v="13882.6016"/>
    <n v="7.824011154990736E-3"/>
    <n v="0.84744758197263959"/>
    <x v="1"/>
  </r>
  <r>
    <x v="4"/>
    <x v="395"/>
    <n v="13035.970220000001"/>
    <n v="7.3468633154038683E-3"/>
    <n v="0.85479444528804338"/>
    <x v="1"/>
  </r>
  <r>
    <x v="4"/>
    <x v="396"/>
    <n v="12881.097599999999"/>
    <n v="7.2595795957239306E-3"/>
    <n v="0.86205402488376737"/>
    <x v="1"/>
  </r>
  <r>
    <x v="4"/>
    <x v="397"/>
    <n v="12091.190399999999"/>
    <n v="6.8144005923728946E-3"/>
    <n v="0.86886842547614018"/>
    <x v="1"/>
  </r>
  <r>
    <x v="4"/>
    <x v="398"/>
    <n v="10817.3416"/>
    <n v="6.0964798806691489E-3"/>
    <n v="0.87496490535680937"/>
    <x v="1"/>
  </r>
  <r>
    <x v="4"/>
    <x v="399"/>
    <n v="10792.637119999999"/>
    <n v="6.082556832765919E-3"/>
    <n v="0.8810474621895753"/>
    <x v="1"/>
  </r>
  <r>
    <x v="4"/>
    <x v="400"/>
    <n v="10786.32144"/>
    <n v="6.0789974170169757E-3"/>
    <n v="0.88712645960659231"/>
    <x v="1"/>
  </r>
  <r>
    <x v="4"/>
    <x v="401"/>
    <n v="10558.74"/>
    <n v="5.9507361748857559E-3"/>
    <n v="0.89307719578147804"/>
    <x v="1"/>
  </r>
  <r>
    <x v="4"/>
    <x v="402"/>
    <n v="10189.8891"/>
    <n v="5.7428577354347267E-3"/>
    <n v="0.89882005351691285"/>
    <x v="1"/>
  </r>
  <r>
    <x v="4"/>
    <x v="403"/>
    <n v="10166.535600000001"/>
    <n v="5.7296960781479493E-3"/>
    <n v="0.90454974959506085"/>
    <x v="1"/>
  </r>
  <r>
    <x v="4"/>
    <x v="404"/>
    <n v="9807.7842799999999"/>
    <n v="5.5275095996749467E-3"/>
    <n v="0.91007725919473581"/>
    <x v="1"/>
  </r>
  <r>
    <x v="4"/>
    <x v="405"/>
    <n v="9647.3852800000004"/>
    <n v="5.4371113010412558E-3"/>
    <n v="0.91551437049577711"/>
    <x v="1"/>
  </r>
  <r>
    <x v="4"/>
    <x v="406"/>
    <n v="9373.460219999999"/>
    <n v="5.2827315394646133E-3"/>
    <n v="0.92079710203524168"/>
    <x v="1"/>
  </r>
  <r>
    <x v="4"/>
    <x v="407"/>
    <n v="9262.0686600000008"/>
    <n v="5.2199530464181942E-3"/>
    <n v="0.92601705508165999"/>
    <x v="1"/>
  </r>
  <r>
    <x v="4"/>
    <x v="408"/>
    <n v="8909.6646800000017"/>
    <n v="5.0213438267613314E-3"/>
    <n v="0.93103839890842122"/>
    <x v="1"/>
  </r>
  <r>
    <x v="4"/>
    <x v="409"/>
    <n v="8764.4065599999994"/>
    <n v="4.9394786847671247E-3"/>
    <n v="0.9359778775931884"/>
    <x v="1"/>
  </r>
  <r>
    <x v="4"/>
    <x v="410"/>
    <n v="8637.1874499999994"/>
    <n v="4.8677800389046663E-3"/>
    <n v="0.94084565763209305"/>
    <x v="1"/>
  </r>
  <r>
    <x v="4"/>
    <x v="411"/>
    <n v="8349.2224200000001"/>
    <n v="4.7054875758718558E-3"/>
    <n v="0.94555114520796502"/>
    <x v="1"/>
  </r>
  <r>
    <x v="4"/>
    <x v="412"/>
    <n v="8324.8326000000015"/>
    <n v="4.6917418652877383E-3"/>
    <n v="0.95024288707325277"/>
    <x v="2"/>
  </r>
  <r>
    <x v="4"/>
    <x v="413"/>
    <n v="8186.057600000001"/>
    <n v="4.6135305055355546E-3"/>
    <n v="0.95485641757878825"/>
    <x v="2"/>
  </r>
  <r>
    <x v="4"/>
    <x v="414"/>
    <n v="7823.4472399999995"/>
    <n v="4.4091691341370393E-3"/>
    <n v="0.95926558671292528"/>
    <x v="2"/>
  </r>
  <r>
    <x v="4"/>
    <x v="415"/>
    <n v="7493.1076000000012"/>
    <n v="4.2229950219089965E-3"/>
    <n v="0.9634885817348342"/>
    <x v="2"/>
  </r>
  <r>
    <x v="4"/>
    <x v="416"/>
    <n v="7203.8047000000006"/>
    <n v="4.0599485568450439E-3"/>
    <n v="0.96754853029167931"/>
    <x v="2"/>
  </r>
  <r>
    <x v="4"/>
    <x v="417"/>
    <n v="6576.298960000001"/>
    <n v="3.7062964064022395E-3"/>
    <n v="0.9712548266980815"/>
    <x v="2"/>
  </r>
  <r>
    <x v="4"/>
    <x v="418"/>
    <n v="5546.4642200000008"/>
    <n v="3.1258980973736935E-3"/>
    <n v="0.97438072479545523"/>
    <x v="2"/>
  </r>
  <r>
    <x v="4"/>
    <x v="419"/>
    <n v="5328.4890400000004"/>
    <n v="3.0030507889966299E-3"/>
    <n v="0.97738377558445177"/>
    <x v="2"/>
  </r>
  <r>
    <x v="4"/>
    <x v="420"/>
    <n v="4280.6786400000001"/>
    <n v="2.4125216868782413E-3"/>
    <n v="0.97979629727133011"/>
    <x v="2"/>
  </r>
  <r>
    <x v="4"/>
    <x v="421"/>
    <n v="3928.3797600000003"/>
    <n v="2.2139716998923194E-3"/>
    <n v="0.98201026897122234"/>
    <x v="2"/>
  </r>
  <r>
    <x v="4"/>
    <x v="422"/>
    <n v="3644.3212800000006"/>
    <n v="2.0538809056574901E-3"/>
    <n v="0.98406414987687985"/>
    <x v="2"/>
  </r>
  <r>
    <x v="4"/>
    <x v="423"/>
    <n v="3592.04"/>
    <n v="2.0244160164599786E-3"/>
    <n v="0.98608856589333982"/>
    <x v="2"/>
  </r>
  <r>
    <x v="4"/>
    <x v="424"/>
    <n v="3340.6370000000002"/>
    <n v="1.8827293259481557E-3"/>
    <n v="0.98797129521928806"/>
    <x v="2"/>
  </r>
  <r>
    <x v="4"/>
    <x v="425"/>
    <n v="3175.1547799999998"/>
    <n v="1.7894662062147022E-3"/>
    <n v="0.98976076142550273"/>
    <x v="2"/>
  </r>
  <r>
    <x v="4"/>
    <x v="426"/>
    <n v="2795.6384399999997"/>
    <n v="1.5755768961835581E-3"/>
    <n v="0.99133633832168622"/>
    <x v="2"/>
  </r>
  <r>
    <x v="4"/>
    <x v="427"/>
    <n v="2394.1605599999998"/>
    <n v="1.3493104151514992E-3"/>
    <n v="0.99268564873683773"/>
    <x v="2"/>
  </r>
  <r>
    <x v="4"/>
    <x v="428"/>
    <n v="2355.2113199999999"/>
    <n v="1.3273592494392732E-3"/>
    <n v="0.99401300798627701"/>
    <x v="2"/>
  </r>
  <r>
    <x v="4"/>
    <x v="429"/>
    <n v="1950.0031200000001"/>
    <n v="1.098990420005047E-3"/>
    <n v="0.99511199840628206"/>
    <x v="2"/>
  </r>
  <r>
    <x v="4"/>
    <x v="430"/>
    <n v="1886.9915999999998"/>
    <n v="1.0634781399888199E-3"/>
    <n v="0.99617547654627092"/>
    <x v="2"/>
  </r>
  <r>
    <x v="4"/>
    <x v="431"/>
    <n v="1660.3999999999999"/>
    <n v="9.3577475577391893E-4"/>
    <n v="0.99711125130204481"/>
    <x v="2"/>
  </r>
  <r>
    <x v="4"/>
    <x v="432"/>
    <n v="1499.22"/>
    <n v="8.4493629809164958E-4"/>
    <n v="0.99795618760013649"/>
    <x v="2"/>
  </r>
  <r>
    <x v="4"/>
    <x v="433"/>
    <n v="1115.1975999999997"/>
    <n v="6.2850744506122642E-4"/>
    <n v="0.99858469504519776"/>
    <x v="2"/>
  </r>
  <r>
    <x v="4"/>
    <x v="434"/>
    <n v="1062.5902000000001"/>
    <n v="5.9885875987277762E-4"/>
    <n v="0.99918355380507051"/>
    <x v="2"/>
  </r>
  <r>
    <x v="4"/>
    <x v="435"/>
    <n v="879.05840000000001"/>
    <n v="4.9542318692544695E-4"/>
    <n v="0.99967897699199593"/>
    <x v="2"/>
  </r>
  <r>
    <x v="4"/>
    <x v="436"/>
    <n v="319.72248000000002"/>
    <n v="1.8019045148002393E-4"/>
    <n v="0.99985916744347592"/>
    <x v="2"/>
  </r>
  <r>
    <x v="4"/>
    <x v="437"/>
    <n v="215.19839999999996"/>
    <n v="1.2128235979459052E-4"/>
    <n v="0.99998044980327061"/>
    <x v="2"/>
  </r>
  <r>
    <x v="4"/>
    <x v="438"/>
    <n v="34.689059999999998"/>
    <n v="1.9550196729418706E-5"/>
    <n v="1"/>
    <x v="2"/>
  </r>
  <r>
    <x v="5"/>
    <x v="439"/>
    <n v="68665.574250000005"/>
    <n v="4.9087460260783235E-2"/>
    <n v="4.9087460260783221E-2"/>
    <x v="0"/>
  </r>
  <r>
    <x v="5"/>
    <x v="440"/>
    <n v="52780.07"/>
    <n v="3.7731273887749613E-2"/>
    <n v="8.6818734148532833E-2"/>
    <x v="0"/>
  </r>
  <r>
    <x v="5"/>
    <x v="441"/>
    <n v="42495.805439999996"/>
    <n v="3.0379286615898005E-2"/>
    <n v="0.11719802076443082"/>
    <x v="0"/>
  </r>
  <r>
    <x v="5"/>
    <x v="442"/>
    <n v="41352.246200000009"/>
    <n v="2.9561782075049416E-2"/>
    <n v="0.14675980283948023"/>
    <x v="0"/>
  </r>
  <r>
    <x v="5"/>
    <x v="443"/>
    <n v="41138.261999999995"/>
    <n v="2.940880962810398E-2"/>
    <n v="0.1761686124675842"/>
    <x v="0"/>
  </r>
  <r>
    <x v="5"/>
    <x v="444"/>
    <n v="38422.022320000004"/>
    <n v="2.7467031541965538E-2"/>
    <n v="0.20363564400954973"/>
    <x v="0"/>
  </r>
  <r>
    <x v="5"/>
    <x v="445"/>
    <n v="37038.581760000001"/>
    <n v="2.6478041290971518E-2"/>
    <n v="0.23011368530052126"/>
    <x v="0"/>
  </r>
  <r>
    <x v="5"/>
    <x v="446"/>
    <n v="35367.211040000002"/>
    <n v="2.5283216304868142E-2"/>
    <n v="0.25539690160538941"/>
    <x v="0"/>
  </r>
  <r>
    <x v="5"/>
    <x v="447"/>
    <n v="34840.344000000005"/>
    <n v="2.4906571018329726E-2"/>
    <n v="0.28030347262371913"/>
    <x v="0"/>
  </r>
  <r>
    <x v="5"/>
    <x v="448"/>
    <n v="34800.431400000001"/>
    <n v="2.4878038406641784E-2"/>
    <n v="0.3051815110303609"/>
    <x v="0"/>
  </r>
  <r>
    <x v="5"/>
    <x v="449"/>
    <n v="33551.927499999998"/>
    <n v="2.3985511310697732E-2"/>
    <n v="0.3291670223410586"/>
    <x v="0"/>
  </r>
  <r>
    <x v="5"/>
    <x v="450"/>
    <n v="33071.3145"/>
    <n v="2.3641931987346838E-2"/>
    <n v="0.35280895432840542"/>
    <x v="0"/>
  </r>
  <r>
    <x v="5"/>
    <x v="451"/>
    <n v="33017.42"/>
    <n v="2.3603404032750654E-2"/>
    <n v="0.37641235836115611"/>
    <x v="0"/>
  </r>
  <r>
    <x v="5"/>
    <x v="452"/>
    <n v="31005.24768"/>
    <n v="2.2164947719311347E-2"/>
    <n v="0.39857730608046743"/>
    <x v="0"/>
  </r>
  <r>
    <x v="5"/>
    <x v="453"/>
    <n v="29627.320319999999"/>
    <n v="2.1179898729842713E-2"/>
    <n v="0.41975720481031009"/>
    <x v="0"/>
  </r>
  <r>
    <x v="5"/>
    <x v="454"/>
    <n v="29263.754519999995"/>
    <n v="2.0919993792694679E-2"/>
    <n v="0.44067719860300475"/>
    <x v="0"/>
  </r>
  <r>
    <x v="5"/>
    <x v="455"/>
    <n v="29175.036029999999"/>
    <n v="2.0856570958183517E-2"/>
    <n v="0.46153376956118825"/>
    <x v="0"/>
  </r>
  <r>
    <x v="5"/>
    <x v="456"/>
    <n v="28247.74656"/>
    <n v="2.0193672766388848E-2"/>
    <n v="0.48172744232757708"/>
    <x v="0"/>
  </r>
  <r>
    <x v="5"/>
    <x v="457"/>
    <n v="27249"/>
    <n v="1.9479691523093645E-2"/>
    <n v="0.50120713385067073"/>
    <x v="0"/>
  </r>
  <r>
    <x v="5"/>
    <x v="458"/>
    <n v="26150.364320000001"/>
    <n v="1.869430181548367E-2"/>
    <n v="0.51990143566615443"/>
    <x v="0"/>
  </r>
  <r>
    <x v="5"/>
    <x v="459"/>
    <n v="25299.040000000001"/>
    <n v="1.8085709384946497E-2"/>
    <n v="0.5379871450511009"/>
    <x v="0"/>
  </r>
  <r>
    <x v="5"/>
    <x v="460"/>
    <n v="24223.05"/>
    <n v="1.7316508559891135E-2"/>
    <n v="0.5553036536109921"/>
    <x v="0"/>
  </r>
  <r>
    <x v="5"/>
    <x v="461"/>
    <n v="23687.524440000001"/>
    <n v="1.6933673493960938E-2"/>
    <n v="0.57223732710495301"/>
    <x v="0"/>
  </r>
  <r>
    <x v="5"/>
    <x v="462"/>
    <n v="22676.312610000001"/>
    <n v="1.6210781112115623E-2"/>
    <n v="0.58844810821706861"/>
    <x v="0"/>
  </r>
  <r>
    <x v="5"/>
    <x v="463"/>
    <n v="22380.204000000002"/>
    <n v="1.599909978875946E-2"/>
    <n v="0.60444720800582807"/>
    <x v="0"/>
  </r>
  <r>
    <x v="5"/>
    <x v="464"/>
    <n v="21679.749799999998"/>
    <n v="1.549836098212232E-2"/>
    <n v="0.61994556898795039"/>
    <x v="0"/>
  </r>
  <r>
    <x v="5"/>
    <x v="465"/>
    <n v="21573.6495"/>
    <n v="1.5422512286224942E-2"/>
    <n v="0.63536808127417532"/>
    <x v="0"/>
  </r>
  <r>
    <x v="5"/>
    <x v="466"/>
    <n v="21541.017959999997"/>
    <n v="1.5399184739044365E-2"/>
    <n v="0.65076726601321966"/>
    <x v="0"/>
  </r>
  <r>
    <x v="5"/>
    <x v="467"/>
    <n v="20797.98"/>
    <n v="1.4868003769073037E-2"/>
    <n v="0.6656352697822927"/>
    <x v="0"/>
  </r>
  <r>
    <x v="5"/>
    <x v="468"/>
    <n v="19637.76528"/>
    <n v="1.4038592603666876E-2"/>
    <n v="0.67967386238595962"/>
    <x v="0"/>
  </r>
  <r>
    <x v="5"/>
    <x v="469"/>
    <n v="19547.329920000004"/>
    <n v="1.3973942417767216E-2"/>
    <n v="0.69364780480372679"/>
    <x v="0"/>
  </r>
  <r>
    <x v="5"/>
    <x v="470"/>
    <n v="19510.808000000001"/>
    <n v="1.3947833726239778E-2"/>
    <n v="0.70759563852996654"/>
    <x v="0"/>
  </r>
  <r>
    <x v="5"/>
    <x v="471"/>
    <n v="19233.355499999998"/>
    <n v="1.3749489232412071E-2"/>
    <n v="0.72134512776237858"/>
    <x v="0"/>
  </r>
  <r>
    <x v="5"/>
    <x v="472"/>
    <n v="16873.45"/>
    <n v="1.2062446362447962E-2"/>
    <n v="0.73340757412482649"/>
    <x v="0"/>
  </r>
  <r>
    <x v="5"/>
    <x v="473"/>
    <n v="16134.22069"/>
    <n v="1.1533988109901836E-2"/>
    <n v="0.74494156223472829"/>
    <x v="0"/>
  </r>
  <r>
    <x v="5"/>
    <x v="474"/>
    <n v="16061.972879999999"/>
    <n v="1.1482339790623363E-2"/>
    <n v="0.75642390202535159"/>
    <x v="0"/>
  </r>
  <r>
    <x v="5"/>
    <x v="475"/>
    <n v="14963.769179999999"/>
    <n v="1.0697258895709051E-2"/>
    <n v="0.76712116092106075"/>
    <x v="0"/>
  </r>
  <r>
    <x v="5"/>
    <x v="476"/>
    <n v="14527.748400000002"/>
    <n v="1.0385557538152495E-2"/>
    <n v="0.77750671845921315"/>
    <x v="0"/>
  </r>
  <r>
    <x v="5"/>
    <x v="477"/>
    <n v="12769.38768"/>
    <n v="9.1285453758006684E-3"/>
    <n v="0.78663526383501381"/>
    <x v="0"/>
  </r>
  <r>
    <x v="5"/>
    <x v="478"/>
    <n v="12668.50728"/>
    <n v="9.0564282679168467E-3"/>
    <n v="0.79569169210293067"/>
    <x v="0"/>
  </r>
  <r>
    <x v="5"/>
    <x v="479"/>
    <n v="12289.2"/>
    <n v="8.7852701040626244E-3"/>
    <n v="0.80447696220699316"/>
    <x v="1"/>
  </r>
  <r>
    <x v="5"/>
    <x v="480"/>
    <n v="12248.675999999999"/>
    <n v="8.7563004163940163E-3"/>
    <n v="0.81323326262338724"/>
    <x v="1"/>
  </r>
  <r>
    <x v="5"/>
    <x v="481"/>
    <n v="12153.267360000002"/>
    <n v="8.6880949455203031E-3"/>
    <n v="0.8219213575689075"/>
    <x v="1"/>
  </r>
  <r>
    <x v="5"/>
    <x v="482"/>
    <n v="11984.891250000001"/>
    <n v="8.5677266867710457E-3"/>
    <n v="0.83048908425567858"/>
    <x v="1"/>
  </r>
  <r>
    <x v="5"/>
    <x v="483"/>
    <n v="11924.0978"/>
    <n v="8.5242668294322581E-3"/>
    <n v="0.83901335108511088"/>
    <x v="1"/>
  </r>
  <r>
    <x v="5"/>
    <x v="484"/>
    <n v="11326.846439999999"/>
    <n v="8.0973053903134577E-3"/>
    <n v="0.84711065647542438"/>
    <x v="1"/>
  </r>
  <r>
    <x v="5"/>
    <x v="485"/>
    <n v="11285.764020000001"/>
    <n v="8.0679365008634908E-3"/>
    <n v="0.85517859297628773"/>
    <x v="1"/>
  </r>
  <r>
    <x v="5"/>
    <x v="486"/>
    <n v="10947.904"/>
    <n v="7.8264080422930388E-3"/>
    <n v="0.86300500101858091"/>
    <x v="1"/>
  </r>
  <r>
    <x v="5"/>
    <x v="487"/>
    <n v="10370.549999999999"/>
    <n v="7.4136707741501995E-3"/>
    <n v="0.87041867179273114"/>
    <x v="1"/>
  </r>
  <r>
    <x v="5"/>
    <x v="488"/>
    <n v="9984.7160999999978"/>
    <n v="7.1378468778181435E-3"/>
    <n v="0.87755651867054929"/>
    <x v="1"/>
  </r>
  <r>
    <x v="5"/>
    <x v="489"/>
    <n v="9684.8756000000012"/>
    <n v="6.923497711018258E-3"/>
    <n v="0.88448001638156748"/>
    <x v="1"/>
  </r>
  <r>
    <x v="5"/>
    <x v="490"/>
    <n v="9614.4403999999995"/>
    <n v="6.8731451854809012E-3"/>
    <n v="0.89135316156704836"/>
    <x v="1"/>
  </r>
  <r>
    <x v="5"/>
    <x v="491"/>
    <n v="9062.34692"/>
    <n v="6.478466089649448E-3"/>
    <n v="0.89783162765669777"/>
    <x v="1"/>
  </r>
  <r>
    <x v="5"/>
    <x v="492"/>
    <n v="8938.8996600000009"/>
    <n v="6.390216445839726E-3"/>
    <n v="0.90422184410253759"/>
    <x v="1"/>
  </r>
  <r>
    <x v="5"/>
    <x v="493"/>
    <n v="8211.6342000000004"/>
    <n v="5.870310878068402E-3"/>
    <n v="0.91009215498060592"/>
    <x v="1"/>
  </r>
  <r>
    <x v="5"/>
    <x v="494"/>
    <n v="8154.5511600000009"/>
    <n v="5.8295035086089568E-3"/>
    <n v="0.91592165848921492"/>
    <x v="1"/>
  </r>
  <r>
    <x v="5"/>
    <x v="495"/>
    <n v="8093.4784"/>
    <n v="5.7858439788917582E-3"/>
    <n v="0.92170750246810662"/>
    <x v="1"/>
  </r>
  <r>
    <x v="5"/>
    <x v="496"/>
    <n v="7428.1108999999988"/>
    <n v="5.310187857584847E-3"/>
    <n v="0.92701769032569148"/>
    <x v="1"/>
  </r>
  <r>
    <x v="5"/>
    <x v="497"/>
    <n v="7173.3342799999991"/>
    <n v="5.1280538356061889E-3"/>
    <n v="0.9321457441612977"/>
    <x v="1"/>
  </r>
  <r>
    <x v="5"/>
    <x v="498"/>
    <n v="6946.8"/>
    <n v="4.96610962136691E-3"/>
    <n v="0.93711185378266459"/>
    <x v="1"/>
  </r>
  <r>
    <x v="5"/>
    <x v="499"/>
    <n v="6684.1875"/>
    <n v="4.7783739066578042E-3"/>
    <n v="0.9418902276893224"/>
    <x v="1"/>
  </r>
  <r>
    <x v="5"/>
    <x v="500"/>
    <n v="5814.6927299999998"/>
    <n v="4.1567918339012527E-3"/>
    <n v="0.94604701952322368"/>
    <x v="1"/>
  </r>
  <r>
    <x v="5"/>
    <x v="501"/>
    <n v="5487.6023999999998"/>
    <n v="3.9229623822301125E-3"/>
    <n v="0.94996998190545379"/>
    <x v="1"/>
  </r>
  <r>
    <x v="5"/>
    <x v="502"/>
    <n v="5225.2710400000005"/>
    <n v="3.7354276481248753E-3"/>
    <n v="0.95370540955357863"/>
    <x v="2"/>
  </r>
  <r>
    <x v="5"/>
    <x v="503"/>
    <n v="5189.8836000000001"/>
    <n v="3.7101299705957188E-3"/>
    <n v="0.95741553952417446"/>
    <x v="2"/>
  </r>
  <r>
    <x v="5"/>
    <x v="504"/>
    <n v="5159.7893599999998"/>
    <n v="3.688616281586142E-3"/>
    <n v="0.96110415580576058"/>
    <x v="2"/>
  </r>
  <r>
    <x v="5"/>
    <x v="505"/>
    <n v="5127.0390600000001"/>
    <n v="3.6652038355775261E-3"/>
    <n v="0.96476935964133814"/>
    <x v="2"/>
  </r>
  <r>
    <x v="5"/>
    <x v="506"/>
    <n v="4856.35725"/>
    <n v="3.4716995543300441E-3"/>
    <n v="0.96824105919566816"/>
    <x v="2"/>
  </r>
  <r>
    <x v="5"/>
    <x v="507"/>
    <n v="4804.4682400000002"/>
    <n v="3.4346052790084278E-3"/>
    <n v="0.97167566447467668"/>
    <x v="2"/>
  </r>
  <r>
    <x v="5"/>
    <x v="508"/>
    <n v="4336.2427499999994"/>
    <n v="3.0998815053488666E-3"/>
    <n v="0.97477554598002547"/>
    <x v="2"/>
  </r>
  <r>
    <x v="5"/>
    <x v="509"/>
    <n v="3980.7075"/>
    <n v="2.8457174260950969E-3"/>
    <n v="0.97762126340612054"/>
    <x v="2"/>
  </r>
  <r>
    <x v="5"/>
    <x v="510"/>
    <n v="3978.6474000000003"/>
    <n v="2.8442447073712277E-3"/>
    <n v="0.98046550811349176"/>
    <x v="2"/>
  </r>
  <r>
    <x v="5"/>
    <x v="511"/>
    <n v="3913.2000000000003"/>
    <n v="2.7974578468263076E-3"/>
    <n v="0.98326296596031804"/>
    <x v="2"/>
  </r>
  <r>
    <x v="5"/>
    <x v="512"/>
    <n v="3799.8031499999997"/>
    <n v="2.716393012972202E-3"/>
    <n v="0.98597935897329025"/>
    <x v="2"/>
  </r>
  <r>
    <x v="5"/>
    <x v="513"/>
    <n v="3494.4040799999998"/>
    <n v="2.4980701506638718E-3"/>
    <n v="0.98847742912395409"/>
    <x v="2"/>
  </r>
  <r>
    <x v="5"/>
    <x v="514"/>
    <n v="2909.8689199999999"/>
    <n v="2.08019923425585E-3"/>
    <n v="0.99055762835821004"/>
    <x v="2"/>
  </r>
  <r>
    <x v="5"/>
    <x v="515"/>
    <n v="2642.1686999999997"/>
    <n v="1.8888264240145823E-3"/>
    <n v="0.9924464547822246"/>
    <x v="2"/>
  </r>
  <r>
    <x v="5"/>
    <x v="516"/>
    <n v="2537.2908000000002"/>
    <n v="1.8138515941276193E-3"/>
    <n v="0.99426030637635232"/>
    <x v="2"/>
  </r>
  <r>
    <x v="5"/>
    <x v="517"/>
    <n v="2206.8000000000002"/>
    <n v="1.5775912236472187E-3"/>
    <n v="0.99583789759999952"/>
    <x v="2"/>
  </r>
  <r>
    <x v="5"/>
    <x v="518"/>
    <n v="2059.0056"/>
    <n v="1.4719363621535596E-3"/>
    <n v="0.99730983396215311"/>
    <x v="2"/>
  </r>
  <r>
    <x v="5"/>
    <x v="519"/>
    <n v="841.00536"/>
    <n v="6.0121564028288454E-4"/>
    <n v="0.99791104960243604"/>
    <x v="2"/>
  </r>
  <r>
    <x v="5"/>
    <x v="520"/>
    <n v="667.74"/>
    <n v="4.7735216769901836E-4"/>
    <n v="0.9983884017701351"/>
    <x v="2"/>
  </r>
  <r>
    <x v="5"/>
    <x v="521"/>
    <n v="618.19979999999987"/>
    <n v="4.4193700332629399E-4"/>
    <n v="0.99883033877346139"/>
    <x v="2"/>
  </r>
  <r>
    <x v="5"/>
    <x v="522"/>
    <n v="560.36831999999993"/>
    <n v="4.0059459110111293E-4"/>
    <n v="0.99923093336456248"/>
    <x v="2"/>
  </r>
  <r>
    <x v="5"/>
    <x v="523"/>
    <n v="518.65436999999997"/>
    <n v="3.7077423519044642E-4"/>
    <n v="0.99960170759975275"/>
    <x v="2"/>
  </r>
  <r>
    <x v="5"/>
    <x v="524"/>
    <n v="370.86"/>
    <n v="2.6511939514310652E-4"/>
    <n v="0.99986682699489593"/>
    <x v="2"/>
  </r>
  <r>
    <x v="5"/>
    <x v="525"/>
    <n v="110.14919999999999"/>
    <n v="7.8743162593693217E-5"/>
    <n v="0.99994557015748975"/>
    <x v="2"/>
  </r>
  <r>
    <x v="5"/>
    <x v="526"/>
    <n v="76.138720000000006"/>
    <n v="5.4429842510301321E-5"/>
    <n v="1"/>
    <x v="2"/>
  </r>
  <r>
    <x v="6"/>
    <x v="527"/>
    <n v="66260.314239999992"/>
    <n v="4.1000065217973447E-2"/>
    <n v="4.1000065217973468E-2"/>
    <x v="0"/>
  </r>
  <r>
    <x v="6"/>
    <x v="528"/>
    <n v="58091.634960000003"/>
    <n v="3.5945510511039599E-2"/>
    <n v="7.6945575729013088E-2"/>
    <x v="0"/>
  </r>
  <r>
    <x v="6"/>
    <x v="529"/>
    <n v="55880.483749999999"/>
    <n v="3.457731078460255E-2"/>
    <n v="0.11152288651361564"/>
    <x v="0"/>
  </r>
  <r>
    <x v="6"/>
    <x v="530"/>
    <n v="50545.319219999998"/>
    <n v="3.1276057293918545E-2"/>
    <n v="0.14279894380753419"/>
    <x v="0"/>
  </r>
  <r>
    <x v="6"/>
    <x v="531"/>
    <n v="43907.94"/>
    <n v="2.7169029067177351E-2"/>
    <n v="0.16996797287471158"/>
    <x v="0"/>
  </r>
  <r>
    <x v="6"/>
    <x v="532"/>
    <n v="43209.006119999991"/>
    <n v="2.6736547950965674E-2"/>
    <n v="0.19670452082567724"/>
    <x v="0"/>
  </r>
  <r>
    <x v="6"/>
    <x v="533"/>
    <n v="40325.31"/>
    <n v="2.4952195879217685E-2"/>
    <n v="0.22165671670489495"/>
    <x v="0"/>
  </r>
  <r>
    <x v="6"/>
    <x v="534"/>
    <n v="39810.328000000001"/>
    <n v="2.4633539141345834E-2"/>
    <n v="0.24629025584624076"/>
    <x v="0"/>
  </r>
  <r>
    <x v="6"/>
    <x v="535"/>
    <n v="38535.955099999999"/>
    <n v="2.3844992141360793E-2"/>
    <n v="0.27013524798760158"/>
    <x v="0"/>
  </r>
  <r>
    <x v="6"/>
    <x v="536"/>
    <n v="37562.28"/>
    <n v="2.3242508693176095E-2"/>
    <n v="0.2933777566807777"/>
    <x v="0"/>
  </r>
  <r>
    <x v="6"/>
    <x v="537"/>
    <n v="36549.429260000004"/>
    <n v="2.2615784433377709E-2"/>
    <n v="0.3159935411141554"/>
    <x v="0"/>
  </r>
  <r>
    <x v="6"/>
    <x v="538"/>
    <n v="35567.737920000007"/>
    <n v="2.2008340755731794E-2"/>
    <n v="0.33800188186988717"/>
    <x v="0"/>
  </r>
  <r>
    <x v="6"/>
    <x v="539"/>
    <n v="34444.462359999998"/>
    <n v="2.1313288645792447E-2"/>
    <n v="0.35931517051567963"/>
    <x v="0"/>
  </r>
  <r>
    <x v="6"/>
    <x v="540"/>
    <n v="33421.1"/>
    <n v="2.0680060083826318E-2"/>
    <n v="0.37999523059950596"/>
    <x v="0"/>
  </r>
  <r>
    <x v="6"/>
    <x v="541"/>
    <n v="31822.023930000003"/>
    <n v="1.9690595667448376E-2"/>
    <n v="0.39968582626695437"/>
    <x v="0"/>
  </r>
  <r>
    <x v="6"/>
    <x v="542"/>
    <n v="30596.565999999999"/>
    <n v="1.8932315909373342E-2"/>
    <n v="0.4186181421763277"/>
    <x v="0"/>
  </r>
  <r>
    <x v="6"/>
    <x v="543"/>
    <n v="29654.83008"/>
    <n v="1.8349595549819128E-2"/>
    <n v="0.43696773772614683"/>
    <x v="0"/>
  </r>
  <r>
    <x v="6"/>
    <x v="544"/>
    <n v="28856.475000000002"/>
    <n v="1.785559532174082E-2"/>
    <n v="0.45482333304788763"/>
    <x v="0"/>
  </r>
  <r>
    <x v="6"/>
    <x v="545"/>
    <n v="28211.92124"/>
    <n v="1.7456763132373737E-2"/>
    <n v="0.4722800961802614"/>
    <x v="0"/>
  </r>
  <r>
    <x v="6"/>
    <x v="546"/>
    <n v="27194.152039999997"/>
    <n v="1.6826995464419424E-2"/>
    <n v="0.4891070916446808"/>
    <x v="0"/>
  </r>
  <r>
    <x v="6"/>
    <x v="547"/>
    <n v="25948.414799999995"/>
    <n v="1.6056167425490122E-2"/>
    <n v="0.50516325907017101"/>
    <x v="0"/>
  </r>
  <r>
    <x v="6"/>
    <x v="548"/>
    <n v="25483.91488"/>
    <n v="1.5768747614217232E-2"/>
    <n v="0.52093200668438822"/>
    <x v="0"/>
  </r>
  <r>
    <x v="6"/>
    <x v="549"/>
    <n v="25174.028880000002"/>
    <n v="1.5576998656249464E-2"/>
    <n v="0.53650900534063772"/>
    <x v="0"/>
  </r>
  <r>
    <x v="6"/>
    <x v="550"/>
    <n v="22457.143800000002"/>
    <n v="1.3895864681148368E-2"/>
    <n v="0.55040487002178606"/>
    <x v="0"/>
  </r>
  <r>
    <x v="6"/>
    <x v="551"/>
    <n v="22201.762229999997"/>
    <n v="1.3737841569643899E-2"/>
    <n v="0.56414271159142992"/>
    <x v="0"/>
  </r>
  <r>
    <x v="6"/>
    <x v="552"/>
    <n v="21664.440000000002"/>
    <n v="1.3405361310143899E-2"/>
    <n v="0.57754807290157384"/>
    <x v="0"/>
  </r>
  <r>
    <x v="6"/>
    <x v="553"/>
    <n v="21585.15"/>
    <n v="1.3356298832725544E-2"/>
    <n v="0.59090437173429944"/>
    <x v="0"/>
  </r>
  <r>
    <x v="6"/>
    <x v="554"/>
    <n v="20672.289000000001"/>
    <n v="1.27914454817532E-2"/>
    <n v="0.60369581721605259"/>
    <x v="0"/>
  </r>
  <r>
    <x v="6"/>
    <x v="555"/>
    <n v="20053.439999999999"/>
    <n v="1.2408518692903764E-2"/>
    <n v="0.6161043359089563"/>
    <x v="0"/>
  </r>
  <r>
    <x v="6"/>
    <x v="556"/>
    <n v="18411.4084"/>
    <n v="1.1392474572646159E-2"/>
    <n v="0.62749681048160244"/>
    <x v="0"/>
  </r>
  <r>
    <x v="6"/>
    <x v="557"/>
    <n v="18258.868320000001"/>
    <n v="1.1298086954656577E-2"/>
    <n v="0.63879489743625906"/>
    <x v="0"/>
  </r>
  <r>
    <x v="6"/>
    <x v="558"/>
    <n v="18003.847679999999"/>
    <n v="1.1140287176737361E-2"/>
    <n v="0.64993518461299638"/>
    <x v="0"/>
  </r>
  <r>
    <x v="6"/>
    <x v="559"/>
    <n v="17960.432489999999"/>
    <n v="1.1113423047856183E-2"/>
    <n v="0.66104860766085261"/>
    <x v="0"/>
  </r>
  <r>
    <x v="6"/>
    <x v="560"/>
    <n v="17427.164800000002"/>
    <n v="1.0783451626509693E-2"/>
    <n v="0.67183205928736223"/>
    <x v="0"/>
  </r>
  <r>
    <x v="6"/>
    <x v="561"/>
    <n v="17359.804799999998"/>
    <n v="1.0741771105903051E-2"/>
    <n v="0.68257383039326525"/>
    <x v="0"/>
  </r>
  <r>
    <x v="6"/>
    <x v="562"/>
    <n v="16609.090809999998"/>
    <n v="1.0277249877727768E-2"/>
    <n v="0.69285108027099307"/>
    <x v="0"/>
  </r>
  <r>
    <x v="6"/>
    <x v="563"/>
    <n v="16252.219979999998"/>
    <n v="1.0056427995546601E-2"/>
    <n v="0.70290750826653969"/>
    <x v="0"/>
  </r>
  <r>
    <x v="6"/>
    <x v="564"/>
    <n v="16219.34496"/>
    <n v="1.0036085834790164E-2"/>
    <n v="0.71294359410132979"/>
    <x v="0"/>
  </r>
  <r>
    <x v="6"/>
    <x v="565"/>
    <n v="15825.399369999997"/>
    <n v="9.7923231079212556E-3"/>
    <n v="0.72273591720925101"/>
    <x v="0"/>
  </r>
  <r>
    <x v="6"/>
    <x v="566"/>
    <n v="15656.47056"/>
    <n v="9.6877945932796316E-3"/>
    <n v="0.73242371180253074"/>
    <x v="0"/>
  </r>
  <r>
    <x v="6"/>
    <x v="567"/>
    <n v="14968.239"/>
    <n v="9.2619357791656268E-3"/>
    <n v="0.74168564758169642"/>
    <x v="0"/>
  </r>
  <r>
    <x v="6"/>
    <x v="568"/>
    <n v="14877.464000000002"/>
    <n v="9.2057666987311326E-3"/>
    <n v="0.75089141428042749"/>
    <x v="0"/>
  </r>
  <r>
    <x v="6"/>
    <x v="569"/>
    <n v="14813.731920000002"/>
    <n v="9.1663310355223453E-3"/>
    <n v="0.76005774531594983"/>
    <x v="0"/>
  </r>
  <r>
    <x v="6"/>
    <x v="570"/>
    <n v="13251.48"/>
    <n v="8.1996523932372899E-3"/>
    <n v="0.76825739770918711"/>
    <x v="0"/>
  </r>
  <r>
    <x v="6"/>
    <x v="571"/>
    <n v="12955.824749999998"/>
    <n v="8.0167090330816176E-3"/>
    <n v="0.7762741067422686"/>
    <x v="0"/>
  </r>
  <r>
    <x v="6"/>
    <x v="572"/>
    <n v="12717.311040000001"/>
    <n v="7.8691232907327335E-3"/>
    <n v="0.78414323003300135"/>
    <x v="0"/>
  </r>
  <r>
    <x v="6"/>
    <x v="573"/>
    <n v="12597.52224"/>
    <n v="7.7950012665812408E-3"/>
    <n v="0.79193823129958274"/>
    <x v="0"/>
  </r>
  <r>
    <x v="6"/>
    <x v="574"/>
    <n v="12462.65055"/>
    <n v="7.7115463637561638E-3"/>
    <n v="0.79964977766333878"/>
    <x v="0"/>
  </r>
  <r>
    <x v="6"/>
    <x v="575"/>
    <n v="12031.491680000001"/>
    <n v="7.4447570798225216E-3"/>
    <n v="0.80709453474316128"/>
    <x v="1"/>
  </r>
  <r>
    <x v="6"/>
    <x v="576"/>
    <n v="11851.806399999999"/>
    <n v="7.3335727565483266E-3"/>
    <n v="0.81442810749970962"/>
    <x v="1"/>
  </r>
  <r>
    <x v="6"/>
    <x v="577"/>
    <n v="11417.429099999999"/>
    <n v="7.0647919963982946E-3"/>
    <n v="0.82149289949610793"/>
    <x v="1"/>
  </r>
  <r>
    <x v="6"/>
    <x v="578"/>
    <n v="11406.96"/>
    <n v="7.0583140044404111E-3"/>
    <n v="0.82855121350054828"/>
    <x v="1"/>
  </r>
  <r>
    <x v="6"/>
    <x v="579"/>
    <n v="10957.9797"/>
    <n v="6.7804973083874882E-3"/>
    <n v="0.83533171080893576"/>
    <x v="1"/>
  </r>
  <r>
    <x v="6"/>
    <x v="580"/>
    <n v="10869.182940000001"/>
    <n v="6.725552308610429E-3"/>
    <n v="0.84205726311754625"/>
    <x v="1"/>
  </r>
  <r>
    <x v="6"/>
    <x v="581"/>
    <n v="10666.229420000001"/>
    <n v="6.5999702365713868E-3"/>
    <n v="0.84865723335411758"/>
    <x v="1"/>
  </r>
  <r>
    <x v="6"/>
    <x v="582"/>
    <n v="10464.138360000001"/>
    <n v="6.4749218311267974E-3"/>
    <n v="0.85513215518524444"/>
    <x v="1"/>
  </r>
  <r>
    <x v="6"/>
    <x v="583"/>
    <n v="10428.057360000001"/>
    <n v="6.4525958978725196E-3"/>
    <n v="0.86158475108311694"/>
    <x v="1"/>
  </r>
  <r>
    <x v="6"/>
    <x v="584"/>
    <n v="10260.060159999999"/>
    <n v="6.3486438379488598E-3"/>
    <n v="0.8679333949210658"/>
    <x v="1"/>
  </r>
  <r>
    <x v="6"/>
    <x v="585"/>
    <n v="10161.46624"/>
    <n v="6.2876366242575104E-3"/>
    <n v="0.87422103154532338"/>
    <x v="1"/>
  </r>
  <r>
    <x v="6"/>
    <x v="586"/>
    <n v="9969.4201499999999"/>
    <n v="6.1688037707588557E-3"/>
    <n v="0.88038983531608217"/>
    <x v="1"/>
  </r>
  <r>
    <x v="6"/>
    <x v="587"/>
    <n v="9866.3104799999983"/>
    <n v="6.1050023348149891E-3"/>
    <n v="0.88649483765089709"/>
    <x v="1"/>
  </r>
  <r>
    <x v="6"/>
    <x v="588"/>
    <n v="9586.8057599999993"/>
    <n v="5.932052479684158E-3"/>
    <n v="0.89242689013058119"/>
    <x v="1"/>
  </r>
  <r>
    <x v="6"/>
    <x v="589"/>
    <n v="8326.6852500000005"/>
    <n v="5.1523244677497259E-3"/>
    <n v="0.89757921459833101"/>
    <x v="1"/>
  </r>
  <r>
    <x v="6"/>
    <x v="590"/>
    <n v="7901.5041599999995"/>
    <n v="4.889234070135441E-3"/>
    <n v="0.90246844866846643"/>
    <x v="1"/>
  </r>
  <r>
    <x v="6"/>
    <x v="591"/>
    <n v="7678.2113999999992"/>
    <n v="4.7510666342017518E-3"/>
    <n v="0.9072195153026682"/>
    <x v="1"/>
  </r>
  <r>
    <x v="6"/>
    <x v="592"/>
    <n v="7466.3063999999986"/>
    <n v="4.6199456318390762E-3"/>
    <n v="0.91183946093450718"/>
    <x v="1"/>
  </r>
  <r>
    <x v="6"/>
    <x v="593"/>
    <n v="7446.5209000000004"/>
    <n v="4.6077029070697387E-3"/>
    <n v="0.91644716384157687"/>
    <x v="1"/>
  </r>
  <r>
    <x v="6"/>
    <x v="594"/>
    <n v="7135.57"/>
    <n v="4.4152950181875691E-3"/>
    <n v="0.92086245885976448"/>
    <x v="1"/>
  </r>
  <r>
    <x v="6"/>
    <x v="595"/>
    <n v="6984.8246399999998"/>
    <n v="4.3220179237125804E-3"/>
    <n v="0.92518447678347704"/>
    <x v="1"/>
  </r>
  <r>
    <x v="6"/>
    <x v="596"/>
    <n v="6899.8804600000003"/>
    <n v="4.2694567947799194E-3"/>
    <n v="0.9294539335782569"/>
    <x v="1"/>
  </r>
  <r>
    <x v="6"/>
    <x v="597"/>
    <n v="6631.6443100000006"/>
    <n v="4.1034796217169671E-3"/>
    <n v="0.93355741319997376"/>
    <x v="1"/>
  </r>
  <r>
    <x v="6"/>
    <x v="598"/>
    <n v="6535.6324800000002"/>
    <n v="4.04407013450206E-3"/>
    <n v="0.93760148333447579"/>
    <x v="1"/>
  </r>
  <r>
    <x v="6"/>
    <x v="599"/>
    <n v="5960.04288"/>
    <n v="3.6879110759544492E-3"/>
    <n v="0.94128939441043025"/>
    <x v="1"/>
  </r>
  <r>
    <x v="6"/>
    <x v="600"/>
    <n v="5457.4317000000001"/>
    <n v="3.3769090622205256E-3"/>
    <n v="0.9446663034726509"/>
    <x v="1"/>
  </r>
  <r>
    <x v="6"/>
    <x v="601"/>
    <n v="5334.9141999999993"/>
    <n v="3.3010985933454675E-3"/>
    <n v="0.94796740206599639"/>
    <x v="1"/>
  </r>
  <r>
    <x v="6"/>
    <x v="602"/>
    <n v="4738.5261"/>
    <n v="2.9320699934107255E-3"/>
    <n v="0.95089947205940695"/>
    <x v="2"/>
  </r>
  <r>
    <x v="6"/>
    <x v="603"/>
    <n v="4637.7968000000001"/>
    <n v="2.8697414651396103E-3"/>
    <n v="0.95376921352454658"/>
    <x v="2"/>
  </r>
  <r>
    <x v="6"/>
    <x v="604"/>
    <n v="4569.5735999999997"/>
    <n v="2.8275268200468125E-3"/>
    <n v="0.95659674034459341"/>
    <x v="2"/>
  </r>
  <r>
    <x v="6"/>
    <x v="605"/>
    <n v="4436.6291200000005"/>
    <n v="2.7452644219147036E-3"/>
    <n v="0.95934200476650799"/>
    <x v="2"/>
  </r>
  <r>
    <x v="6"/>
    <x v="606"/>
    <n v="4420.5961799999995"/>
    <n v="2.7353436783568792E-3"/>
    <n v="0.96207734844486503"/>
    <x v="2"/>
  </r>
  <r>
    <x v="6"/>
    <x v="607"/>
    <n v="4409.5168800000001"/>
    <n v="2.7284881113741428E-3"/>
    <n v="0.96480583655623908"/>
    <x v="2"/>
  </r>
  <r>
    <x v="6"/>
    <x v="608"/>
    <n v="4402.1164799999997"/>
    <n v="2.7239089468150961E-3"/>
    <n v="0.96752974550305426"/>
    <x v="2"/>
  </r>
  <r>
    <x v="6"/>
    <x v="609"/>
    <n v="4241.88105"/>
    <n v="2.6247596572956684E-3"/>
    <n v="0.97015450516034996"/>
    <x v="2"/>
  </r>
  <r>
    <x v="6"/>
    <x v="610"/>
    <n v="4139.8127999999997"/>
    <n v="2.5616026234861586E-3"/>
    <n v="0.9727161077838361"/>
    <x v="2"/>
  </r>
  <r>
    <x v="6"/>
    <x v="611"/>
    <n v="4132.0325200000007"/>
    <n v="2.5567883996015775E-3"/>
    <n v="0.9752728961834376"/>
    <x v="2"/>
  </r>
  <r>
    <x v="6"/>
    <x v="612"/>
    <n v="4117.4880599999997"/>
    <n v="2.5477886866451869E-3"/>
    <n v="0.97782068487008267"/>
    <x v="2"/>
  </r>
  <r>
    <x v="6"/>
    <x v="613"/>
    <n v="4055.5175999999997"/>
    <n v="2.5094430655787842E-3"/>
    <n v="0.98033012793566143"/>
    <x v="2"/>
  </r>
  <r>
    <x v="6"/>
    <x v="614"/>
    <n v="4025.8565599999993"/>
    <n v="2.4910896275007798E-3"/>
    <n v="0.98282121756316221"/>
    <x v="2"/>
  </r>
  <r>
    <x v="6"/>
    <x v="615"/>
    <n v="3562.1983800000003"/>
    <n v="2.2041906618546002E-3"/>
    <n v="0.98502540822501672"/>
    <x v="2"/>
  </r>
  <r>
    <x v="6"/>
    <x v="616"/>
    <n v="3116.21"/>
    <n v="1.9282252838422557E-3"/>
    <n v="0.98695363350885901"/>
    <x v="2"/>
  </r>
  <r>
    <x v="6"/>
    <x v="617"/>
    <n v="2879.9836"/>
    <n v="1.7820548661903535E-3"/>
    <n v="0.98873568837504933"/>
    <x v="2"/>
  </r>
  <r>
    <x v="6"/>
    <x v="618"/>
    <n v="2736.27018"/>
    <n v="1.6931289433316753E-3"/>
    <n v="0.99042881731838095"/>
    <x v="2"/>
  </r>
  <r>
    <x v="6"/>
    <x v="619"/>
    <n v="2525.0635000000002"/>
    <n v="1.5624400422331035E-3"/>
    <n v="0.991991257360614"/>
    <x v="2"/>
  </r>
  <r>
    <x v="6"/>
    <x v="620"/>
    <n v="2146.5580500000001"/>
    <n v="1.3282312505399601E-3"/>
    <n v="0.99331948861115404"/>
    <x v="2"/>
  </r>
  <r>
    <x v="6"/>
    <x v="621"/>
    <n v="1952.6356799999999"/>
    <n v="1.2082374064355469E-3"/>
    <n v="0.99452772601758965"/>
    <x v="2"/>
  </r>
  <r>
    <x v="6"/>
    <x v="622"/>
    <n v="1925.29872"/>
    <n v="1.1913220453220841E-3"/>
    <n v="0.99571904806291178"/>
    <x v="2"/>
  </r>
  <r>
    <x v="6"/>
    <x v="623"/>
    <n v="1756.6999999999998"/>
    <n v="1.0869977813195164E-3"/>
    <n v="0.99680604584423127"/>
    <x v="2"/>
  </r>
  <r>
    <x v="6"/>
    <x v="624"/>
    <n v="1122.0896000000002"/>
    <n v="6.9431827041709115E-4"/>
    <n v="0.99750036411464837"/>
    <x v="2"/>
  </r>
  <r>
    <x v="6"/>
    <x v="625"/>
    <n v="1098.9470800000001"/>
    <n v="6.7999831374028648E-4"/>
    <n v="0.9981803624283887"/>
    <x v="2"/>
  </r>
  <r>
    <x v="6"/>
    <x v="626"/>
    <n v="765.99195000000009"/>
    <n v="4.7397481081494285E-4"/>
    <n v="0.9986543372392036"/>
    <x v="2"/>
  </r>
  <r>
    <x v="6"/>
    <x v="627"/>
    <n v="748.22303999999997"/>
    <n v="4.6297989663126536E-4"/>
    <n v="0.99911731713583496"/>
    <x v="2"/>
  </r>
  <r>
    <x v="6"/>
    <x v="628"/>
    <n v="741.43835999999999"/>
    <n v="4.5878172272168324E-4"/>
    <n v="0.99957609885855669"/>
    <x v="2"/>
  </r>
  <r>
    <x v="6"/>
    <x v="629"/>
    <n v="685.06776000000002"/>
    <n v="4.2390114144334891E-4"/>
    <n v="1"/>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n v="26"/>
    <s v="Original"/>
    <d v="2024-04-06T00:00:00"/>
    <n v="26"/>
    <s v="Africa"/>
    <x v="0"/>
    <s v="Kisumu"/>
    <s v="Corporate"/>
    <s v="Retail"/>
    <s v="C. Otieno"/>
    <x v="0"/>
    <s v="CMP-8270"/>
    <n v="279.24"/>
    <n v="608.9"/>
    <n v="608.9"/>
    <n v="0.112"/>
    <n v="9"/>
    <n v="4866.3287999999993"/>
    <n v="2513.16"/>
    <n v="2353.1687999999995"/>
    <n v="0.48356140670149533"/>
    <s v="Mar-2024"/>
    <d v="2024-03-01T00:00:00"/>
    <d v="2023-01-01T00:00:00"/>
    <n v="14"/>
    <s v="Q1-2024"/>
    <s v="Africa → Kenya → Kisumu"/>
    <n v="816.08010000000013"/>
    <n v="1619.115"/>
    <s v="Low"/>
    <n v="0"/>
  </r>
  <r>
    <s v="ORD-2024-358795"/>
    <d v="2024-10-23T00:00:00"/>
    <d v="2024-10-22T00:00:00"/>
    <n v="-1"/>
    <s v="Corrected"/>
    <d v="2024-10-24T00:00:00"/>
    <n v="1"/>
    <s v="Africa"/>
    <x v="1"/>
    <s v="Port Harcourt"/>
    <s v="Education"/>
    <s v="Online"/>
    <s v="J. Njeri"/>
    <x v="1"/>
    <s v="PRN-9322"/>
    <n v="1084.3900000000001"/>
    <n v="759.33"/>
    <n v="759.33"/>
    <n v="0.23699999999999999"/>
    <n v="31"/>
    <n v="17960.432489999999"/>
    <n v="33616.090000000004"/>
    <n v="-15655.657510000005"/>
    <n v="-0.87167486187856302"/>
    <s v="Oct-2024"/>
    <d v="2024-10-01T00:00:00"/>
    <d v="2023-01-01T00:00:00"/>
    <n v="21"/>
    <s v="Q4-2024"/>
    <s v="Africa → Nigeria → Port Harcourt"/>
    <m/>
    <m/>
    <s v="Low"/>
    <n v="1"/>
  </r>
  <r>
    <s v="ORD-2023-373538"/>
    <d v="2023-02-28T00:00:00"/>
    <d v="2023-03-25T00:00:00"/>
    <n v="25"/>
    <s v="Original"/>
    <d v="2023-03-25T00:00:00"/>
    <n v="25"/>
    <s v="Africa"/>
    <x v="0"/>
    <s v="Nairobi"/>
    <s v="Corporate"/>
    <s v="Retail"/>
    <s v="I. Johnson"/>
    <x v="2"/>
    <s v="NET-9666"/>
    <n v="1460.76"/>
    <n v="-30.66"/>
    <n v="30.66"/>
    <n v="0.13100000000000001"/>
    <n v="12"/>
    <n v="319.72248000000002"/>
    <n v="17529.12"/>
    <n v="-17209.397519999999"/>
    <n v="-53.826047890032626"/>
    <s v="Feb-2023"/>
    <d v="2023-02-01T00:00:00"/>
    <d v="2023-01-01T00:00:00"/>
    <n v="1"/>
    <s v="Q1-2023"/>
    <s v="Africa → Kenya → Nairobi"/>
    <m/>
    <m/>
    <s v="Low"/>
    <n v="0"/>
  </r>
  <r>
    <s v="ORD-2025-168148"/>
    <d v="2025-03-29T00:00:00"/>
    <d v="2025-04-02T00:00:00"/>
    <n v="4"/>
    <s v="Original"/>
    <d v="2025-04-02T00:00:00"/>
    <n v="4"/>
    <s v="Africa"/>
    <x v="1"/>
    <s v="Lagos"/>
    <s v="Non-Profit"/>
    <s v="Marketplace"/>
    <s v="G. Dubois"/>
    <x v="3"/>
    <s v="PHN-4556"/>
    <n v="259.93"/>
    <n v="255.94"/>
    <n v="255.94"/>
    <n v="7.1999999999999995E-2"/>
    <n v="22"/>
    <n v="5225.2710400000005"/>
    <n v="5718.46"/>
    <n v="-493.1889599999995"/>
    <n v="-9.4385335463861311E-2"/>
    <s v="Mar-2025"/>
    <d v="2025-03-01T00:00:00"/>
    <d v="2023-01-01T00:00:00"/>
    <n v="26"/>
    <s v="Q1-2025"/>
    <s v="Africa → Nigeria → Lagos"/>
    <m/>
    <m/>
    <s v="Low"/>
    <n v="1"/>
  </r>
  <r>
    <s v="ORD-2023-824839"/>
    <d v="2023-12-06T00:00:00"/>
    <d v="2023-12-31T00:00:00"/>
    <n v="25"/>
    <s v="Original"/>
    <d v="2023-12-31T00:00:00"/>
    <n v="25"/>
    <s v="Asia"/>
    <x v="2"/>
    <s v="Osaka"/>
    <s v="Consumer"/>
    <s v="Retail"/>
    <s v="L. Okafor"/>
    <x v="1"/>
    <s v="PRN-8041"/>
    <n v="663.03"/>
    <n v="813.51"/>
    <n v="813.51"/>
    <n v="0.10199999999999999"/>
    <n v="15"/>
    <n v="10957.9797"/>
    <n v="9945.4499999999989"/>
    <n v="1012.529700000001"/>
    <n v="9.2401129379715952E-2"/>
    <s v="Dec-2023"/>
    <d v="2023-12-01T00:00:00"/>
    <d v="2023-03-01T00:00:00"/>
    <n v="9"/>
    <s v="Q4-2023"/>
    <s v="Asia → Japan → Osaka"/>
    <m/>
    <m/>
    <s v="Low"/>
    <n v="0"/>
  </r>
  <r>
    <s v="ORD-2023-723587"/>
    <d v="2023-01-02T00:00:00"/>
    <d v="2023-01-05T00:00:00"/>
    <n v="3"/>
    <s v="Original"/>
    <d v="2023-01-05T00:00:00"/>
    <n v="3"/>
    <s v="Americas"/>
    <x v="3"/>
    <s v="Toronto"/>
    <s v="Corporate"/>
    <s v="Distributor"/>
    <s v="B. Chen"/>
    <x v="4"/>
    <s v="LAP-8555"/>
    <n v="315.87"/>
    <n v="591.67999999999995"/>
    <n v="591.67999999999995"/>
    <n v="0"/>
    <n v="7"/>
    <n v="4141.7599999999993"/>
    <n v="2211.09"/>
    <n v="1930.6699999999992"/>
    <n v="0.46614724175229844"/>
    <s v="Jan-2023"/>
    <d v="2023-01-01T00:00:00"/>
    <d v="2023-01-01T00:00:00"/>
    <n v="0"/>
    <s v="Q1-2023"/>
    <s v="Americas → Canada → Toronto"/>
    <m/>
    <m/>
    <s v="Low"/>
    <n v="1"/>
  </r>
  <r>
    <s v="ORD-2024-336584"/>
    <d v="2024-12-27T00:00:00"/>
    <d v="2025-01-14T00:00:00"/>
    <n v="18"/>
    <s v="Original"/>
    <d v="2025-01-14T00:00:00"/>
    <n v="18"/>
    <s v="Asia"/>
    <x v="4"/>
    <s v="Bengaluru"/>
    <s v="Small Business"/>
    <s v="Marketplace"/>
    <s v="E. Garcia"/>
    <x v="5"/>
    <s v="MON-8629"/>
    <n v="586.07000000000005"/>
    <n v="845.97"/>
    <n v="845.97"/>
    <n v="0.14699999999999999"/>
    <n v="4"/>
    <n v="2886.4496399999998"/>
    <n v="2344.2800000000002"/>
    <n v="542.16963999999962"/>
    <n v="0.18783270370862928"/>
    <s v="Dec-2024"/>
    <d v="2024-12-01T00:00:00"/>
    <d v="2023-01-01T00:00:00"/>
    <n v="23"/>
    <s v="Q4-2024"/>
    <s v="Asia → India → Bengaluru"/>
    <m/>
    <m/>
    <s v="Medium"/>
    <n v="0"/>
  </r>
  <r>
    <s v="ORD-2023-112666"/>
    <d v="2023-01-15T00:00:00"/>
    <d v="2023-01-13T00:00:00"/>
    <n v="-2"/>
    <s v="Corrected"/>
    <d v="2023-01-17T00:00:00"/>
    <n v="2"/>
    <s v="Africa"/>
    <x v="1"/>
    <s v="Abuja"/>
    <s v="Education"/>
    <s v="Online"/>
    <s v="O. Wang"/>
    <x v="1"/>
    <s v="PRN-6276"/>
    <n v="28.38"/>
    <n v="47.22"/>
    <n v="47.22"/>
    <n v="0.19400000000000001"/>
    <n v="18"/>
    <n v="685.06776000000002"/>
    <n v="510.84"/>
    <n v="174.22776000000005"/>
    <n v="0.25432193743871417"/>
    <s v="Jan-2023"/>
    <d v="2023-01-01T00:00:00"/>
    <d v="2023-01-01T00:00:00"/>
    <n v="0"/>
    <s v="Q1-2023"/>
    <s v="Africa → Nigeria → Abuja"/>
    <m/>
    <m/>
    <s v="Low"/>
    <n v="1"/>
  </r>
  <r>
    <s v="ORD-2024-589570"/>
    <d v="2024-05-04T00:00:00"/>
    <d v="2024-05-29T00:00:00"/>
    <n v="25"/>
    <s v="Original"/>
    <d v="2024-05-29T00:00:00"/>
    <n v="25"/>
    <s v="Africa"/>
    <x v="1"/>
    <s v="Abuja"/>
    <s v="Non-Profit"/>
    <s v="Marketplace"/>
    <s v="O. Wang"/>
    <x v="5"/>
    <s v="MON-6892"/>
    <n v="1295.3399999999999"/>
    <n v="2530.81"/>
    <n v="2530.81"/>
    <n v="3.1E-2"/>
    <n v="6"/>
    <n v="14714.12934"/>
    <n v="7772.0399999999991"/>
    <n v="6942.0893400000004"/>
    <n v="0.4717974933880798"/>
    <s v="May-2024"/>
    <d v="2024-05-01T00:00:00"/>
    <d v="2023-01-01T00:00:00"/>
    <n v="16"/>
    <s v="Q2-2024"/>
    <s v="Africa → Nigeria → Abuja"/>
    <m/>
    <m/>
    <s v="High"/>
    <n v="0"/>
  </r>
  <r>
    <s v="ORD-2025-997421"/>
    <d v="2025-05-21T00:00:00"/>
    <d v="2025-06-09T00:00:00"/>
    <n v="19"/>
    <s v="Original"/>
    <d v="2025-06-09T00:00:00"/>
    <n v="19"/>
    <s v="Americas"/>
    <x v="5"/>
    <s v="São Paulo"/>
    <s v="Non-Profit"/>
    <s v="Online"/>
    <s v="A. Patel"/>
    <x v="0"/>
    <s v="CMP-3731"/>
    <n v="1331.38"/>
    <n v="2309.56"/>
    <n v="2309.56"/>
    <n v="0.14899999999999999"/>
    <n v="31"/>
    <n v="60928.502359999999"/>
    <n v="41272.780000000006"/>
    <n v="19655.722359999992"/>
    <n v="0.32260307735553528"/>
    <s v="May-2025"/>
    <d v="2025-05-01T00:00:00"/>
    <d v="2023-01-01T00:00:00"/>
    <n v="28"/>
    <s v="Q2-2025"/>
    <s v="Americas → Brazil → São Paulo"/>
    <m/>
    <m/>
    <s v="High"/>
    <n v="0"/>
  </r>
  <r>
    <s v="ORD-2024-210687"/>
    <d v="2024-01-28T00:00:00"/>
    <d v="2024-02-09T00:00:00"/>
    <n v="12"/>
    <s v="Original"/>
    <d v="2024-02-09T00:00:00"/>
    <n v="12"/>
    <s v="Europe"/>
    <x v="6"/>
    <s v="Berlin"/>
    <s v="Corporate"/>
    <s v="Online"/>
    <s v="G. Dubois"/>
    <x v="6"/>
    <s v="ACC-7938"/>
    <n v="644.16999999999996"/>
    <n v="700.12"/>
    <n v="700.12"/>
    <n v="6.0000000000000001E-3"/>
    <n v="23"/>
    <n v="16006.14344"/>
    <n v="14815.91"/>
    <n v="1190.23344"/>
    <n v="7.436103796405813E-2"/>
    <s v="Jan-2024"/>
    <d v="2024-01-01T00:00:00"/>
    <d v="2023-01-01T00:00:00"/>
    <n v="12"/>
    <s v="Q1-2024"/>
    <s v="Europe → Germany → Berlin"/>
    <m/>
    <m/>
    <s v="Low"/>
    <n v="0"/>
  </r>
  <r>
    <s v="ORD-2025-515515"/>
    <d v="2025-01-03T00:00:00"/>
    <d v="2025-01-23T00:00:00"/>
    <n v="20"/>
    <s v="Original"/>
    <d v="2025-01-23T00:00:00"/>
    <n v="20"/>
    <s v="Asia"/>
    <x v="2"/>
    <s v="Osaka"/>
    <s v="Corporate"/>
    <s v="Distributor"/>
    <s v="F. Müller"/>
    <x v="3"/>
    <s v="PHN-7019"/>
    <n v="908.6"/>
    <n v="691.37"/>
    <n v="691.37"/>
    <n v="0.25"/>
    <n v="20"/>
    <n v="10370.549999999999"/>
    <n v="18172"/>
    <n v="-7801.4500000000007"/>
    <n v="-0.75226964818645115"/>
    <s v="Jan-2025"/>
    <d v="2025-01-01T00:00:00"/>
    <d v="2023-03-01T00:00:00"/>
    <n v="22"/>
    <s v="Q1-2025"/>
    <s v="Asia → Japan → Osaka"/>
    <m/>
    <m/>
    <s v="Low"/>
    <n v="0"/>
  </r>
  <r>
    <s v="ORD-2025-487261"/>
    <d v="2025-03-06T00:00:00"/>
    <d v="2025-03-31T00:00:00"/>
    <n v="25"/>
    <s v="Original"/>
    <d v="2025-03-31T00:00:00"/>
    <n v="25"/>
    <s v="Americas"/>
    <x v="5"/>
    <s v="Brasília"/>
    <s v="Non-Profit"/>
    <s v="Online"/>
    <s v="J. Njeri"/>
    <x v="0"/>
    <s v="CMP-3693"/>
    <n v="331.57"/>
    <n v="548.4"/>
    <n v="548.4"/>
    <n v="9.4E-2"/>
    <n v="10"/>
    <n v="4968.5039999999999"/>
    <n v="3315.7"/>
    <n v="1652.8040000000001"/>
    <n v="0.33265626836568918"/>
    <s v="Mar-2025"/>
    <d v="2025-03-01T00:00:00"/>
    <d v="2023-01-01T00:00:00"/>
    <n v="26"/>
    <s v="Q1-2025"/>
    <s v="Americas → Brazil → Brasília"/>
    <m/>
    <m/>
    <s v="Low"/>
    <n v="0"/>
  </r>
  <r>
    <s v="ORD-2024-890180"/>
    <d v="2024-01-20T00:00:00"/>
    <d v="2024-02-13T00:00:00"/>
    <n v="24"/>
    <s v="Original"/>
    <d v="2024-02-13T00:00:00"/>
    <n v="24"/>
    <s v="Europe"/>
    <x v="7"/>
    <s v="Marseille"/>
    <s v="Corporate"/>
    <s v="Retail"/>
    <s v="H. Kim"/>
    <x v="1"/>
    <s v="PRN-8392"/>
    <n v="643.53"/>
    <n v="1439.01"/>
    <n v="1439.01"/>
    <n v="0"/>
    <n v="15"/>
    <n v="21585.15"/>
    <n v="9652.9499999999989"/>
    <n v="11932.200000000003"/>
    <n v="0.55279671440782208"/>
    <s v="Jan-2024"/>
    <d v="2024-01-01T00:00:00"/>
    <d v="2023-01-01T00:00:00"/>
    <n v="12"/>
    <s v="Q1-2024"/>
    <s v="Europe → France → Marseille"/>
    <m/>
    <m/>
    <s v="Medium"/>
    <n v="0"/>
  </r>
  <r>
    <s v="ORD-2025-840976"/>
    <d v="2025-09-01T00:00:00"/>
    <d v="2025-09-30T00:00:00"/>
    <n v="29"/>
    <s v="Original"/>
    <d v="2025-09-30T00:00:00"/>
    <n v="29"/>
    <s v="Americas"/>
    <x v="5"/>
    <s v="Brasília"/>
    <s v="Education"/>
    <s v="Retail"/>
    <s v="K. Singh"/>
    <x v="6"/>
    <s v="ACC-1663"/>
    <n v="780.59"/>
    <n v="631.57000000000005"/>
    <n v="631.57000000000005"/>
    <n v="0"/>
    <n v="12"/>
    <n v="7578.84"/>
    <n v="9367.08"/>
    <n v="-1788.2399999999998"/>
    <n v="-0.23595167598207639"/>
    <s v="Sep-2025"/>
    <d v="2025-09-01T00:00:00"/>
    <d v="2023-01-01T00:00:00"/>
    <n v="32"/>
    <s v="Q3-2025"/>
    <s v="Americas → Brazil → Brasília"/>
    <m/>
    <m/>
    <s v="Low"/>
    <n v="0"/>
  </r>
  <r>
    <s v="ORD-2023-937291"/>
    <d v="2023-04-23T00:00:00"/>
    <d v="2023-04-22T00:00:00"/>
    <n v="-1"/>
    <s v="Corrected"/>
    <d v="2023-04-24T00:00:00"/>
    <n v="1"/>
    <s v="Africa"/>
    <x v="0"/>
    <s v="Nairobi"/>
    <s v="Small Business"/>
    <s v="Direct"/>
    <s v="E. Garcia"/>
    <x v="4"/>
    <s v="LAP-1698"/>
    <n v="756.51"/>
    <n v="850.8"/>
    <n v="850.8"/>
    <n v="7.3999999999999996E-2"/>
    <n v="9"/>
    <n v="7090.5672000000004"/>
    <n v="6808.59"/>
    <n v="281.97720000000027"/>
    <n v="3.9767932810791252E-2"/>
    <s v="Apr-2023"/>
    <d v="2023-04-01T00:00:00"/>
    <d v="2023-01-01T00:00:00"/>
    <n v="3"/>
    <s v="Q2-2023"/>
    <s v="Africa → Kenya → Nairobi"/>
    <m/>
    <m/>
    <s v="Medium"/>
    <n v="1"/>
  </r>
  <r>
    <s v="ORD-2024-206081"/>
    <d v="2024-12-10T00:00:00"/>
    <d v="2025-01-08T00:00:00"/>
    <n v="29"/>
    <s v="Original"/>
    <d v="2025-01-08T00:00:00"/>
    <n v="29"/>
    <s v="Europe"/>
    <x v="7"/>
    <s v="Marseille"/>
    <s v="Small Business"/>
    <s v="Retail"/>
    <s v="K. Singh"/>
    <x v="1"/>
    <s v="PRN-6791"/>
    <n v="891.08"/>
    <n v="1040.0999999999999"/>
    <n v="1040.0999999999999"/>
    <n v="0.109"/>
    <n v="28"/>
    <n v="25948.414799999995"/>
    <n v="24950.240000000002"/>
    <n v="998.17479999999341"/>
    <n v="3.8467660074556598E-2"/>
    <s v="Dec-2024"/>
    <d v="2024-12-01T00:00:00"/>
    <d v="2023-01-01T00:00:00"/>
    <n v="23"/>
    <s v="Q4-2024"/>
    <s v="Europe → France → Marseille"/>
    <m/>
    <m/>
    <s v="Medium"/>
    <n v="0"/>
  </r>
  <r>
    <s v="ORD-2025-233883"/>
    <d v="2025-09-08T00:00:00"/>
    <d v="2025-09-16T00:00:00"/>
    <n v="8"/>
    <s v="Original"/>
    <d v="2025-09-16T00:00:00"/>
    <n v="8"/>
    <s v="Asia"/>
    <x v="2"/>
    <s v="Osaka"/>
    <s v="Corporate"/>
    <s v="Distributor"/>
    <s v="C. Otieno"/>
    <x v="3"/>
    <s v="PHN-1197"/>
    <n v="1225.57"/>
    <n v="2705.57"/>
    <n v="2705.57"/>
    <n v="0.183"/>
    <n v="16"/>
    <n v="35367.211040000002"/>
    <n v="19609.12"/>
    <n v="15758.091040000003"/>
    <n v="0.44555650775453404"/>
    <s v="Sep-2025"/>
    <d v="2025-09-01T00:00:00"/>
    <d v="2023-03-01T00:00:00"/>
    <n v="30"/>
    <s v="Q3-2025"/>
    <s v="Asia → Japan → Osaka"/>
    <m/>
    <m/>
    <s v="High"/>
    <n v="0"/>
  </r>
  <r>
    <s v="ORD-2025-843974"/>
    <d v="2025-07-20T00:00:00"/>
    <d v="2025-08-05T00:00:00"/>
    <n v="16"/>
    <s v="Original"/>
    <d v="2025-08-05T00:00:00"/>
    <n v="16"/>
    <s v="Americas"/>
    <x v="5"/>
    <s v="Brasília"/>
    <s v="Enterprise"/>
    <s v="Marketplace"/>
    <s v="G. Dubois"/>
    <x v="6"/>
    <s v="ACC-8098"/>
    <n v="1068.17"/>
    <n v="2375.37"/>
    <n v="2375.37"/>
    <n v="0.109"/>
    <n v="18"/>
    <n v="38096.18406"/>
    <n v="19227.060000000001"/>
    <n v="18869.124059999998"/>
    <n v="0.49530220744108822"/>
    <s v="Jul-2025"/>
    <d v="2025-07-01T00:00:00"/>
    <d v="2023-01-01T00:00:00"/>
    <n v="30"/>
    <s v="Q3-2025"/>
    <s v="Americas → Brazil → Brasília"/>
    <m/>
    <m/>
    <s v="High"/>
    <n v="0"/>
  </r>
  <r>
    <s v="ORD-2025-745263"/>
    <d v="2025-05-21T00:00:00"/>
    <d v="2025-05-19T00:00:00"/>
    <n v="-2"/>
    <s v="Corrected"/>
    <d v="2025-05-23T00:00:00"/>
    <n v="2"/>
    <s v="Europe"/>
    <x v="8"/>
    <s v="Birmingham"/>
    <s v="Enterprise"/>
    <s v="Online"/>
    <s v="M. Rossi"/>
    <x v="4"/>
    <s v="LAP-3385"/>
    <n v="1015.16"/>
    <n v="2148.14"/>
    <n v="2148.14"/>
    <n v="3.7999999999999999E-2"/>
    <n v="19"/>
    <n v="39263.702919999996"/>
    <n v="19288.04"/>
    <n v="19975.662919999995"/>
    <n v="0.50875647059322227"/>
    <s v="May-2025"/>
    <d v="2025-05-01T00:00:00"/>
    <d v="2023-01-01T00:00:00"/>
    <n v="28"/>
    <s v="Q2-2025"/>
    <s v="Europe → United Kingdom → Birmingham"/>
    <m/>
    <m/>
    <s v="High"/>
    <n v="1"/>
  </r>
  <r>
    <s v="ORD-2024-798002"/>
    <d v="2024-07-25T00:00:00"/>
    <d v="2024-07-24T00:00:00"/>
    <n v="-1"/>
    <s v="Corrected"/>
    <d v="2024-07-26T00:00:00"/>
    <n v="1"/>
    <s v="Africa"/>
    <x v="0"/>
    <s v="Mombasa"/>
    <s v="Non-Profit"/>
    <s v="Direct"/>
    <s v="J. Njeri"/>
    <x v="4"/>
    <s v="LAP-9815"/>
    <n v="1494.4"/>
    <n v="3661.07"/>
    <n v="3661.07"/>
    <n v="7.1999999999999995E-2"/>
    <n v="7"/>
    <n v="23782.310720000001"/>
    <n v="10460.800000000001"/>
    <n v="13321.51072"/>
    <n v="0.56014366630897339"/>
    <s v="Jul-2024"/>
    <d v="2024-07-01T00:00:00"/>
    <d v="2023-01-01T00:00:00"/>
    <n v="18"/>
    <s v="Q3-2024"/>
    <s v="Africa → Kenya → Mombasa"/>
    <m/>
    <m/>
    <s v="High"/>
    <n v="1"/>
  </r>
  <r>
    <s v="ORD-2023-867836"/>
    <d v="2023-05-11T00:00:00"/>
    <d v="2023-05-28T00:00:00"/>
    <n v="17"/>
    <s v="Original"/>
    <d v="2023-05-28T00:00:00"/>
    <n v="17"/>
    <s v="Asia"/>
    <x v="9"/>
    <s v="Shenzhen"/>
    <s v="Enterprise"/>
    <s v="Marketplace"/>
    <s v="E. Garcia"/>
    <x v="2"/>
    <s v="NET-3255"/>
    <n v="1331.19"/>
    <n v="2903.09"/>
    <n v="2903.09"/>
    <n v="0.14299999999999999"/>
    <n v="8"/>
    <n v="19903.585040000002"/>
    <n v="10649.52"/>
    <n v="9254.0650400000013"/>
    <n v="0.46494463290920784"/>
    <s v="May-2023"/>
    <d v="2023-05-01T00:00:00"/>
    <d v="2023-01-01T00:00:00"/>
    <n v="4"/>
    <s v="Q2-2023"/>
    <s v="Asia → China → Shenzhen"/>
    <m/>
    <m/>
    <s v="High"/>
    <n v="0"/>
  </r>
  <r>
    <s v="ORD-2025-580047"/>
    <d v="2025-06-14T00:00:00"/>
    <d v="2025-06-29T00:00:00"/>
    <n v="15"/>
    <s v="Original"/>
    <d v="2025-06-29T00:00:00"/>
    <n v="15"/>
    <s v="Africa"/>
    <x v="1"/>
    <s v="Port Harcourt"/>
    <s v="Consumer"/>
    <s v="Marketplace"/>
    <s v="M. Rossi"/>
    <x v="6"/>
    <s v="ACC-3961"/>
    <n v="730.99"/>
    <n v="1242.8399999999999"/>
    <n v="1242.8399999999999"/>
    <n v="0.12"/>
    <n v="10"/>
    <n v="10936.992"/>
    <n v="7309.9"/>
    <n v="3627.0920000000006"/>
    <n v="0.33163524303574515"/>
    <s v="Jun-2025"/>
    <d v="2025-06-01T00:00:00"/>
    <d v="2023-01-01T00:00:00"/>
    <n v="29"/>
    <s v="Q2-2025"/>
    <s v="Africa → Nigeria → Port Harcourt"/>
    <m/>
    <m/>
    <s v="Medium"/>
    <n v="0"/>
  </r>
  <r>
    <s v="ORD-2024-500109"/>
    <d v="2024-05-18T00:00:00"/>
    <d v="2024-05-23T00:00:00"/>
    <n v="5"/>
    <s v="Original"/>
    <d v="2024-05-23T00:00:00"/>
    <n v="5"/>
    <s v="Americas"/>
    <x v="10"/>
    <s v="Chicago"/>
    <s v="Enterprise"/>
    <s v="Retail"/>
    <s v="H. Kim"/>
    <x v="4"/>
    <s v="LAP-4987"/>
    <n v="1274.5899999999999"/>
    <n v="2553.69"/>
    <n v="2553.69"/>
    <n v="0.01"/>
    <n v="8"/>
    <n v="20225.2248"/>
    <n v="10196.719999999999"/>
    <n v="10028.504800000001"/>
    <n v="0.49584145042481803"/>
    <s v="May-2024"/>
    <d v="2024-05-01T00:00:00"/>
    <d v="2023-01-01T00:00:00"/>
    <n v="16"/>
    <s v="Q2-2024"/>
    <s v="Americas → USA → Chicago"/>
    <m/>
    <m/>
    <s v="High"/>
    <n v="1"/>
  </r>
  <r>
    <s v="ORD-2023-271836"/>
    <d v="2023-02-07T00:00:00"/>
    <d v="2023-02-12T00:00:00"/>
    <n v="5"/>
    <s v="Original"/>
    <d v="2023-02-12T00:00:00"/>
    <n v="5"/>
    <s v="Americas"/>
    <x v="5"/>
    <s v="São Paulo"/>
    <s v="Education"/>
    <s v="Online"/>
    <s v="N. Brown"/>
    <x v="0"/>
    <s v="CMP-2693"/>
    <n v="948.55"/>
    <n v="2089.16"/>
    <n v="2089.16"/>
    <n v="7.0000000000000001E-3"/>
    <n v="12"/>
    <n v="24894.430559999997"/>
    <n v="11382.599999999999"/>
    <n v="13511.830559999999"/>
    <n v="0.54276519912492427"/>
    <s v="Feb-2023"/>
    <d v="2023-02-01T00:00:00"/>
    <d v="2023-01-01T00:00:00"/>
    <n v="1"/>
    <s v="Q1-2023"/>
    <s v="Americas → Brazil → São Paulo"/>
    <m/>
    <m/>
    <s v="High"/>
    <n v="1"/>
  </r>
  <r>
    <s v="ORD-2024-215294"/>
    <d v="2024-06-30T00:00:00"/>
    <d v="2024-07-14T00:00:00"/>
    <n v="14"/>
    <s v="Original"/>
    <d v="2024-07-14T00:00:00"/>
    <n v="14"/>
    <s v="Americas"/>
    <x v="5"/>
    <s v="Brasília"/>
    <s v="Education"/>
    <s v="Retail"/>
    <s v="C. Otieno"/>
    <x v="6"/>
    <s v="ACC-8683"/>
    <n v="1491.85"/>
    <n v="2583.02"/>
    <n v="2583.02"/>
    <n v="0.16800000000000001"/>
    <n v="4"/>
    <n v="8596.2905599999995"/>
    <n v="5967.4"/>
    <n v="2628.8905599999998"/>
    <n v="0.30581685689321325"/>
    <s v="Jun-2024"/>
    <d v="2024-06-01T00:00:00"/>
    <d v="2023-01-01T00:00:00"/>
    <n v="17"/>
    <s v="Q2-2024"/>
    <s v="Americas → Brazil → Brasília"/>
    <m/>
    <m/>
    <s v="High"/>
    <n v="0"/>
  </r>
  <r>
    <s v="ORD-2024-788105"/>
    <d v="2024-11-30T00:00:00"/>
    <d v="2024-12-30T00:00:00"/>
    <n v="30"/>
    <s v="Original"/>
    <d v="2024-12-30T00:00:00"/>
    <n v="30"/>
    <s v="Europe"/>
    <x v="7"/>
    <s v="Marseille"/>
    <s v="Consumer"/>
    <s v="Marketplace"/>
    <s v="F. Müller"/>
    <x v="1"/>
    <s v="PRN-4170"/>
    <n v="117.64"/>
    <n v="175.67"/>
    <n v="175.67"/>
    <n v="0"/>
    <n v="10"/>
    <n v="1756.6999999999998"/>
    <n v="1176.4000000000001"/>
    <n v="580.29999999999973"/>
    <n v="0.33033528775545046"/>
    <s v="Nov-2024"/>
    <d v="2024-11-01T00:00:00"/>
    <d v="2023-01-01T00:00:00"/>
    <n v="22"/>
    <s v="Q4-2024"/>
    <s v="Europe → France → Marseille"/>
    <m/>
    <m/>
    <s v="Low"/>
    <n v="0"/>
  </r>
  <r>
    <s v="ORD-2024-855073"/>
    <d v="2024-07-19T00:00:00"/>
    <d v="2024-07-19T00:00:00"/>
    <n v="0"/>
    <s v="Original"/>
    <d v="2024-07-19T00:00:00"/>
    <n v="0"/>
    <s v="Africa"/>
    <x v="0"/>
    <s v="Kisumu"/>
    <s v="Small Business"/>
    <s v="Retail"/>
    <s v="A. Patel"/>
    <x v="3"/>
    <s v="PHN-6854"/>
    <n v="857.24"/>
    <n v="758.23"/>
    <n v="758.23"/>
    <n v="0.125"/>
    <n v="6"/>
    <n v="3980.7075"/>
    <n v="5143.4400000000005"/>
    <n v="-1162.7325000000005"/>
    <n v="-0.29209192084572921"/>
    <s v="Jul-2024"/>
    <d v="2024-07-01T00:00:00"/>
    <d v="2023-01-01T00:00:00"/>
    <n v="18"/>
    <s v="Q3-2024"/>
    <s v="Africa → Kenya → Kisumu"/>
    <m/>
    <m/>
    <s v="Low"/>
    <n v="1"/>
  </r>
  <r>
    <s v="ORD-2023-897079"/>
    <d v="2023-04-14T00:00:00"/>
    <d v="2023-05-14T00:00:00"/>
    <n v="30"/>
    <s v="Original"/>
    <d v="2023-05-14T00:00:00"/>
    <n v="30"/>
    <s v="Africa"/>
    <x v="0"/>
    <s v="Nakuru"/>
    <s v="Consumer"/>
    <s v="Marketplace"/>
    <s v="M. Rossi"/>
    <x v="3"/>
    <s v="PHN-1784"/>
    <n v="209.25"/>
    <n v="434.8"/>
    <n v="434.8"/>
    <n v="0"/>
    <n v="9"/>
    <n v="3913.2000000000003"/>
    <n v="1883.25"/>
    <n v="2029.9500000000003"/>
    <n v="0.51874425022999082"/>
    <s v="Apr-2023"/>
    <d v="2023-04-01T00:00:00"/>
    <d v="2023-01-01T00:00:00"/>
    <n v="3"/>
    <s v="Q2-2023"/>
    <s v="Africa → Kenya → Nakuru"/>
    <m/>
    <m/>
    <s v="Low"/>
    <n v="0"/>
  </r>
  <r>
    <s v="ORD-2025-548982"/>
    <d v="2025-04-07T00:00:00"/>
    <d v="2025-04-11T00:00:00"/>
    <n v="4"/>
    <s v="Original"/>
    <d v="2025-04-11T00:00:00"/>
    <n v="4"/>
    <s v="Europe"/>
    <x v="7"/>
    <s v="Lyon"/>
    <s v="Education"/>
    <s v="Retail"/>
    <s v="E. Garcia"/>
    <x v="2"/>
    <s v="NET-9716"/>
    <n v="754.77"/>
    <n v="1666.18"/>
    <n v="1666.18"/>
    <n v="0.13900000000000001"/>
    <n v="14"/>
    <n v="20084.133720000002"/>
    <n v="10566.779999999999"/>
    <n v="9517.3537200000028"/>
    <n v="0.47387424584424653"/>
    <s v="Apr-2025"/>
    <d v="2025-04-01T00:00:00"/>
    <d v="2023-01-01T00:00:00"/>
    <n v="27"/>
    <s v="Q2-2025"/>
    <s v="Europe → France → Lyon"/>
    <m/>
    <m/>
    <s v="High"/>
    <n v="1"/>
  </r>
  <r>
    <s v="ORD-2024-170313"/>
    <d v="2024-12-27T00:00:00"/>
    <d v="2025-01-15T00:00:00"/>
    <n v="19"/>
    <s v="Original"/>
    <d v="2025-01-15T00:00:00"/>
    <n v="19"/>
    <s v="Asia"/>
    <x v="4"/>
    <s v="Delhi"/>
    <s v="Non-Profit"/>
    <s v="Distributor"/>
    <s v="G. Dubois"/>
    <x v="0"/>
    <s v="CMP-6919"/>
    <n v="495.59"/>
    <n v="631.78"/>
    <n v="631.78"/>
    <n v="8.6999999999999994E-2"/>
    <n v="17"/>
    <n v="9805.8573800000013"/>
    <n v="8425.0299999999988"/>
    <n v="1380.8273800000024"/>
    <n v="0.14081658813601899"/>
    <s v="Dec-2024"/>
    <d v="2024-12-01T00:00:00"/>
    <d v="2023-01-01T00:00:00"/>
    <n v="23"/>
    <s v="Q4-2024"/>
    <s v="Asia → India → Delhi"/>
    <m/>
    <m/>
    <s v="Low"/>
    <n v="0"/>
  </r>
  <r>
    <s v="ORD-2023-562894"/>
    <d v="2023-02-23T00:00:00"/>
    <d v="2023-03-25T00:00:00"/>
    <n v="30"/>
    <s v="Original"/>
    <d v="2023-03-25T00:00:00"/>
    <n v="30"/>
    <s v="Americas"/>
    <x v="3"/>
    <s v="Montreal"/>
    <s v="Enterprise"/>
    <s v="Online"/>
    <s v="D. Smith"/>
    <x v="3"/>
    <s v="PHN-4854"/>
    <n v="1242.6600000000001"/>
    <n v="1794.07"/>
    <n v="1794.07"/>
    <n v="8.8999999999999996E-2"/>
    <n v="16"/>
    <n v="26150.364320000001"/>
    <n v="19882.560000000001"/>
    <n v="6267.8043199999993"/>
    <n v="0.23968325042440553"/>
    <s v="Feb-2023"/>
    <d v="2023-02-01T00:00:00"/>
    <d v="2023-01-01T00:00:00"/>
    <n v="1"/>
    <s v="Q1-2023"/>
    <s v="Americas → Canada → Montreal"/>
    <m/>
    <m/>
    <s v="High"/>
    <n v="0"/>
  </r>
  <r>
    <s v="ORD-2025-474710"/>
    <d v="2025-07-24T00:00:00"/>
    <d v="2025-08-06T00:00:00"/>
    <n v="13"/>
    <s v="Original"/>
    <d v="2025-08-06T00:00:00"/>
    <n v="13"/>
    <s v="Africa"/>
    <x v="11"/>
    <s v="Johannesburg"/>
    <s v="Education"/>
    <s v="Marketplace"/>
    <s v="D. Smith"/>
    <x v="2"/>
    <s v="NET-7966"/>
    <n v="1463.9"/>
    <n v="2633.02"/>
    <n v="2633.02"/>
    <n v="8.4000000000000005E-2"/>
    <n v="4"/>
    <n v="9647.3852800000004"/>
    <n v="5855.6"/>
    <n v="3791.7852800000001"/>
    <n v="0.39303761277791527"/>
    <s v="Jul-2025"/>
    <d v="2025-07-01T00:00:00"/>
    <d v="2023-01-01T00:00:00"/>
    <n v="30"/>
    <s v="Q3-2025"/>
    <s v="Africa → South Africa → Johannesburg"/>
    <m/>
    <m/>
    <s v="High"/>
    <n v="0"/>
  </r>
  <r>
    <s v="ORD-2024-629525"/>
    <d v="2024-04-18T00:00:00"/>
    <d v="2024-05-08T00:00:00"/>
    <n v="20"/>
    <s v="Original"/>
    <d v="2024-05-08T00:00:00"/>
    <n v="20"/>
    <s v="Europe"/>
    <x v="8"/>
    <s v="London"/>
    <s v="Non-Profit"/>
    <s v="Not Specified"/>
    <s v="D. Smith"/>
    <x v="4"/>
    <s v="LAP-9932"/>
    <n v="645.33000000000004"/>
    <n v="1321.85"/>
    <n v="1321.85"/>
    <n v="0"/>
    <n v="10"/>
    <n v="13218.5"/>
    <n v="6453.3"/>
    <n v="6765.2"/>
    <n v="0.51179785906116426"/>
    <s v="Apr-2024"/>
    <d v="2024-04-01T00:00:00"/>
    <d v="2023-01-01T00:00:00"/>
    <n v="15"/>
    <s v="Q2-2024"/>
    <s v="Europe → United Kingdom → London"/>
    <m/>
    <m/>
    <s v="Medium"/>
    <n v="0"/>
  </r>
  <r>
    <s v="ORD-2024-167215"/>
    <d v="2024-08-23T00:00:00"/>
    <d v="2024-08-21T00:00:00"/>
    <n v="-2"/>
    <s v="Corrected"/>
    <d v="2024-08-25T00:00:00"/>
    <n v="2"/>
    <s v="Africa"/>
    <x v="11"/>
    <s v="Johannesburg"/>
    <s v="Education"/>
    <s v="Retail"/>
    <s v="E. Garcia"/>
    <x v="0"/>
    <s v="CMP-1559"/>
    <n v="1432.52"/>
    <n v="3036.87"/>
    <n v="3036.87"/>
    <n v="0"/>
    <n v="9"/>
    <n v="27331.829999999998"/>
    <n v="12892.68"/>
    <n v="14439.149999999998"/>
    <n v="0.52829064135112791"/>
    <s v="Aug-2024"/>
    <d v="2024-08-01T00:00:00"/>
    <d v="2023-01-01T00:00:00"/>
    <n v="19"/>
    <s v="Q3-2024"/>
    <s v="Africa → South Africa → Johannesburg"/>
    <m/>
    <m/>
    <s v="High"/>
    <n v="1"/>
  </r>
  <r>
    <s v="ORD-2023-864121"/>
    <d v="2023-03-27T00:00:00"/>
    <d v="2023-04-22T00:00:00"/>
    <n v="26"/>
    <s v="Original"/>
    <d v="2023-04-22T00:00:00"/>
    <n v="26"/>
    <s v="Asia"/>
    <x v="4"/>
    <s v="Delhi"/>
    <s v="Non-Profit"/>
    <s v="Marketplace"/>
    <s v="J. Njeri"/>
    <x v="1"/>
    <s v="PRN-4506"/>
    <n v="178.53"/>
    <n v="199.37"/>
    <n v="199.37"/>
    <n v="0.10100000000000001"/>
    <n v="37"/>
    <n v="6631.6443100000006"/>
    <n v="6605.61"/>
    <n v="26.034310000000914"/>
    <n v="3.9257699573457538E-3"/>
    <s v="Mar-2023"/>
    <d v="2023-03-01T00:00:00"/>
    <d v="2023-01-01T00:00:00"/>
    <n v="2"/>
    <s v="Q1-2023"/>
    <s v="Asia → India → Delhi"/>
    <m/>
    <m/>
    <s v="Low"/>
    <n v="0"/>
  </r>
  <r>
    <s v="ORD-2024-692673"/>
    <d v="2024-03-07T00:00:00"/>
    <d v="2024-03-25T00:00:00"/>
    <n v="18"/>
    <s v="Original"/>
    <d v="2024-03-25T00:00:00"/>
    <n v="18"/>
    <s v="Europe"/>
    <x v="6"/>
    <s v="Munich"/>
    <s v="Corporate"/>
    <s v="Online"/>
    <s v="B. Chen"/>
    <x v="0"/>
    <s v="CMP-7617"/>
    <n v="712.84"/>
    <n v="927.51"/>
    <n v="927.51"/>
    <n v="0.24299999999999999"/>
    <n v="27"/>
    <n v="18957.37689"/>
    <n v="19246.68"/>
    <n v="-289.30311000000074"/>
    <n v="-1.5260714163076427E-2"/>
    <s v="Mar-2024"/>
    <d v="2024-03-01T00:00:00"/>
    <d v="2023-01-01T00:00:00"/>
    <n v="14"/>
    <s v="Q1-2024"/>
    <s v="Europe → Germany → Munich"/>
    <m/>
    <m/>
    <s v="Medium"/>
    <n v="0"/>
  </r>
  <r>
    <s v="ORD-2025-718992"/>
    <d v="2025-06-24T00:00:00"/>
    <d v="2025-07-10T00:00:00"/>
    <n v="16"/>
    <s v="Original"/>
    <d v="2025-07-10T00:00:00"/>
    <n v="16"/>
    <s v="Asia"/>
    <x v="9"/>
    <s v="Shanghai"/>
    <s v="Enterprise"/>
    <s v="Direct"/>
    <s v="N. Brown"/>
    <x v="0"/>
    <s v="CMP-8390"/>
    <n v="757.19"/>
    <n v="1735.41"/>
    <n v="1735.41"/>
    <n v="0.13600000000000001"/>
    <n v="8"/>
    <n v="11995.153920000001"/>
    <n v="6057.52"/>
    <n v="5937.6339200000002"/>
    <n v="0.4950027285685718"/>
    <s v="Jun-2025"/>
    <d v="2025-06-01T00:00:00"/>
    <d v="2023-01-01T00:00:00"/>
    <n v="29"/>
    <s v="Q2-2025"/>
    <s v="Asia → China → Shanghai"/>
    <m/>
    <m/>
    <s v="High"/>
    <n v="0"/>
  </r>
  <r>
    <s v="ORD-2024-599522"/>
    <d v="2024-04-19T00:00:00"/>
    <d v="2024-05-06T00:00:00"/>
    <n v="17"/>
    <s v="Original"/>
    <d v="2024-05-06T00:00:00"/>
    <n v="17"/>
    <s v="Africa"/>
    <x v="1"/>
    <s v="Port Harcourt"/>
    <s v="Non-Profit"/>
    <s v="Online"/>
    <s v="A. Patel"/>
    <x v="1"/>
    <s v="PRN-7303"/>
    <n v="865.33"/>
    <n v="1395.64"/>
    <n v="1395.64"/>
    <n v="0.17499999999999999"/>
    <n v="13"/>
    <n v="14968.239"/>
    <n v="11249.29"/>
    <n v="3718.9489999999987"/>
    <n v="0.24845601409758347"/>
    <s v="Apr-2024"/>
    <d v="2024-04-01T00:00:00"/>
    <d v="2023-01-01T00:00:00"/>
    <n v="15"/>
    <s v="Q2-2024"/>
    <s v="Africa → Nigeria → Port Harcourt"/>
    <m/>
    <m/>
    <s v="Medium"/>
    <n v="0"/>
  </r>
  <r>
    <s v="ORD-2023-651638"/>
    <d v="2023-06-17T00:00:00"/>
    <d v="2023-06-24T00:00:00"/>
    <n v="7"/>
    <s v="Original"/>
    <d v="2023-06-24T00:00:00"/>
    <n v="7"/>
    <s v="Americas"/>
    <x v="10"/>
    <s v="San Francisco"/>
    <s v="Corporate"/>
    <s v="Retail"/>
    <s v="I. Johnson"/>
    <x v="1"/>
    <s v="PRN-6536"/>
    <n v="313.99"/>
    <n v="454.42"/>
    <n v="454.42"/>
    <n v="0.129"/>
    <n v="9"/>
    <n v="3562.1983800000003"/>
    <n v="2825.91"/>
    <n v="736.28838000000042"/>
    <n v="0.20669493988147858"/>
    <s v="Jun-2023"/>
    <d v="2023-06-01T00:00:00"/>
    <d v="2023-01-01T00:00:00"/>
    <n v="5"/>
    <s v="Q2-2023"/>
    <s v="Americas → USA → San Francisco"/>
    <m/>
    <m/>
    <s v="Low"/>
    <n v="1"/>
  </r>
  <r>
    <s v="ORD-2024-635626"/>
    <d v="2024-08-27T00:00:00"/>
    <d v="2024-09-19T00:00:00"/>
    <n v="23"/>
    <s v="Original"/>
    <d v="2024-09-19T00:00:00"/>
    <n v="23"/>
    <s v="Europe"/>
    <x v="6"/>
    <s v="Berlin"/>
    <s v="Small Business"/>
    <s v="Direct"/>
    <s v="D. Smith"/>
    <x v="5"/>
    <s v="MON-9967"/>
    <n v="1024.01"/>
    <n v="1580.97"/>
    <n v="1580.97"/>
    <n v="3.6999999999999998E-2"/>
    <n v="27"/>
    <n v="41106.800970000004"/>
    <n v="27648.27"/>
    <n v="13458.530970000003"/>
    <n v="0.3274039976942531"/>
    <s v="Aug-2024"/>
    <d v="2024-08-01T00:00:00"/>
    <d v="2023-01-01T00:00:00"/>
    <n v="19"/>
    <s v="Q3-2024"/>
    <s v="Europe → Germany → Berlin"/>
    <m/>
    <m/>
    <s v="Medium"/>
    <n v="0"/>
  </r>
  <r>
    <s v="ORD-2024-296582"/>
    <d v="2024-01-11T00:00:00"/>
    <d v="2024-02-02T00:00:00"/>
    <n v="22"/>
    <s v="Original"/>
    <d v="2024-02-02T00:00:00"/>
    <n v="22"/>
    <s v="Africa"/>
    <x v="11"/>
    <s v="Durban"/>
    <s v="Consumer"/>
    <s v="Online"/>
    <s v="K. Singh"/>
    <x v="2"/>
    <s v="NET-1412"/>
    <n v="1206.2"/>
    <n v="1759.79"/>
    <n v="1759.79"/>
    <n v="0"/>
    <n v="6"/>
    <n v="10558.74"/>
    <n v="7237.2000000000007"/>
    <n v="3321.5399999999991"/>
    <n v="0.31457730751964713"/>
    <s v="Jan-2024"/>
    <d v="2024-01-01T00:00:00"/>
    <d v="2023-01-01T00:00:00"/>
    <n v="12"/>
    <s v="Q1-2024"/>
    <s v="Africa → South Africa → Durban"/>
    <m/>
    <m/>
    <s v="High"/>
    <n v="0"/>
  </r>
  <r>
    <s v="ORD-2024-998320"/>
    <d v="2024-10-25T00:00:00"/>
    <d v="2024-11-14T00:00:00"/>
    <n v="20"/>
    <s v="Original"/>
    <d v="2024-11-14T00:00:00"/>
    <n v="20"/>
    <s v="Africa"/>
    <x v="0"/>
    <s v="Mombasa"/>
    <s v="Corporate"/>
    <s v="Direct"/>
    <s v="H. Kim"/>
    <x v="1"/>
    <s v="PRN-3143"/>
    <n v="1396.48"/>
    <n v="3204.5"/>
    <n v="3204.5"/>
    <n v="0.318"/>
    <n v="14"/>
    <n v="30596.565999999999"/>
    <n v="19550.72"/>
    <n v="11045.845999999998"/>
    <n v="0.36101587348070363"/>
    <s v="Oct-2024"/>
    <d v="2024-10-01T00:00:00"/>
    <d v="2023-01-01T00:00:00"/>
    <n v="21"/>
    <s v="Q4-2024"/>
    <s v="Africa → Kenya → Mombasa"/>
    <m/>
    <m/>
    <s v="High"/>
    <n v="0"/>
  </r>
  <r>
    <s v="ORD-2025-820255"/>
    <d v="2025-05-29T00:00:00"/>
    <d v="2025-06-20T00:00:00"/>
    <n v="22"/>
    <s v="Original"/>
    <d v="2025-06-20T00:00:00"/>
    <n v="22"/>
    <s v="Europe"/>
    <x v="6"/>
    <s v="Berlin"/>
    <s v="Corporate"/>
    <s v="Direct"/>
    <s v="A. Patel"/>
    <x v="1"/>
    <s v="PRN-9787"/>
    <n v="483.47"/>
    <n v="1135.43"/>
    <n v="1135.43"/>
    <n v="0.14599999999999999"/>
    <n v="11"/>
    <n v="10666.229420000001"/>
    <n v="5318.17"/>
    <n v="5348.0594200000014"/>
    <n v="0.50140112399719983"/>
    <s v="May-2025"/>
    <d v="2025-05-01T00:00:00"/>
    <d v="2023-01-01T00:00:00"/>
    <n v="28"/>
    <s v="Q2-2025"/>
    <s v="Europe → Germany → Berlin"/>
    <m/>
    <m/>
    <s v="Medium"/>
    <n v="0"/>
  </r>
  <r>
    <s v="ORD-2024-389336"/>
    <d v="2024-05-20T00:00:00"/>
    <d v="2024-06-02T00:00:00"/>
    <n v="13"/>
    <s v="Original"/>
    <d v="2024-06-02T00:00:00"/>
    <n v="13"/>
    <s v="Americas"/>
    <x v="3"/>
    <s v="Vancouver"/>
    <s v="Enterprise"/>
    <s v="Marketplace"/>
    <s v="K. Singh"/>
    <x v="0"/>
    <s v="CMP-5946"/>
    <n v="675.43"/>
    <n v="996.36"/>
    <n v="996.36"/>
    <n v="0.182"/>
    <n v="22"/>
    <n v="17930.494560000003"/>
    <n v="14859.46"/>
    <n v="3071.0345600000037"/>
    <n v="0.17127439233332575"/>
    <s v="May-2024"/>
    <d v="2024-05-01T00:00:00"/>
    <d v="2023-01-01T00:00:00"/>
    <n v="16"/>
    <s v="Q2-2024"/>
    <s v="Americas → Canada → Vancouver"/>
    <m/>
    <m/>
    <s v="Medium"/>
    <n v="0"/>
  </r>
  <r>
    <s v="ORD-2023-308124"/>
    <d v="2023-04-19T00:00:00"/>
    <d v="2023-04-30T00:00:00"/>
    <n v="11"/>
    <s v="Original"/>
    <d v="2023-04-30T00:00:00"/>
    <n v="11"/>
    <s v="Asia"/>
    <x v="4"/>
    <s v="Delhi"/>
    <s v="Small Business"/>
    <s v="Retail"/>
    <s v="A. Patel"/>
    <x v="2"/>
    <s v="NET-2062"/>
    <n v="826.55"/>
    <n v="1397.05"/>
    <n v="1397.05"/>
    <n v="0.16900000000000001"/>
    <n v="28"/>
    <n v="32506.559399999998"/>
    <n v="23143.399999999998"/>
    <n v="9363.1594000000005"/>
    <n v="0.28803907804527601"/>
    <s v="Apr-2023"/>
    <d v="2023-04-01T00:00:00"/>
    <d v="2023-01-01T00:00:00"/>
    <n v="3"/>
    <s v="Q2-2023"/>
    <s v="Asia → India → Delhi"/>
    <m/>
    <m/>
    <s v="Medium"/>
    <n v="0"/>
  </r>
  <r>
    <s v="ORD-2023-128295"/>
    <d v="2023-06-23T00:00:00"/>
    <d v="2023-07-03T00:00:00"/>
    <n v="10"/>
    <s v="Original"/>
    <d v="2023-07-03T00:00:00"/>
    <n v="10"/>
    <s v="Africa"/>
    <x v="1"/>
    <s v="Abuja"/>
    <s v="Consumer"/>
    <s v="Online"/>
    <s v="J. Njeri"/>
    <x v="1"/>
    <s v="PRN-2542"/>
    <n v="337.75"/>
    <n v="548.89"/>
    <n v="548.89"/>
    <n v="0"/>
    <n v="13"/>
    <n v="7135.57"/>
    <n v="4390.75"/>
    <n v="2744.8199999999997"/>
    <n v="0.38466723751571352"/>
    <s v="Jun-2023"/>
    <d v="2023-06-01T00:00:00"/>
    <d v="2023-01-01T00:00:00"/>
    <n v="5"/>
    <s v="Q2-2023"/>
    <s v="Africa → Nigeria → Abuja"/>
    <m/>
    <m/>
    <s v="Low"/>
    <n v="0"/>
  </r>
  <r>
    <s v="ORD-2024-548345"/>
    <d v="2024-05-14T00:00:00"/>
    <d v="2024-05-28T00:00:00"/>
    <n v="14"/>
    <s v="Original"/>
    <d v="2024-05-28T00:00:00"/>
    <n v="14"/>
    <s v="Europe"/>
    <x v="8"/>
    <s v="Birmingham"/>
    <s v="Consumer"/>
    <s v="Retail"/>
    <s v="B. Chen"/>
    <x v="2"/>
    <s v="NET-2365"/>
    <n v="1421.14"/>
    <n v="3524"/>
    <n v="3524"/>
    <n v="0"/>
    <n v="31"/>
    <n v="109244"/>
    <n v="44055.340000000004"/>
    <n v="65188.659999999996"/>
    <n v="0.59672531214528945"/>
    <s v="May-2024"/>
    <d v="2024-05-01T00:00:00"/>
    <d v="2023-01-01T00:00:00"/>
    <n v="16"/>
    <s v="Q2-2024"/>
    <s v="Europe → United Kingdom → Birmingham"/>
    <m/>
    <m/>
    <s v="High"/>
    <n v="0"/>
  </r>
  <r>
    <s v="ORD-2024-966651"/>
    <d v="2024-10-14T00:00:00"/>
    <d v="2024-11-08T00:00:00"/>
    <n v="25"/>
    <s v="Original"/>
    <d v="2024-11-08T00:00:00"/>
    <n v="25"/>
    <s v="Africa"/>
    <x v="1"/>
    <s v="Lagos"/>
    <s v="Enterprise"/>
    <s v="Online"/>
    <s v="O. Wang"/>
    <x v="2"/>
    <s v="NET-5268"/>
    <n v="859.35"/>
    <n v="1825.61"/>
    <n v="1825.61"/>
    <n v="0.187"/>
    <n v="24"/>
    <n v="35621.302319999995"/>
    <n v="20624.400000000001"/>
    <n v="14996.902319999994"/>
    <n v="0.42100937762681989"/>
    <s v="Oct-2024"/>
    <d v="2024-10-01T00:00:00"/>
    <d v="2023-01-01T00:00:00"/>
    <n v="21"/>
    <s v="Q4-2024"/>
    <s v="Africa → Nigeria → Lagos"/>
    <m/>
    <m/>
    <s v="High"/>
    <n v="0"/>
  </r>
  <r>
    <s v="ORD-2023-292714"/>
    <d v="2023-07-10T00:00:00"/>
    <d v="2023-08-01T00:00:00"/>
    <n v="22"/>
    <s v="Original"/>
    <d v="2023-08-01T00:00:00"/>
    <n v="22"/>
    <s v="Europe"/>
    <x v="7"/>
    <s v="Marseille"/>
    <s v="Consumer"/>
    <s v="Marketplace"/>
    <s v="B. Chen"/>
    <x v="1"/>
    <s v="PRN-1504"/>
    <n v="1303.56"/>
    <n v="1791.37"/>
    <n v="1791.37"/>
    <n v="0.126"/>
    <n v="22"/>
    <n v="34444.462359999998"/>
    <n v="28678.32"/>
    <n v="5766.142359999998"/>
    <n v="0.16740404596055358"/>
    <s v="Jul-2023"/>
    <d v="2023-07-01T00:00:00"/>
    <d v="2023-01-01T00:00:00"/>
    <n v="6"/>
    <s v="Q3-2023"/>
    <s v="Europe → France → Marseille"/>
    <m/>
    <m/>
    <s v="High"/>
    <n v="0"/>
  </r>
  <r>
    <s v="ORD-2024-468501"/>
    <d v="2024-11-06T00:00:00"/>
    <d v="2024-11-22T00:00:00"/>
    <n v="16"/>
    <s v="Original"/>
    <d v="2024-11-22T00:00:00"/>
    <n v="16"/>
    <s v="Americas"/>
    <x v="3"/>
    <s v="Toronto"/>
    <s v="Non-Profit"/>
    <s v="Distributor"/>
    <s v="D. Smith"/>
    <x v="6"/>
    <s v="ACC-6348"/>
    <n v="1454.11"/>
    <n v="2629.75"/>
    <n v="2629.75"/>
    <n v="0.29199999999999998"/>
    <n v="8"/>
    <n v="14894.903999999999"/>
    <n v="11632.88"/>
    <n v="3262.0239999999994"/>
    <n v="0.21900268709351867"/>
    <s v="Nov-2024"/>
    <d v="2024-11-01T00:00:00"/>
    <d v="2023-01-01T00:00:00"/>
    <n v="22"/>
    <s v="Q4-2024"/>
    <s v="Americas → Canada → Toronto"/>
    <m/>
    <m/>
    <s v="High"/>
    <n v="0"/>
  </r>
  <r>
    <s v="ORD-2024-260775"/>
    <d v="2024-10-17T00:00:00"/>
    <d v="2024-11-06T00:00:00"/>
    <n v="20"/>
    <s v="Original"/>
    <d v="2024-11-06T00:00:00"/>
    <n v="20"/>
    <s v="Asia"/>
    <x v="4"/>
    <s v="Bengaluru"/>
    <s v="Enterprise"/>
    <s v="Distributor"/>
    <s v="O. Wang"/>
    <x v="5"/>
    <s v="MON-4330"/>
    <n v="72.94"/>
    <n v="106.3"/>
    <n v="106.3"/>
    <n v="0.29499999999999998"/>
    <n v="8"/>
    <n v="599.53200000000004"/>
    <n v="583.52"/>
    <n v="16.012000000000057"/>
    <n v="2.6707498515508857E-2"/>
    <s v="Oct-2024"/>
    <d v="2024-10-01T00:00:00"/>
    <d v="2023-01-01T00:00:00"/>
    <n v="21"/>
    <s v="Q4-2024"/>
    <s v="Asia → India → Bengaluru"/>
    <m/>
    <m/>
    <s v="Low"/>
    <n v="0"/>
  </r>
  <r>
    <s v="ORD-2023-419187"/>
    <d v="2023-03-31T00:00:00"/>
    <d v="2023-04-05T00:00:00"/>
    <n v="5"/>
    <s v="Original"/>
    <d v="2023-04-05T00:00:00"/>
    <n v="5"/>
    <s v="Africa"/>
    <x v="0"/>
    <s v="Nakuru"/>
    <s v="Education"/>
    <s v="Marketplace"/>
    <s v="B. Chen"/>
    <x v="4"/>
    <s v="LAP-7819"/>
    <n v="533.26"/>
    <n v="385.72"/>
    <n v="385.72"/>
    <n v="0"/>
    <n v="15"/>
    <n v="5785.8"/>
    <n v="7998.9"/>
    <n v="-2213.0999999999995"/>
    <n v="-0.38250544436378708"/>
    <s v="Mar-2023"/>
    <d v="2023-03-01T00:00:00"/>
    <d v="2023-01-01T00:00:00"/>
    <n v="2"/>
    <s v="Q1-2023"/>
    <s v="Africa → Kenya → Nakuru"/>
    <m/>
    <m/>
    <s v="Low"/>
    <n v="1"/>
  </r>
  <r>
    <s v="ORD-2025-578007"/>
    <d v="2025-01-21T00:00:00"/>
    <d v="2025-02-16T00:00:00"/>
    <n v="26"/>
    <s v="Original"/>
    <d v="2025-02-16T00:00:00"/>
    <n v="26"/>
    <s v="Europe"/>
    <x v="7"/>
    <s v="Lyon"/>
    <s v="Corporate"/>
    <s v="Distributor"/>
    <s v="O. Wang"/>
    <x v="4"/>
    <s v="LAP-3779"/>
    <n v="204.11"/>
    <n v="236.87"/>
    <n v="236.87"/>
    <n v="0.182"/>
    <n v="13"/>
    <n v="2518.8755800000004"/>
    <n v="2653.4300000000003"/>
    <n v="-134.55441999999994"/>
    <n v="-5.3418446337075494E-2"/>
    <s v="Jan-2025"/>
    <d v="2025-01-01T00:00:00"/>
    <d v="2023-01-01T00:00:00"/>
    <n v="24"/>
    <s v="Q1-2025"/>
    <s v="Europe → France → Lyon"/>
    <m/>
    <m/>
    <s v="Low"/>
    <n v="0"/>
  </r>
  <r>
    <s v="ORD-2023-235230"/>
    <d v="2023-08-30T00:00:00"/>
    <d v="2023-09-01T00:00:00"/>
    <n v="2"/>
    <s v="Original"/>
    <d v="2023-09-01T00:00:00"/>
    <n v="2"/>
    <s v="Europe"/>
    <x v="6"/>
    <s v="Munich"/>
    <s v="Corporate"/>
    <s v="Direct"/>
    <s v="N. Brown"/>
    <x v="2"/>
    <s v="NET-9989"/>
    <n v="44.42"/>
    <n v="41.9"/>
    <n v="41.9"/>
    <n v="0.14399999999999999"/>
    <n v="6"/>
    <n v="215.19839999999996"/>
    <n v="266.52"/>
    <n v="-51.321600000000018"/>
    <n v="-0.23848504449847224"/>
    <s v="Aug-2023"/>
    <d v="2023-08-01T00:00:00"/>
    <d v="2023-01-01T00:00:00"/>
    <n v="7"/>
    <s v="Q3-2023"/>
    <s v="Europe → Germany → Munich"/>
    <m/>
    <m/>
    <s v="Low"/>
    <n v="1"/>
  </r>
  <r>
    <s v="ORD-2025-765220"/>
    <d v="2025-04-06T00:00:00"/>
    <d v="2025-04-30T00:00:00"/>
    <n v="24"/>
    <s v="Original"/>
    <d v="2025-04-30T00:00:00"/>
    <n v="24"/>
    <s v="Americas"/>
    <x v="5"/>
    <s v="Brasília"/>
    <s v="Education"/>
    <s v="Online"/>
    <s v="K. Singh"/>
    <x v="5"/>
    <s v="MON-4925"/>
    <n v="855.78"/>
    <n v="977.38"/>
    <n v="977.38"/>
    <n v="0.14699999999999999"/>
    <n v="38"/>
    <n v="31680.795320000001"/>
    <n v="32519.64"/>
    <n v="-838.84467999999833"/>
    <n v="-2.6478018355506307E-2"/>
    <s v="Apr-2025"/>
    <d v="2025-04-01T00:00:00"/>
    <d v="2023-01-01T00:00:00"/>
    <n v="27"/>
    <s v="Q2-2025"/>
    <s v="Americas → Brazil → Brasília"/>
    <m/>
    <m/>
    <s v="Medium"/>
    <n v="0"/>
  </r>
  <r>
    <s v="ORD-2025-931538"/>
    <d v="2025-02-09T00:00:00"/>
    <d v="2025-03-01T00:00:00"/>
    <n v="20"/>
    <s v="Original"/>
    <d v="2025-03-01T00:00:00"/>
    <n v="20"/>
    <s v="Americas"/>
    <x v="5"/>
    <s v="São Paulo"/>
    <s v="Corporate"/>
    <s v="Distributor"/>
    <s v="B. Chen"/>
    <x v="4"/>
    <s v="LAP-6989"/>
    <n v="1154.6400000000001"/>
    <n v="2794.13"/>
    <n v="2794.13"/>
    <n v="3.5000000000000003E-2"/>
    <n v="11"/>
    <n v="29659.68995"/>
    <n v="12701.04"/>
    <n v="16958.649949999999"/>
    <n v="0.57177435025749479"/>
    <s v="Feb-2025"/>
    <d v="2025-02-01T00:00:00"/>
    <d v="2023-01-01T00:00:00"/>
    <n v="25"/>
    <s v="Q1-2025"/>
    <s v="Americas → Brazil → São Paulo"/>
    <m/>
    <m/>
    <s v="High"/>
    <n v="0"/>
  </r>
  <r>
    <s v="ORD-2024-289089"/>
    <d v="2024-12-17T00:00:00"/>
    <d v="2024-12-18T00:00:00"/>
    <n v="1"/>
    <s v="Original"/>
    <d v="2024-12-18T00:00:00"/>
    <n v="1"/>
    <s v="Europe"/>
    <x v="6"/>
    <s v="Munich"/>
    <s v="Education"/>
    <s v="Retail"/>
    <s v="L. Okafor"/>
    <x v="6"/>
    <s v="ACC-5780"/>
    <n v="346.82"/>
    <n v="701.95"/>
    <n v="701.95"/>
    <n v="0.14699999999999999"/>
    <n v="8"/>
    <n v="4790.1068000000005"/>
    <n v="2774.56"/>
    <n v="2015.5468000000005"/>
    <n v="0.42077283120284509"/>
    <s v="Dec-2024"/>
    <d v="2024-12-01T00:00:00"/>
    <d v="2023-01-01T00:00:00"/>
    <n v="23"/>
    <s v="Q4-2024"/>
    <s v="Europe → Germany → Munich"/>
    <m/>
    <m/>
    <s v="Low"/>
    <n v="1"/>
  </r>
  <r>
    <s v="ORD-2025-639542"/>
    <d v="2025-06-09T00:00:00"/>
    <d v="2025-06-18T00:00:00"/>
    <n v="9"/>
    <s v="Original"/>
    <d v="2025-06-18T00:00:00"/>
    <n v="9"/>
    <s v="Europe"/>
    <x v="7"/>
    <s v="Marseille"/>
    <s v="Small Business"/>
    <s v="Marketplace"/>
    <s v="H. Kim"/>
    <x v="6"/>
    <s v="ACC-1770"/>
    <n v="1225.5"/>
    <n v="-5.27"/>
    <n v="5.27"/>
    <n v="7.4999999999999997E-2"/>
    <n v="56"/>
    <n v="272.98599999999999"/>
    <n v="68628"/>
    <n v="-68355.013999999996"/>
    <n v="-250.39750756449047"/>
    <s v="Jun-2025"/>
    <d v="2025-06-01T00:00:00"/>
    <d v="2023-01-01T00:00:00"/>
    <n v="29"/>
    <s v="Q2-2025"/>
    <s v="Europe → France → Marseille"/>
    <m/>
    <m/>
    <s v="Low"/>
    <n v="0"/>
  </r>
  <r>
    <s v="ORD-2025-762301"/>
    <d v="2025-05-02T00:00:00"/>
    <d v="2025-05-13T00:00:00"/>
    <n v="11"/>
    <s v="Original"/>
    <d v="2025-05-13T00:00:00"/>
    <n v="11"/>
    <s v="Africa"/>
    <x v="0"/>
    <s v="Nakuru"/>
    <s v="Small Business"/>
    <s v="Online"/>
    <s v="A. Patel"/>
    <x v="6"/>
    <s v="ACC-2252"/>
    <n v="1057.5999999999999"/>
    <n v="1437.06"/>
    <n v="1437.06"/>
    <n v="0.20499999999999999"/>
    <n v="4"/>
    <n v="4569.8508000000002"/>
    <n v="4230.3999999999996"/>
    <n v="339.45080000000053"/>
    <n v="7.4280499485891424E-2"/>
    <s v="May-2025"/>
    <d v="2025-05-01T00:00:00"/>
    <d v="2023-01-01T00:00:00"/>
    <n v="28"/>
    <s v="Q2-2025"/>
    <s v="Africa → Kenya → Nakuru"/>
    <m/>
    <m/>
    <s v="Medium"/>
    <n v="0"/>
  </r>
  <r>
    <s v="ORD-2024-906395"/>
    <d v="2024-03-10T00:00:00"/>
    <d v="2024-04-09T00:00:00"/>
    <n v="30"/>
    <s v="Original"/>
    <d v="2024-04-09T00:00:00"/>
    <n v="30"/>
    <s v="Europe"/>
    <x v="7"/>
    <s v="Lyon"/>
    <s v="Corporate"/>
    <s v="Direct"/>
    <s v="I. Johnson"/>
    <x v="0"/>
    <s v="CMP-8002"/>
    <n v="1176.56"/>
    <n v="1911.89"/>
    <n v="1911.89"/>
    <n v="0.11899999999999999"/>
    <n v="20"/>
    <n v="33687.501800000005"/>
    <n v="23531.199999999997"/>
    <n v="10156.301800000008"/>
    <n v="0.30148575160892477"/>
    <s v="Mar-2024"/>
    <d v="2024-03-01T00:00:00"/>
    <d v="2023-01-01T00:00:00"/>
    <n v="14"/>
    <s v="Q1-2024"/>
    <s v="Europe → France → Lyon"/>
    <m/>
    <m/>
    <s v="High"/>
    <n v="0"/>
  </r>
  <r>
    <s v="ORD-2025-779574"/>
    <d v="2025-09-10T00:00:00"/>
    <d v="2025-09-12T00:00:00"/>
    <n v="2"/>
    <s v="Original"/>
    <d v="2025-09-12T00:00:00"/>
    <n v="2"/>
    <s v="Asia"/>
    <x v="2"/>
    <s v="Tokyo"/>
    <s v="Consumer"/>
    <s v="Online"/>
    <s v="O. Wang"/>
    <x v="0"/>
    <s v="CMP-6971"/>
    <n v="1470.15"/>
    <n v="2593.7800000000002"/>
    <n v="2593.7800000000002"/>
    <n v="0.11"/>
    <n v="12"/>
    <n v="27701.570400000001"/>
    <n v="17641.800000000003"/>
    <n v="10059.770399999998"/>
    <n v="0.36314801849645306"/>
    <s v="Sep-2025"/>
    <d v="2025-09-01T00:00:00"/>
    <d v="2023-03-01T00:00:00"/>
    <n v="30"/>
    <s v="Q3-2025"/>
    <s v="Asia → Japan → Tokyo"/>
    <m/>
    <m/>
    <s v="High"/>
    <n v="1"/>
  </r>
  <r>
    <s v="ORD-2025-526650"/>
    <d v="2025-04-27T00:00:00"/>
    <d v="2025-05-25T00:00:00"/>
    <n v="28"/>
    <s v="Original"/>
    <d v="2025-05-25T00:00:00"/>
    <n v="28"/>
    <s v="Europe"/>
    <x v="7"/>
    <s v="Paris"/>
    <s v="Small Business"/>
    <s v="Marketplace"/>
    <s v="I. Johnson"/>
    <x v="3"/>
    <s v="PHN-8350"/>
    <n v="603.45000000000005"/>
    <n v="1244.08"/>
    <n v="1244.08"/>
    <n v="0.2"/>
    <n v="11"/>
    <n v="10947.904"/>
    <n v="6637.9500000000007"/>
    <n v="4309.9539999999997"/>
    <n v="0.39367846119220623"/>
    <s v="Apr-2025"/>
    <d v="2025-04-01T00:00:00"/>
    <d v="2023-01-01T00:00:00"/>
    <n v="27"/>
    <s v="Q2-2025"/>
    <s v="Europe → France → Paris"/>
    <m/>
    <m/>
    <s v="Medium"/>
    <n v="0"/>
  </r>
  <r>
    <s v="ORD-2024-247979"/>
    <d v="2024-11-02T00:00:00"/>
    <d v="2024-11-18T00:00:00"/>
    <n v="16"/>
    <s v="Original"/>
    <d v="2024-11-18T00:00:00"/>
    <n v="16"/>
    <s v="Asia"/>
    <x v="4"/>
    <s v="Mumbai"/>
    <s v="Small Business"/>
    <s v="Distributor"/>
    <s v="O. Wang"/>
    <x v="5"/>
    <s v="MON-5188"/>
    <n v="1233.58"/>
    <n v="1912.51"/>
    <n v="1912.51"/>
    <n v="0.255"/>
    <n v="51"/>
    <n v="72665.817450000002"/>
    <n v="62912.579999999994"/>
    <n v="9753.2374500000078"/>
    <n v="0.134220432553601"/>
    <s v="Nov-2024"/>
    <d v="2024-11-01T00:00:00"/>
    <d v="2023-01-01T00:00:00"/>
    <n v="22"/>
    <s v="Q4-2024"/>
    <s v="Asia → India → Mumbai"/>
    <m/>
    <m/>
    <s v="High"/>
    <n v="0"/>
  </r>
  <r>
    <s v="ORD-2023-480975"/>
    <d v="2023-02-15T00:00:00"/>
    <d v="2023-02-26T00:00:00"/>
    <n v="11"/>
    <s v="Original"/>
    <d v="2023-02-26T00:00:00"/>
    <n v="11"/>
    <s v="Africa"/>
    <x v="11"/>
    <s v="Johannesburg"/>
    <s v="Non-Profit"/>
    <s v="Retail"/>
    <s v="K. Singh"/>
    <x v="4"/>
    <s v="LAP-3393"/>
    <n v="498.5"/>
    <n v="755.87"/>
    <n v="755.87"/>
    <n v="0.13"/>
    <n v="40"/>
    <n v="26304.275999999998"/>
    <n v="19940"/>
    <n v="6364.275999999998"/>
    <n v="0.24194834330357537"/>
    <s v="Feb-2023"/>
    <d v="2023-02-01T00:00:00"/>
    <d v="2023-01-01T00:00:00"/>
    <n v="1"/>
    <s v="Q1-2023"/>
    <s v="Africa → South Africa → Johannesburg"/>
    <m/>
    <m/>
    <s v="Low"/>
    <n v="0"/>
  </r>
  <r>
    <s v="ORD-2023-239789"/>
    <d v="2023-12-03T00:00:00"/>
    <d v="2023-12-26T00:00:00"/>
    <n v="23"/>
    <s v="Original"/>
    <d v="2023-12-26T00:00:00"/>
    <n v="23"/>
    <s v="Americas"/>
    <x v="5"/>
    <s v="Rio de Janeiro"/>
    <s v="Education"/>
    <s v="Retail"/>
    <s v="O. Wang"/>
    <x v="3"/>
    <s v="PHN-4644"/>
    <n v="1303.1099999999999"/>
    <n v="1145.67"/>
    <n v="1145.67"/>
    <n v="0.184"/>
    <n v="13"/>
    <n v="12153.267360000002"/>
    <n v="16940.43"/>
    <n v="-4787.1626399999986"/>
    <n v="-0.39389922875851208"/>
    <s v="Dec-2023"/>
    <d v="2023-12-01T00:00:00"/>
    <d v="2023-01-01T00:00:00"/>
    <n v="11"/>
    <s v="Q4-2023"/>
    <s v="Americas → Brazil → Rio de Janeiro"/>
    <m/>
    <m/>
    <s v="Medium"/>
    <n v="0"/>
  </r>
  <r>
    <s v="ORD-2023-548874"/>
    <d v="2023-03-19T00:00:00"/>
    <d v="2023-04-09T00:00:00"/>
    <n v="21"/>
    <s v="Original"/>
    <d v="2023-04-09T00:00:00"/>
    <n v="21"/>
    <s v="Europe"/>
    <x v="8"/>
    <s v="Manchester"/>
    <s v="Consumer"/>
    <s v="Retail"/>
    <s v="L. Okafor"/>
    <x v="6"/>
    <s v="ACC-9150"/>
    <n v="1082.17"/>
    <n v="1234.0999999999999"/>
    <n v="1234.0999999999999"/>
    <n v="0.189"/>
    <n v="16"/>
    <n v="16013.681599999998"/>
    <n v="17314.72"/>
    <n v="-1301.0384000000031"/>
    <n v="-8.124542703534228E-2"/>
    <s v="Mar-2023"/>
    <d v="2023-03-01T00:00:00"/>
    <d v="2023-01-01T00:00:00"/>
    <n v="2"/>
    <s v="Q1-2023"/>
    <s v="Europe → United Kingdom → Manchester"/>
    <m/>
    <m/>
    <s v="Medium"/>
    <n v="0"/>
  </r>
  <r>
    <s v="ORD-2024-347736"/>
    <d v="2024-05-22T00:00:00"/>
    <d v="2024-06-06T00:00:00"/>
    <n v="15"/>
    <s v="Original"/>
    <d v="2024-06-06T00:00:00"/>
    <n v="15"/>
    <s v="Asia"/>
    <x v="2"/>
    <s v="Nagoya"/>
    <s v="Corporate"/>
    <s v="Distributor"/>
    <s v="C. Otieno"/>
    <x v="5"/>
    <s v="MON-6870"/>
    <n v="673.88"/>
    <n v="1228.01"/>
    <n v="1228.01"/>
    <n v="0.105"/>
    <n v="13"/>
    <n v="14287.896349999999"/>
    <n v="8760.44"/>
    <n v="5527.4563499999986"/>
    <n v="0.38686285332689996"/>
    <s v="May-2024"/>
    <d v="2024-05-01T00:00:00"/>
    <d v="2023-03-01T00:00:00"/>
    <n v="14"/>
    <s v="Q2-2024"/>
    <s v="Asia → Japan → Nagoya"/>
    <m/>
    <m/>
    <s v="Medium"/>
    <n v="0"/>
  </r>
  <r>
    <s v="ORD-2023-749324"/>
    <d v="2023-08-19T00:00:00"/>
    <d v="2023-09-07T00:00:00"/>
    <n v="19"/>
    <s v="Original"/>
    <d v="2023-09-07T00:00:00"/>
    <n v="19"/>
    <s v="Africa"/>
    <x v="11"/>
    <s v="Johannesburg"/>
    <s v="Enterprise"/>
    <s v="Retail"/>
    <s v="D. Smith"/>
    <x v="5"/>
    <s v="MON-2296"/>
    <n v="494.61"/>
    <n v="605.23"/>
    <n v="605.23"/>
    <n v="0.20399999999999999"/>
    <n v="18"/>
    <n v="8671.7354400000004"/>
    <n v="8902.98"/>
    <n v="-231.24455999999918"/>
    <n v="-2.6666468505639647E-2"/>
    <s v="Aug-2023"/>
    <d v="2023-08-01T00:00:00"/>
    <d v="2023-01-01T00:00:00"/>
    <n v="7"/>
    <s v="Q3-2023"/>
    <s v="Africa → South Africa → Johannesburg"/>
    <m/>
    <m/>
    <s v="Low"/>
    <n v="0"/>
  </r>
  <r>
    <s v="ORD-2023-809913"/>
    <d v="2023-04-21T00:00:00"/>
    <d v="2023-05-10T00:00:00"/>
    <n v="19"/>
    <s v="Original"/>
    <d v="2023-05-10T00:00:00"/>
    <n v="19"/>
    <s v="Asia"/>
    <x v="9"/>
    <s v="Shanghai"/>
    <s v="Corporate"/>
    <s v="Retail"/>
    <s v="A. Patel"/>
    <x v="0"/>
    <s v="CMP-7371"/>
    <n v="882.33"/>
    <n v="1880.15"/>
    <n v="1880.15"/>
    <n v="0.05"/>
    <n v="5"/>
    <n v="8930.7124999999996"/>
    <n v="4411.6500000000005"/>
    <n v="4519.0624999999991"/>
    <n v="0.50601365792482955"/>
    <s v="Apr-2023"/>
    <d v="2023-04-01T00:00:00"/>
    <d v="2023-01-01T00:00:00"/>
    <n v="3"/>
    <s v="Q2-2023"/>
    <s v="Asia → China → Shanghai"/>
    <m/>
    <m/>
    <s v="High"/>
    <n v="0"/>
  </r>
  <r>
    <s v="ORD-2024-287210"/>
    <d v="2024-03-18T00:00:00"/>
    <d v="2024-03-21T00:00:00"/>
    <n v="3"/>
    <s v="Original"/>
    <d v="2024-03-21T00:00:00"/>
    <n v="3"/>
    <s v="Europe"/>
    <x v="6"/>
    <s v="Munich"/>
    <s v="Small Business"/>
    <s v="Online"/>
    <s v="M. Rossi"/>
    <x v="6"/>
    <s v="ACC-2761"/>
    <n v="910.63"/>
    <n v="1269.4000000000001"/>
    <n v="1269.4000000000001"/>
    <n v="6.8000000000000005E-2"/>
    <n v="9"/>
    <n v="10647.727199999999"/>
    <n v="8195.67"/>
    <n v="2452.0571999999993"/>
    <n v="0.23028925834989455"/>
    <s v="Mar-2024"/>
    <d v="2024-03-01T00:00:00"/>
    <d v="2023-01-01T00:00:00"/>
    <n v="14"/>
    <s v="Q1-2024"/>
    <s v="Europe → Germany → Munich"/>
    <m/>
    <m/>
    <s v="Medium"/>
    <n v="1"/>
  </r>
  <r>
    <s v="ORD-2025-640677"/>
    <d v="2025-04-09T00:00:00"/>
    <d v="2025-05-06T00:00:00"/>
    <n v="27"/>
    <s v="Original"/>
    <d v="2025-05-06T00:00:00"/>
    <n v="27"/>
    <s v="Americas"/>
    <x v="5"/>
    <s v="Brasília"/>
    <s v="Enterprise"/>
    <s v="Marketplace"/>
    <s v="F. Müller"/>
    <x v="4"/>
    <s v="LAP-4517"/>
    <n v="264.19"/>
    <n v="620.92999999999995"/>
    <n v="620.92999999999995"/>
    <n v="0.14199999999999999"/>
    <n v="12"/>
    <n v="6393.0952799999995"/>
    <n v="3170.2799999999997"/>
    <n v="3222.8152799999998"/>
    <n v="0.50410875152794532"/>
    <s v="Apr-2025"/>
    <d v="2025-04-01T00:00:00"/>
    <d v="2023-01-01T00:00:00"/>
    <n v="27"/>
    <s v="Q2-2025"/>
    <s v="Americas → Brazil → Brasília"/>
    <m/>
    <m/>
    <s v="Low"/>
    <n v="0"/>
  </r>
  <r>
    <s v="ORD-2024-939873"/>
    <d v="2024-04-12T00:00:00"/>
    <d v="2024-05-07T00:00:00"/>
    <n v="25"/>
    <s v="Original"/>
    <d v="2024-05-07T00:00:00"/>
    <n v="25"/>
    <s v="Africa"/>
    <x v="11"/>
    <s v="Johannesburg"/>
    <s v="Education"/>
    <s v="Distributor"/>
    <s v="A. Patel"/>
    <x v="4"/>
    <s v="LAP-8489"/>
    <n v="1376.51"/>
    <n v="1455.91"/>
    <n v="1455.91"/>
    <n v="0.185"/>
    <n v="17"/>
    <n v="20171.63305"/>
    <n v="23400.67"/>
    <n v="-3229.0369499999979"/>
    <n v="-0.1600781127634085"/>
    <s v="Apr-2024"/>
    <d v="2024-04-01T00:00:00"/>
    <d v="2023-01-01T00:00:00"/>
    <n v="15"/>
    <s v="Q2-2024"/>
    <s v="Africa → South Africa → Johannesburg"/>
    <m/>
    <m/>
    <s v="Medium"/>
    <n v="0"/>
  </r>
  <r>
    <s v="ORD-2024-800947"/>
    <d v="2024-12-15T00:00:00"/>
    <d v="2024-12-20T00:00:00"/>
    <n v="5"/>
    <s v="Original"/>
    <d v="2024-12-20T00:00:00"/>
    <n v="5"/>
    <s v="Asia"/>
    <x v="9"/>
    <s v="Shenzhen"/>
    <s v="Small Business"/>
    <s v="Direct"/>
    <s v="J. Njeri"/>
    <x v="2"/>
    <s v="NET-1846"/>
    <n v="717.55"/>
    <n v="546.42999999999995"/>
    <n v="546.42999999999995"/>
    <n v="4.7E-2"/>
    <n v="18"/>
    <n v="9373.460219999999"/>
    <n v="12915.9"/>
    <n v="-3542.4397800000006"/>
    <n v="-0.37792231437026369"/>
    <s v="Dec-2024"/>
    <d v="2024-12-01T00:00:00"/>
    <d v="2023-01-01T00:00:00"/>
    <n v="23"/>
    <s v="Q4-2024"/>
    <s v="Asia → China → Shenzhen"/>
    <m/>
    <m/>
    <s v="Low"/>
    <n v="1"/>
  </r>
  <r>
    <s v="ORD-2023-382272"/>
    <d v="2023-05-20T00:00:00"/>
    <d v="2023-05-18T00:00:00"/>
    <n v="-2"/>
    <s v="Corrected"/>
    <d v="2023-05-22T00:00:00"/>
    <n v="2"/>
    <s v="Africa"/>
    <x v="11"/>
    <s v="Durban"/>
    <s v="Corporate"/>
    <s v="Distributor"/>
    <s v="A. Patel"/>
    <x v="0"/>
    <s v="CMP-5208"/>
    <n v="917.88"/>
    <n v="1347.92"/>
    <n v="1347.92"/>
    <n v="0.34300000000000003"/>
    <n v="5"/>
    <n v="4427.9172000000008"/>
    <n v="4589.3999999999996"/>
    <n v="-161.48279999999886"/>
    <n v="-3.6469245630880096E-2"/>
    <s v="May-2023"/>
    <d v="2023-05-01T00:00:00"/>
    <d v="2023-01-01T00:00:00"/>
    <n v="4"/>
    <s v="Q2-2023"/>
    <s v="Africa → South Africa → Durban"/>
    <m/>
    <m/>
    <s v="Medium"/>
    <n v="1"/>
  </r>
  <r>
    <s v="ORD-2023-722117"/>
    <d v="2023-09-18T00:00:00"/>
    <d v="2023-10-08T00:00:00"/>
    <n v="20"/>
    <s v="Original"/>
    <d v="2023-10-08T00:00:00"/>
    <n v="20"/>
    <s v="Asia"/>
    <x v="4"/>
    <s v="Delhi"/>
    <s v="Small Business"/>
    <s v="Direct"/>
    <s v="B. Chen"/>
    <x v="0"/>
    <s v="CMP-1009"/>
    <n v="825.64"/>
    <n v="1108.43"/>
    <n v="1108.43"/>
    <n v="0.114"/>
    <n v="7"/>
    <n v="6874.4828600000001"/>
    <n v="5779.48"/>
    <n v="1095.0028600000005"/>
    <n v="0.15928512475773349"/>
    <s v="Sep-2023"/>
    <d v="2023-09-01T00:00:00"/>
    <d v="2023-01-01T00:00:00"/>
    <n v="8"/>
    <s v="Q3-2023"/>
    <s v="Asia → India → Delhi"/>
    <m/>
    <m/>
    <s v="Medium"/>
    <n v="0"/>
  </r>
  <r>
    <s v="ORD-2024-446699"/>
    <d v="2024-08-28T00:00:00"/>
    <d v="2024-09-25T00:00:00"/>
    <n v="28"/>
    <s v="Original"/>
    <d v="2024-09-25T00:00:00"/>
    <n v="28"/>
    <s v="Americas"/>
    <x v="5"/>
    <s v="Rio de Janeiro"/>
    <s v="Non-Profit"/>
    <s v="Online"/>
    <s v="Not Specified"/>
    <x v="6"/>
    <s v="ACC-4490"/>
    <n v="1394.65"/>
    <n v="3144.1"/>
    <n v="3144.1"/>
    <n v="0.13400000000000001"/>
    <n v="13"/>
    <n v="35396.277799999996"/>
    <n v="18130.45"/>
    <n v="17265.827799999995"/>
    <n v="0.4877865378263021"/>
    <s v="Aug-2024"/>
    <d v="2024-08-01T00:00:00"/>
    <d v="2023-01-01T00:00:00"/>
    <n v="19"/>
    <s v="Q3-2024"/>
    <s v="Americas → Brazil → Rio de Janeiro"/>
    <m/>
    <m/>
    <s v="High"/>
    <n v="0"/>
  </r>
  <r>
    <s v="ORD-2024-451005"/>
    <d v="2024-06-30T00:00:00"/>
    <d v="2024-06-28T00:00:00"/>
    <n v="-2"/>
    <s v="Corrected"/>
    <d v="2024-07-02T00:00:00"/>
    <n v="2"/>
    <s v="Americas"/>
    <x v="5"/>
    <s v="Rio de Janeiro"/>
    <s v="Small Business"/>
    <s v="Direct"/>
    <s v="L. Okafor"/>
    <x v="6"/>
    <s v="ACC-9162"/>
    <n v="1112.98"/>
    <n v="2095.73"/>
    <n v="2095.73"/>
    <n v="7.1999999999999995E-2"/>
    <n v="17"/>
    <n v="33062.236480000007"/>
    <n v="18920.66"/>
    <n v="14141.576480000007"/>
    <n v="0.42772594916724777"/>
    <s v="Jun-2024"/>
    <d v="2024-06-01T00:00:00"/>
    <d v="2023-01-01T00:00:00"/>
    <n v="17"/>
    <s v="Q2-2024"/>
    <s v="Americas → Brazil → Rio de Janeiro"/>
    <m/>
    <m/>
    <s v="High"/>
    <n v="1"/>
  </r>
  <r>
    <s v="ORD-2023-290279"/>
    <d v="2023-06-14T00:00:00"/>
    <d v="2023-06-16T00:00:00"/>
    <n v="2"/>
    <s v="Original"/>
    <d v="2023-06-16T00:00:00"/>
    <n v="2"/>
    <s v="Europe"/>
    <x v="8"/>
    <s v="Manchester"/>
    <s v="Non-Profit"/>
    <s v="Direct"/>
    <s v="K. Singh"/>
    <x v="0"/>
    <s v="CMP-5820"/>
    <n v="357.36"/>
    <n v="703.62"/>
    <n v="703.62"/>
    <n v="0.25700000000000001"/>
    <n v="20"/>
    <n v="10455.7932"/>
    <n v="7147.2000000000007"/>
    <n v="3308.5931999999993"/>
    <n v="0.31643636563125593"/>
    <s v="Jun-2023"/>
    <d v="2023-06-01T00:00:00"/>
    <d v="2023-01-01T00:00:00"/>
    <n v="5"/>
    <s v="Q2-2023"/>
    <s v="Europe → United Kingdom → Manchester"/>
    <m/>
    <m/>
    <s v="Low"/>
    <n v="1"/>
  </r>
  <r>
    <s v="ORD-2024-192263"/>
    <d v="2024-11-21T00:00:00"/>
    <d v="2024-12-21T00:00:00"/>
    <n v="30"/>
    <s v="Original"/>
    <d v="2024-12-21T00:00:00"/>
    <n v="30"/>
    <s v="Europe"/>
    <x v="7"/>
    <s v="Marseille"/>
    <s v="Small Business"/>
    <s v="Direct"/>
    <s v="I. Johnson"/>
    <x v="5"/>
    <s v="MON-7943"/>
    <n v="1122.68"/>
    <n v="1997.19"/>
    <n v="1997.19"/>
    <n v="0.186"/>
    <n v="3"/>
    <n v="4877.1379800000004"/>
    <n v="3368.04"/>
    <n v="1509.0979800000005"/>
    <n v="0.30942285951073306"/>
    <s v="Nov-2024"/>
    <d v="2024-11-01T00:00:00"/>
    <d v="2023-01-01T00:00:00"/>
    <n v="22"/>
    <s v="Q4-2024"/>
    <s v="Europe → France → Marseille"/>
    <m/>
    <m/>
    <s v="High"/>
    <n v="0"/>
  </r>
  <r>
    <s v="ORD-2023-159379"/>
    <d v="2023-02-08T00:00:00"/>
    <d v="2023-02-11T00:00:00"/>
    <n v="3"/>
    <s v="Original"/>
    <d v="2023-02-11T00:00:00"/>
    <n v="3"/>
    <s v="Africa"/>
    <x v="11"/>
    <s v="Cape Town"/>
    <s v="Corporate"/>
    <s v="Direct"/>
    <s v="M. Rossi"/>
    <x v="2"/>
    <s v="NET-5018"/>
    <n v="1410.05"/>
    <n v="2763.95"/>
    <n v="2763.95"/>
    <n v="0.161"/>
    <n v="26"/>
    <n v="60292.805299999993"/>
    <n v="36661.299999999996"/>
    <n v="23631.505299999997"/>
    <n v="0.39194569206750779"/>
    <s v="Feb-2023"/>
    <d v="2023-02-01T00:00:00"/>
    <d v="2023-01-01T00:00:00"/>
    <n v="1"/>
    <s v="Q1-2023"/>
    <s v="Africa → South Africa → Cape Town"/>
    <m/>
    <m/>
    <s v="High"/>
    <n v="1"/>
  </r>
  <r>
    <s v="ORD-2023-343322"/>
    <d v="2023-08-19T00:00:00"/>
    <d v="2023-09-12T00:00:00"/>
    <n v="24"/>
    <s v="Original"/>
    <d v="2023-09-12T00:00:00"/>
    <n v="24"/>
    <s v="Americas"/>
    <x v="3"/>
    <s v="Vancouver"/>
    <s v="Enterprise"/>
    <s v="Retail"/>
    <s v="I. Johnson"/>
    <x v="1"/>
    <s v="PRN-9669"/>
    <n v="1183.95"/>
    <n v="1503.53"/>
    <n v="1503.53"/>
    <n v="0.24099999999999999"/>
    <n v="16"/>
    <n v="18258.868320000001"/>
    <n v="18943.2"/>
    <n v="-684.33167999999932"/>
    <n v="-3.7479413729623705E-2"/>
    <s v="Aug-2023"/>
    <d v="2023-08-01T00:00:00"/>
    <d v="2023-01-01T00:00:00"/>
    <n v="7"/>
    <s v="Q3-2023"/>
    <s v="Americas → Canada → Vancouver"/>
    <m/>
    <m/>
    <s v="Medium"/>
    <n v="0"/>
  </r>
  <r>
    <s v="ORD-2025-114382"/>
    <d v="2025-05-14T00:00:00"/>
    <d v="2025-05-24T00:00:00"/>
    <n v="10"/>
    <s v="Original"/>
    <d v="2025-05-24T00:00:00"/>
    <n v="10"/>
    <s v="Europe"/>
    <x v="7"/>
    <s v="Paris"/>
    <s v="Small Business"/>
    <s v="Marketplace"/>
    <s v="K. Singh"/>
    <x v="0"/>
    <s v="CMP-2865"/>
    <n v="170.39"/>
    <n v="388.04"/>
    <n v="388.04"/>
    <n v="8.4000000000000005E-2"/>
    <n v="15"/>
    <n v="5331.6696000000002"/>
    <n v="2555.85"/>
    <n v="2775.8196000000003"/>
    <n v="0.52062858508711796"/>
    <s v="May-2025"/>
    <d v="2025-05-01T00:00:00"/>
    <d v="2023-01-01T00:00:00"/>
    <n v="28"/>
    <s v="Q2-2025"/>
    <s v="Europe → France → Paris"/>
    <m/>
    <m/>
    <s v="Low"/>
    <n v="0"/>
  </r>
  <r>
    <s v="ORD-2025-488349"/>
    <d v="2025-04-23T00:00:00"/>
    <d v="2025-04-22T00:00:00"/>
    <n v="-1"/>
    <s v="Corrected"/>
    <d v="2025-04-24T00:00:00"/>
    <n v="1"/>
    <s v="Americas"/>
    <x v="10"/>
    <s v="San Francisco"/>
    <s v="Non-Profit"/>
    <s v="Distributor"/>
    <s v="D. Smith"/>
    <x v="5"/>
    <s v="MON-3371"/>
    <n v="23.24"/>
    <n v="44.57"/>
    <n v="44.57"/>
    <n v="0.215"/>
    <n v="15"/>
    <n v="524.81174999999996"/>
    <n v="348.59999999999997"/>
    <n v="176.21174999999999"/>
    <n v="0.33576182316802167"/>
    <s v="Apr-2025"/>
    <d v="2025-04-01T00:00:00"/>
    <d v="2023-01-01T00:00:00"/>
    <n v="27"/>
    <s v="Q2-2025"/>
    <s v="Americas → USA → San Francisco"/>
    <m/>
    <m/>
    <s v="Low"/>
    <n v="1"/>
  </r>
  <r>
    <s v="ORD-2025-330203"/>
    <d v="2025-03-25T00:00:00"/>
    <d v="2025-04-17T00:00:00"/>
    <n v="23"/>
    <s v="Original"/>
    <d v="2025-04-17T00:00:00"/>
    <n v="23"/>
    <s v="Europe"/>
    <x v="8"/>
    <s v="London"/>
    <s v="Consumer"/>
    <s v="Retail"/>
    <s v="H. Kim"/>
    <x v="2"/>
    <s v="NET-7166"/>
    <n v="1421.19"/>
    <n v="1808.26"/>
    <n v="1808.26"/>
    <n v="0.104"/>
    <n v="13"/>
    <n v="21062.61248"/>
    <n v="18475.47"/>
    <n v="2587.1424799999986"/>
    <n v="0.12283103449093123"/>
    <s v="Mar-2025"/>
    <d v="2025-03-01T00:00:00"/>
    <d v="2023-01-01T00:00:00"/>
    <n v="26"/>
    <s v="Q1-2025"/>
    <s v="Europe → United Kingdom → London"/>
    <m/>
    <m/>
    <s v="High"/>
    <n v="0"/>
  </r>
  <r>
    <s v="ORD-2023-841426"/>
    <d v="2023-12-22T00:00:00"/>
    <d v="2023-12-23T00:00:00"/>
    <n v="1"/>
    <s v="Original"/>
    <d v="2023-12-23T00:00:00"/>
    <n v="1"/>
    <s v="Africa"/>
    <x v="11"/>
    <s v="Cape Town"/>
    <s v="Non-Profit"/>
    <s v="Marketplace"/>
    <s v="D. Smith"/>
    <x v="0"/>
    <s v="CMP-4531"/>
    <n v="1186.18"/>
    <n v="1285.0899999999999"/>
    <n v="1285.0899999999999"/>
    <n v="7.0000000000000007E-2"/>
    <n v="11"/>
    <n v="13146.470699999998"/>
    <n v="13047.980000000001"/>
    <n v="98.49069999999665"/>
    <n v="7.4917977796121861E-3"/>
    <s v="Dec-2023"/>
    <d v="2023-12-01T00:00:00"/>
    <d v="2023-01-01T00:00:00"/>
    <n v="11"/>
    <s v="Q4-2023"/>
    <s v="Africa → South Africa → Cape Town"/>
    <m/>
    <m/>
    <s v="Medium"/>
    <n v="1"/>
  </r>
  <r>
    <s v="ORD-2024-594592"/>
    <d v="2024-04-06T00:00:00"/>
    <d v="2024-04-25T00:00:00"/>
    <n v="19"/>
    <s v="Original"/>
    <d v="2024-04-25T00:00:00"/>
    <n v="19"/>
    <s v="Asia"/>
    <x v="9"/>
    <s v="Shanghai"/>
    <s v="Corporate"/>
    <s v="Retail"/>
    <s v="K. Singh"/>
    <x v="0"/>
    <s v="CMP-8196"/>
    <n v="1366.48"/>
    <n v="1678.14"/>
    <n v="1678.14"/>
    <n v="0.154"/>
    <n v="10"/>
    <n v="14197.064400000001"/>
    <n v="13664.8"/>
    <n v="532.26440000000184"/>
    <n v="3.7491159087790132E-2"/>
    <s v="Apr-2024"/>
    <d v="2024-04-01T00:00:00"/>
    <d v="2023-01-01T00:00:00"/>
    <n v="15"/>
    <s v="Q2-2024"/>
    <s v="Asia → China → Shanghai"/>
    <m/>
    <m/>
    <s v="High"/>
    <n v="0"/>
  </r>
  <r>
    <s v="ORD-2025-863978"/>
    <d v="2025-08-07T00:00:00"/>
    <d v="2025-08-19T00:00:00"/>
    <n v="12"/>
    <s v="Original"/>
    <d v="2025-08-19T00:00:00"/>
    <n v="12"/>
    <s v="Africa"/>
    <x v="0"/>
    <s v="Nakuru"/>
    <s v="Corporate"/>
    <s v="Not Specified"/>
    <s v="M. Rossi"/>
    <x v="0"/>
    <s v="CMP-2854"/>
    <n v="601.51"/>
    <n v="679.35"/>
    <n v="679.35"/>
    <n v="0.188"/>
    <n v="3"/>
    <n v="1654.8966000000003"/>
    <n v="1804.53"/>
    <n v="-149.63339999999971"/>
    <n v="-9.0418579626062243E-2"/>
    <s v="Aug-2025"/>
    <d v="2025-08-01T00:00:00"/>
    <d v="2023-01-01T00:00:00"/>
    <n v="31"/>
    <s v="Q3-2025"/>
    <s v="Africa → Kenya → Nakuru"/>
    <m/>
    <m/>
    <s v="Low"/>
    <n v="0"/>
  </r>
  <r>
    <s v="ORD-2024-604471"/>
    <d v="2024-01-21T00:00:00"/>
    <d v="2024-01-25T00:00:00"/>
    <n v="4"/>
    <s v="Original"/>
    <d v="2024-01-25T00:00:00"/>
    <n v="4"/>
    <s v="Asia"/>
    <x v="4"/>
    <s v="Delhi"/>
    <s v="Consumer"/>
    <s v="Direct"/>
    <s v="C. Otieno"/>
    <x v="5"/>
    <s v="MON-8973"/>
    <n v="523.70000000000005"/>
    <n v="1109.92"/>
    <n v="1109.92"/>
    <n v="0.03"/>
    <n v="11"/>
    <n v="11842.8464"/>
    <n v="5760.7000000000007"/>
    <n v="6082.1463999999996"/>
    <n v="0.51357133197302973"/>
    <s v="Jan-2024"/>
    <d v="2024-01-01T00:00:00"/>
    <d v="2023-01-01T00:00:00"/>
    <n v="12"/>
    <s v="Q1-2024"/>
    <s v="Asia → India → Delhi"/>
    <m/>
    <m/>
    <s v="Medium"/>
    <n v="1"/>
  </r>
  <r>
    <s v="ORD-2023-258768"/>
    <d v="2023-06-29T00:00:00"/>
    <d v="2023-07-02T00:00:00"/>
    <n v="3"/>
    <s v="Original"/>
    <d v="2023-07-02T00:00:00"/>
    <n v="3"/>
    <s v="Asia"/>
    <x v="2"/>
    <s v="Nagoya"/>
    <s v="Education"/>
    <s v="Marketplace"/>
    <s v="F. Müller"/>
    <x v="5"/>
    <s v="MON-2990"/>
    <n v="55.65"/>
    <n v="83.57"/>
    <n v="83.57"/>
    <n v="6.6000000000000003E-2"/>
    <n v="8"/>
    <n v="624.43503999999996"/>
    <n v="445.2"/>
    <n v="179.23503999999997"/>
    <n v="0.2870355257449998"/>
    <s v="Jun-2023"/>
    <d v="2023-06-01T00:00:00"/>
    <d v="2023-03-01T00:00:00"/>
    <n v="3"/>
    <s v="Q2-2023"/>
    <s v="Asia → Japan → Nagoya"/>
    <m/>
    <m/>
    <s v="Low"/>
    <n v="1"/>
  </r>
  <r>
    <s v="ORD-2025-626047"/>
    <d v="2025-04-28T00:00:00"/>
    <d v="2025-05-15T00:00:00"/>
    <n v="17"/>
    <s v="Original"/>
    <d v="2025-05-15T00:00:00"/>
    <n v="17"/>
    <s v="Asia"/>
    <x v="2"/>
    <s v="Nagoya"/>
    <s v="Education"/>
    <s v="Direct"/>
    <s v="N. Brown"/>
    <x v="2"/>
    <s v="NET-1966"/>
    <n v="691.19"/>
    <n v="1284.3"/>
    <n v="1284.3"/>
    <n v="7.3999999999999996E-2"/>
    <n v="7"/>
    <n v="8324.8326000000015"/>
    <n v="4838.33"/>
    <n v="3486.5026000000016"/>
    <n v="0.41880753253825198"/>
    <s v="Apr-2025"/>
    <d v="2025-04-01T00:00:00"/>
    <d v="2023-03-01T00:00:00"/>
    <n v="25"/>
    <s v="Q2-2025"/>
    <s v="Asia → Japan → Nagoya"/>
    <m/>
    <m/>
    <s v="Medium"/>
    <n v="0"/>
  </r>
  <r>
    <s v="ORD-2025-526752"/>
    <d v="2025-06-09T00:00:00"/>
    <d v="2025-06-25T00:00:00"/>
    <n v="16"/>
    <s v="Original"/>
    <d v="2025-06-25T00:00:00"/>
    <n v="16"/>
    <s v="Asia"/>
    <x v="4"/>
    <s v="Hyderabad"/>
    <s v="Enterprise"/>
    <s v="Distributor"/>
    <s v="M. Rossi"/>
    <x v="3"/>
    <s v="PHN-3482"/>
    <n v="527.33000000000004"/>
    <n v="911.72"/>
    <n v="911.72"/>
    <n v="0.14399999999999999"/>
    <n v="25"/>
    <n v="19510.808000000001"/>
    <n v="13183.250000000002"/>
    <n v="6327.5579999999991"/>
    <n v="0.32431040272652978"/>
    <s v="Jun-2025"/>
    <d v="2025-06-01T00:00:00"/>
    <d v="2023-01-01T00:00:00"/>
    <n v="29"/>
    <s v="Q2-2025"/>
    <s v="Asia → India → Hyderabad"/>
    <m/>
    <m/>
    <s v="Medium"/>
    <n v="0"/>
  </r>
  <r>
    <s v="ORD-2023-374486"/>
    <d v="2023-06-24T00:00:00"/>
    <d v="2023-06-23T00:00:00"/>
    <n v="-1"/>
    <s v="Corrected"/>
    <d v="2023-06-25T00:00:00"/>
    <n v="1"/>
    <s v="Americas"/>
    <x v="5"/>
    <s v="Rio de Janeiro"/>
    <s v="Non-Profit"/>
    <s v="Retail"/>
    <s v="E. Garcia"/>
    <x v="1"/>
    <s v="PRN-6490"/>
    <n v="804.01"/>
    <n v="1405.07"/>
    <n v="1405.07"/>
    <n v="9.6000000000000002E-2"/>
    <n v="8"/>
    <n v="10161.46624"/>
    <n v="6432.08"/>
    <n v="3729.3862399999998"/>
    <n v="0.36701260939287439"/>
    <s v="Jun-2023"/>
    <d v="2023-06-01T00:00:00"/>
    <d v="2023-01-01T00:00:00"/>
    <n v="5"/>
    <s v="Q2-2023"/>
    <s v="Americas → Brazil → Rio de Janeiro"/>
    <m/>
    <m/>
    <s v="Medium"/>
    <n v="1"/>
  </r>
  <r>
    <s v="ORD-2024-997336"/>
    <d v="2024-10-04T00:00:00"/>
    <d v="2024-11-02T00:00:00"/>
    <n v="29"/>
    <s v="Original"/>
    <d v="2024-11-02T00:00:00"/>
    <n v="29"/>
    <s v="Africa"/>
    <x v="1"/>
    <s v="Abuja"/>
    <s v="Corporate"/>
    <s v="Distributor"/>
    <s v="F. Müller"/>
    <x v="6"/>
    <s v="ACC-9038"/>
    <n v="412.09"/>
    <n v="968.94"/>
    <n v="968.94"/>
    <n v="9.9000000000000005E-2"/>
    <n v="23"/>
    <n v="20079.343620000003"/>
    <n v="9478.07"/>
    <n v="10601.273620000004"/>
    <n v="0.52796913189137418"/>
    <s v="Oct-2024"/>
    <d v="2024-10-01T00:00:00"/>
    <d v="2023-01-01T00:00:00"/>
    <n v="21"/>
    <s v="Q4-2024"/>
    <s v="Africa → Nigeria → Abuja"/>
    <m/>
    <m/>
    <s v="Medium"/>
    <n v="0"/>
  </r>
  <r>
    <s v="ORD-2025-725646"/>
    <d v="2025-09-10T00:00:00"/>
    <d v="2025-09-30T00:00:00"/>
    <n v="20"/>
    <s v="Original"/>
    <d v="2025-09-30T00:00:00"/>
    <n v="20"/>
    <s v="Africa"/>
    <x v="0"/>
    <s v="Mombasa"/>
    <s v="Corporate"/>
    <s v="Direct"/>
    <s v="L. Okafor"/>
    <x v="3"/>
    <s v="PHN-6954"/>
    <n v="1009.48"/>
    <n v="1088.81"/>
    <n v="1088.81"/>
    <n v="0.16"/>
    <n v="6"/>
    <n v="5487.6023999999998"/>
    <n v="6056.88"/>
    <n v="-569.27760000000035"/>
    <n v="-0.10373885688219693"/>
    <s v="Sep-2025"/>
    <d v="2025-09-01T00:00:00"/>
    <d v="2023-01-01T00:00:00"/>
    <n v="32"/>
    <s v="Q3-2025"/>
    <s v="Africa → Kenya → Mombasa"/>
    <m/>
    <m/>
    <s v="Medium"/>
    <n v="0"/>
  </r>
  <r>
    <s v="ORD-2023-868734"/>
    <d v="2023-04-06T00:00:00"/>
    <d v="2023-04-27T00:00:00"/>
    <n v="21"/>
    <s v="Original"/>
    <d v="2023-04-27T00:00:00"/>
    <n v="21"/>
    <s v="Europe"/>
    <x v="8"/>
    <s v="Manchester"/>
    <s v="Enterprise"/>
    <s v="Distributor"/>
    <s v="I. Johnson"/>
    <x v="1"/>
    <s v="PRN-8970"/>
    <n v="1084.79"/>
    <n v="2484.9899999999998"/>
    <n v="2484.9899999999998"/>
    <n v="3.4000000000000002E-2"/>
    <n v="18"/>
    <n v="43209.006119999991"/>
    <n v="19526.22"/>
    <n v="23682.78611999999"/>
    <n v="0.54809837685755114"/>
    <s v="Apr-2023"/>
    <d v="2023-04-01T00:00:00"/>
    <d v="2023-01-01T00:00:00"/>
    <n v="3"/>
    <s v="Q2-2023"/>
    <s v="Europe → United Kingdom → Manchester"/>
    <m/>
    <m/>
    <s v="High"/>
    <n v="0"/>
  </r>
  <r>
    <s v="ORD-2025-262491"/>
    <d v="2025-08-01T00:00:00"/>
    <d v="2025-08-16T00:00:00"/>
    <n v="15"/>
    <s v="Original"/>
    <d v="2025-08-16T00:00:00"/>
    <n v="15"/>
    <s v="Asia"/>
    <x v="4"/>
    <s v="Not Specified"/>
    <s v="Enterprise"/>
    <s v="Direct"/>
    <s v="O. Wang"/>
    <x v="5"/>
    <s v="MON-1822"/>
    <n v="24.44"/>
    <n v="28.69"/>
    <n v="28.69"/>
    <n v="0.14599999999999999"/>
    <n v="6"/>
    <n v="147.00756000000001"/>
    <n v="146.64000000000001"/>
    <n v="0.36755999999999744"/>
    <n v="2.5002795774584476E-3"/>
    <s v="Aug-2025"/>
    <d v="2025-08-01T00:00:00"/>
    <d v="2023-01-01T00:00:00"/>
    <n v="31"/>
    <s v="Q3-2025"/>
    <s v="Asia → India → Not Specified"/>
    <m/>
    <m/>
    <s v="Low"/>
    <n v="0"/>
  </r>
  <r>
    <s v="ORD-2024-638884"/>
    <d v="2024-05-28T00:00:00"/>
    <d v="2024-05-26T00:00:00"/>
    <n v="-2"/>
    <s v="Corrected"/>
    <d v="2024-05-30T00:00:00"/>
    <n v="2"/>
    <s v="Africa"/>
    <x v="1"/>
    <s v="Abuja"/>
    <s v="Enterprise"/>
    <s v="Online"/>
    <s v="F. Müller"/>
    <x v="6"/>
    <s v="ACC-5177"/>
    <n v="1227.08"/>
    <n v="1896.62"/>
    <n v="1896.62"/>
    <n v="0"/>
    <n v="18"/>
    <n v="34139.159999999996"/>
    <n v="22087.439999999999"/>
    <n v="12051.719999999998"/>
    <n v="0.353017473189147"/>
    <s v="May-2024"/>
    <d v="2024-05-01T00:00:00"/>
    <d v="2023-01-01T00:00:00"/>
    <n v="16"/>
    <s v="Q2-2024"/>
    <s v="Africa → Nigeria → Abuja"/>
    <m/>
    <m/>
    <s v="High"/>
    <n v="1"/>
  </r>
  <r>
    <s v="ORD-2025-541501"/>
    <d v="2025-07-22T00:00:00"/>
    <d v="2025-08-18T00:00:00"/>
    <n v="27"/>
    <s v="Original"/>
    <d v="2025-08-18T00:00:00"/>
    <n v="27"/>
    <s v="Asia"/>
    <x v="9"/>
    <s v="Shenzhen"/>
    <s v="Non-Profit"/>
    <s v="Marketplace"/>
    <s v="M. Rossi"/>
    <x v="2"/>
    <s v="NET-1804"/>
    <n v="547.32000000000005"/>
    <n v="419.17"/>
    <n v="419.17"/>
    <n v="9.1999999999999998E-2"/>
    <n v="14"/>
    <n v="5328.4890400000004"/>
    <n v="7662.4800000000005"/>
    <n v="-2333.9909600000001"/>
    <n v="-0.43802116181137907"/>
    <s v="Jul-2025"/>
    <d v="2025-07-01T00:00:00"/>
    <d v="2023-01-01T00:00:00"/>
    <n v="30"/>
    <s v="Q3-2025"/>
    <s v="Asia → China → Shenzhen"/>
    <m/>
    <m/>
    <s v="Low"/>
    <n v="0"/>
  </r>
  <r>
    <s v="ORD-2023-422918"/>
    <d v="2023-02-28T00:00:00"/>
    <d v="2023-03-20T00:00:00"/>
    <n v="20"/>
    <s v="Original"/>
    <d v="2023-03-20T00:00:00"/>
    <n v="20"/>
    <s v="Europe"/>
    <x v="6"/>
    <s v="Berlin"/>
    <s v="Small Business"/>
    <s v="Direct"/>
    <s v="H. Kim"/>
    <x v="4"/>
    <s v="LAP-3679"/>
    <n v="1200.78"/>
    <n v="2001.17"/>
    <n v="2001.17"/>
    <n v="0.29199999999999998"/>
    <n v="18"/>
    <n v="25502.910479999999"/>
    <n v="21614.04"/>
    <n v="3888.8704799999978"/>
    <n v="0.15248732034132906"/>
    <s v="Feb-2023"/>
    <d v="2023-02-01T00:00:00"/>
    <d v="2023-01-01T00:00:00"/>
    <n v="1"/>
    <s v="Q1-2023"/>
    <s v="Europe → Germany → Berlin"/>
    <m/>
    <m/>
    <s v="High"/>
    <n v="0"/>
  </r>
  <r>
    <s v="ORD-2025-328504"/>
    <d v="2025-01-27T00:00:00"/>
    <d v="2025-02-15T00:00:00"/>
    <n v="19"/>
    <s v="Original"/>
    <d v="2025-02-15T00:00:00"/>
    <n v="19"/>
    <s v="Asia"/>
    <x v="9"/>
    <s v="Shenzhen"/>
    <s v="Non-Profit"/>
    <s v="Direct"/>
    <s v="L. Okafor"/>
    <x v="3"/>
    <s v="PHN-8368"/>
    <n v="1253.22"/>
    <n v="3104.71"/>
    <n v="3104.71"/>
    <n v="0"/>
    <n v="17"/>
    <n v="52780.07"/>
    <n v="21304.74"/>
    <n v="31475.329999999998"/>
    <n v="0.59634877331538205"/>
    <s v="Jan-2025"/>
    <d v="2025-01-01T00:00:00"/>
    <d v="2023-01-01T00:00:00"/>
    <n v="24"/>
    <s v="Q1-2025"/>
    <s v="Asia → China → Shenzhen"/>
    <m/>
    <m/>
    <s v="High"/>
    <n v="0"/>
  </r>
  <r>
    <s v="ORD-2024-851883"/>
    <d v="2024-01-13T00:00:00"/>
    <d v="2024-01-22T00:00:00"/>
    <n v="9"/>
    <s v="Original"/>
    <d v="2024-01-22T00:00:00"/>
    <n v="9"/>
    <s v="Asia"/>
    <x v="4"/>
    <s v="Mumbai"/>
    <s v="Enterprise"/>
    <s v="Marketplace"/>
    <s v="J. Njeri"/>
    <x v="0"/>
    <s v="CMP-8141"/>
    <n v="313.60000000000002"/>
    <n v="334.28"/>
    <n v="334.28"/>
    <n v="0.14000000000000001"/>
    <n v="22"/>
    <n v="6324.5775999999996"/>
    <n v="6899.2000000000007"/>
    <n v="-574.62240000000111"/>
    <n v="-9.0855458868905517E-2"/>
    <s v="Jan-2024"/>
    <d v="2024-01-01T00:00:00"/>
    <d v="2023-01-01T00:00:00"/>
    <n v="12"/>
    <s v="Q1-2024"/>
    <s v="Asia → India → Mumbai"/>
    <m/>
    <m/>
    <s v="Low"/>
    <n v="0"/>
  </r>
  <r>
    <s v="ORD-2025-662997"/>
    <d v="2025-03-31T00:00:00"/>
    <d v="2025-04-04T00:00:00"/>
    <n v="4"/>
    <s v="Original"/>
    <d v="2025-04-04T00:00:00"/>
    <n v="4"/>
    <s v="Africa"/>
    <x v="0"/>
    <s v="Nakuru"/>
    <s v="Corporate"/>
    <s v="Direct"/>
    <s v="C. Otieno"/>
    <x v="4"/>
    <s v="LAP-7136"/>
    <n v="862.08"/>
    <n v="1952.83"/>
    <n v="1952.83"/>
    <n v="0"/>
    <n v="7"/>
    <n v="13669.81"/>
    <n v="6034.56"/>
    <n v="7635.2499999999991"/>
    <n v="0.5585483631447693"/>
    <s v="Mar-2025"/>
    <d v="2025-03-01T00:00:00"/>
    <d v="2023-01-01T00:00:00"/>
    <n v="26"/>
    <s v="Q1-2025"/>
    <s v="Africa → Kenya → Nakuru"/>
    <m/>
    <m/>
    <s v="High"/>
    <n v="1"/>
  </r>
  <r>
    <s v="ORD-2024-478165"/>
    <d v="2024-12-05T00:00:00"/>
    <d v="2024-12-28T00:00:00"/>
    <n v="23"/>
    <s v="Original"/>
    <d v="2024-12-28T00:00:00"/>
    <n v="23"/>
    <s v="Americas"/>
    <x v="3"/>
    <s v="Vancouver"/>
    <s v="Corporate"/>
    <s v="Direct"/>
    <s v="F. Müller"/>
    <x v="6"/>
    <s v="ACC-2386"/>
    <n v="107.03"/>
    <n v="242.29"/>
    <n v="242.29"/>
    <n v="0.18"/>
    <n v="30"/>
    <n v="5960.3340000000007"/>
    <n v="3210.9"/>
    <n v="2749.4340000000007"/>
    <n v="0.46128857879440988"/>
    <s v="Dec-2024"/>
    <d v="2024-12-01T00:00:00"/>
    <d v="2023-01-01T00:00:00"/>
    <n v="23"/>
    <s v="Q4-2024"/>
    <s v="Americas → Canada → Vancouver"/>
    <m/>
    <m/>
    <s v="Low"/>
    <n v="0"/>
  </r>
  <r>
    <s v="ORD-2024-771210"/>
    <d v="2024-09-14T00:00:00"/>
    <d v="2024-10-05T00:00:00"/>
    <n v="21"/>
    <s v="Original"/>
    <d v="2024-10-05T00:00:00"/>
    <n v="21"/>
    <s v="Asia"/>
    <x v="9"/>
    <s v="Shanghai"/>
    <s v="Small Business"/>
    <s v="Online"/>
    <s v="H. Kim"/>
    <x v="4"/>
    <s v="LAP-5150"/>
    <n v="1405.56"/>
    <n v="2968.87"/>
    <n v="2968.87"/>
    <n v="0.16900000000000001"/>
    <n v="5"/>
    <n v="12335.654849999999"/>
    <n v="7027.7999999999993"/>
    <n v="5307.8548499999997"/>
    <n v="0.4302856163327235"/>
    <s v="Sep-2024"/>
    <d v="2024-09-01T00:00:00"/>
    <d v="2023-01-01T00:00:00"/>
    <n v="20"/>
    <s v="Q3-2024"/>
    <s v="Asia → China → Shanghai"/>
    <m/>
    <m/>
    <s v="High"/>
    <n v="0"/>
  </r>
  <r>
    <s v="ORD-2024-155337"/>
    <d v="2024-05-21T00:00:00"/>
    <d v="2024-05-27T00:00:00"/>
    <n v="6"/>
    <s v="Original"/>
    <d v="2024-05-27T00:00:00"/>
    <n v="6"/>
    <s v="Africa"/>
    <x v="11"/>
    <s v="Johannesburg"/>
    <s v="Non-Profit"/>
    <s v="Online"/>
    <s v="M. Rossi"/>
    <x v="0"/>
    <s v="CMP-8101"/>
    <n v="1157.51"/>
    <n v="1394.3"/>
    <n v="1394.3"/>
    <n v="0.27800000000000002"/>
    <n v="12"/>
    <n v="12080.215199999999"/>
    <n v="13890.119999999999"/>
    <n v="-1809.9048000000003"/>
    <n v="-0.14982388724333326"/>
    <s v="May-2024"/>
    <d v="2024-05-01T00:00:00"/>
    <d v="2023-01-01T00:00:00"/>
    <n v="16"/>
    <s v="Q2-2024"/>
    <s v="Africa → South Africa → Johannesburg"/>
    <m/>
    <m/>
    <s v="Medium"/>
    <n v="1"/>
  </r>
  <r>
    <s v="ORD-2023-251563"/>
    <d v="2023-05-11T00:00:00"/>
    <d v="2023-06-07T00:00:00"/>
    <n v="27"/>
    <s v="Original"/>
    <d v="2023-06-07T00:00:00"/>
    <n v="27"/>
    <s v="Africa"/>
    <x v="0"/>
    <s v="Mombasa"/>
    <s v="Corporate"/>
    <s v="Online"/>
    <s v="J. Njeri"/>
    <x v="3"/>
    <s v="PHN-8970"/>
    <n v="12.85"/>
    <n v="15.41"/>
    <n v="15.41"/>
    <n v="0.13700000000000001"/>
    <n v="39"/>
    <n v="518.65436999999997"/>
    <n v="501.15"/>
    <n v="17.504369999999994"/>
    <n v="3.3749585489851353E-2"/>
    <s v="May-2023"/>
    <d v="2023-05-01T00:00:00"/>
    <d v="2023-01-01T00:00:00"/>
    <n v="4"/>
    <s v="Q2-2023"/>
    <s v="Africa → Kenya → Mombasa"/>
    <m/>
    <m/>
    <s v="Low"/>
    <n v="0"/>
  </r>
  <r>
    <s v="ORD-2024-286833"/>
    <d v="2024-08-14T00:00:00"/>
    <d v="2024-09-04T00:00:00"/>
    <n v="21"/>
    <s v="Original"/>
    <d v="2024-09-04T00:00:00"/>
    <n v="21"/>
    <s v="Europe"/>
    <x v="8"/>
    <s v="Manchester"/>
    <s v="Non-Profit"/>
    <s v="Online"/>
    <s v="J. Njeri"/>
    <x v="3"/>
    <s v="PHN-2341"/>
    <n v="1138.8"/>
    <n v="2250.81"/>
    <n v="2250.81"/>
    <n v="0.123"/>
    <n v="12"/>
    <n v="23687.524440000001"/>
    <n v="13665.599999999999"/>
    <n v="10021.924440000003"/>
    <n v="0.42308872188756258"/>
    <s v="Aug-2024"/>
    <d v="2024-08-01T00:00:00"/>
    <d v="2023-01-01T00:00:00"/>
    <n v="19"/>
    <s v="Q3-2024"/>
    <s v="Europe → United Kingdom → Manchester"/>
    <m/>
    <m/>
    <s v="High"/>
    <n v="0"/>
  </r>
  <r>
    <s v="ORD-2024-792558"/>
    <d v="2024-10-16T00:00:00"/>
    <d v="2024-11-08T00:00:00"/>
    <n v="23"/>
    <s v="Original"/>
    <d v="2024-11-08T00:00:00"/>
    <n v="23"/>
    <s v="Asia"/>
    <x v="2"/>
    <s v="Osaka"/>
    <s v="Small Business"/>
    <s v="Retail"/>
    <s v="J. Njeri"/>
    <x v="2"/>
    <s v="NET-6387"/>
    <n v="82.14"/>
    <n v="166.04"/>
    <n v="166.04"/>
    <n v="0"/>
    <n v="10"/>
    <n v="1660.3999999999999"/>
    <n v="821.4"/>
    <n v="838.99999999999989"/>
    <n v="0.50529992772825827"/>
    <s v="Oct-2024"/>
    <d v="2024-10-01T00:00:00"/>
    <d v="2023-03-01T00:00:00"/>
    <n v="19"/>
    <s v="Q4-2024"/>
    <s v="Asia → Japan → Osaka"/>
    <m/>
    <m/>
    <s v="Low"/>
    <n v="0"/>
  </r>
  <r>
    <s v="ORD-2024-166150"/>
    <d v="2024-06-02T00:00:00"/>
    <d v="2024-06-08T00:00:00"/>
    <n v="6"/>
    <s v="Original"/>
    <d v="2024-06-08T00:00:00"/>
    <n v="6"/>
    <s v="Africa"/>
    <x v="0"/>
    <s v="Kisumu"/>
    <s v="Consumer"/>
    <s v="Marketplace"/>
    <s v="A. Patel"/>
    <x v="6"/>
    <s v="ACC-9820"/>
    <n v="292.94"/>
    <n v="356.55"/>
    <n v="356.55"/>
    <n v="0.22900000000000001"/>
    <n v="2"/>
    <n v="549.80010000000004"/>
    <n v="585.88"/>
    <n v="-36.079899999999952"/>
    <n v="-6.5623669402751925E-2"/>
    <s v="Jun-2024"/>
    <d v="2024-06-01T00:00:00"/>
    <d v="2023-01-01T00:00:00"/>
    <n v="17"/>
    <s v="Q2-2024"/>
    <s v="Africa → Kenya → Kisumu"/>
    <m/>
    <m/>
    <s v="Low"/>
    <n v="1"/>
  </r>
  <r>
    <s v="ORD-2024-909942"/>
    <d v="2024-06-09T00:00:00"/>
    <d v="2024-07-07T00:00:00"/>
    <n v="28"/>
    <s v="Original"/>
    <d v="2024-07-07T00:00:00"/>
    <n v="28"/>
    <s v="Asia"/>
    <x v="9"/>
    <s v="Shenzhen"/>
    <s v="Corporate"/>
    <s v="Online"/>
    <s v="J. Njeri"/>
    <x v="0"/>
    <s v="CMP-6392"/>
    <n v="550.22"/>
    <n v="1025.05"/>
    <n v="1025.05"/>
    <n v="0"/>
    <n v="27"/>
    <n v="27676.35"/>
    <n v="14855.94"/>
    <n v="12820.409999999998"/>
    <n v="0.46322618408858102"/>
    <s v="Jun-2024"/>
    <d v="2024-06-01T00:00:00"/>
    <d v="2023-01-01T00:00:00"/>
    <n v="17"/>
    <s v="Q2-2024"/>
    <s v="Asia → China → Shenzhen"/>
    <m/>
    <m/>
    <s v="Medium"/>
    <n v="0"/>
  </r>
  <r>
    <s v="ORD-2024-223618"/>
    <d v="2024-06-10T00:00:00"/>
    <d v="2024-06-11T00:00:00"/>
    <n v="1"/>
    <s v="Original"/>
    <d v="2024-06-11T00:00:00"/>
    <n v="1"/>
    <s v="Europe"/>
    <x v="8"/>
    <s v="Birmingham"/>
    <s v="Small Business"/>
    <s v="Marketplace"/>
    <s v="M. Rossi"/>
    <x v="4"/>
    <s v="LAP-9230"/>
    <n v="1187.1300000000001"/>
    <n v="1795.17"/>
    <n v="1795.17"/>
    <n v="1.2E-2"/>
    <n v="17"/>
    <n v="30151.675319999998"/>
    <n v="20181.210000000003"/>
    <n v="9970.4653199999957"/>
    <n v="0.33067699271046663"/>
    <s v="Jun-2024"/>
    <d v="2024-06-01T00:00:00"/>
    <d v="2023-01-01T00:00:00"/>
    <n v="17"/>
    <s v="Q2-2024"/>
    <s v="Europe → United Kingdom → Birmingham"/>
    <m/>
    <m/>
    <s v="High"/>
    <n v="1"/>
  </r>
  <r>
    <s v="ORD-2024-919471"/>
    <d v="2024-06-29T00:00:00"/>
    <d v="2024-07-26T00:00:00"/>
    <n v="27"/>
    <s v="Original"/>
    <d v="2024-07-26T00:00:00"/>
    <n v="27"/>
    <s v="Africa"/>
    <x v="11"/>
    <s v="Durban"/>
    <s v="Enterprise"/>
    <s v="Distributor"/>
    <s v="B. Chen"/>
    <x v="2"/>
    <s v="NET-4241"/>
    <n v="5.36"/>
    <n v="4.37"/>
    <n v="4.37"/>
    <n v="0.11799999999999999"/>
    <n v="9"/>
    <n v="34.689059999999998"/>
    <n v="48.24"/>
    <n v="-13.550940000000004"/>
    <n v="-0.39064016148030545"/>
    <s v="Jun-2024"/>
    <d v="2024-06-01T00:00:00"/>
    <d v="2023-01-01T00:00:00"/>
    <n v="17"/>
    <s v="Q2-2024"/>
    <s v="Africa → South Africa → Durban"/>
    <m/>
    <m/>
    <s v="Low"/>
    <n v="0"/>
  </r>
  <r>
    <s v="ORD-2025-649239"/>
    <d v="2025-01-17T00:00:00"/>
    <d v="2025-01-24T00:00:00"/>
    <n v="7"/>
    <s v="Original"/>
    <d v="2025-01-24T00:00:00"/>
    <n v="7"/>
    <s v="Americas"/>
    <x v="10"/>
    <s v="Austin"/>
    <s v="Enterprise"/>
    <s v="Online"/>
    <s v="G. Dubois"/>
    <x v="6"/>
    <s v="ACC-4511"/>
    <n v="142.09"/>
    <n v="218.5"/>
    <n v="218.5"/>
    <n v="0.11899999999999999"/>
    <n v="11"/>
    <n v="2117.4834999999998"/>
    <n v="1562.99"/>
    <n v="554.49349999999981"/>
    <n v="0.26186437816398561"/>
    <s v="Jan-2025"/>
    <d v="2025-01-01T00:00:00"/>
    <d v="2023-01-01T00:00:00"/>
    <n v="24"/>
    <s v="Q1-2025"/>
    <s v="Americas → USA → Austin"/>
    <m/>
    <m/>
    <s v="Low"/>
    <n v="1"/>
  </r>
  <r>
    <s v="ORD-2023-975863"/>
    <d v="2023-11-20T00:00:00"/>
    <d v="2023-12-05T00:00:00"/>
    <n v="15"/>
    <s v="Original"/>
    <d v="2023-12-05T00:00:00"/>
    <n v="15"/>
    <s v="Asia"/>
    <x v="2"/>
    <s v="Tokyo"/>
    <s v="Enterprise"/>
    <s v="Retail"/>
    <s v="L. Okafor"/>
    <x v="2"/>
    <s v="NET-3033"/>
    <n v="354.24"/>
    <n v="249.87"/>
    <n v="249.87"/>
    <n v="0"/>
    <n v="6"/>
    <n v="1499.22"/>
    <n v="2125.44"/>
    <n v="-626.22"/>
    <n v="-0.41769720254532355"/>
    <s v="Nov-2023"/>
    <d v="2023-11-01T00:00:00"/>
    <d v="2023-03-01T00:00:00"/>
    <n v="8"/>
    <s v="Q4-2023"/>
    <s v="Asia → Japan → Tokyo"/>
    <m/>
    <m/>
    <s v="Low"/>
    <n v="0"/>
  </r>
  <r>
    <s v="ORD-2023-869884"/>
    <d v="2023-03-02T00:00:00"/>
    <d v="2023-03-05T00:00:00"/>
    <n v="3"/>
    <s v="Original"/>
    <d v="2023-03-05T00:00:00"/>
    <n v="3"/>
    <s v="Americas"/>
    <x v="5"/>
    <s v="Brasília"/>
    <s v="Enterprise"/>
    <s v="Direct"/>
    <s v="G. Dubois"/>
    <x v="5"/>
    <s v="MON-2828"/>
    <n v="1473.58"/>
    <n v="3436.52"/>
    <n v="3436.52"/>
    <n v="0.108"/>
    <n v="8"/>
    <n v="24523.006720000001"/>
    <n v="11788.64"/>
    <n v="12734.366720000002"/>
    <n v="0.51928243813652564"/>
    <s v="Mar-2023"/>
    <d v="2023-03-01T00:00:00"/>
    <d v="2023-01-01T00:00:00"/>
    <n v="2"/>
    <s v="Q1-2023"/>
    <s v="Americas → Brazil → Brasília"/>
    <m/>
    <m/>
    <s v="High"/>
    <n v="1"/>
  </r>
  <r>
    <s v="ORD-2025-698069"/>
    <d v="2025-06-03T00:00:00"/>
    <d v="2025-06-10T00:00:00"/>
    <n v="7"/>
    <s v="Original"/>
    <d v="2025-06-10T00:00:00"/>
    <n v="7"/>
    <s v="Americas"/>
    <x v="3"/>
    <s v="Toronto"/>
    <s v="Consumer"/>
    <s v="Distributor"/>
    <s v="O. Wang"/>
    <x v="1"/>
    <s v="PRN-6429"/>
    <n v="75.180000000000007"/>
    <n v="53.45"/>
    <n v="53.45"/>
    <n v="0.157"/>
    <n v="17"/>
    <n v="765.99195000000009"/>
    <n v="1278.0600000000002"/>
    <n v="-512.06805000000008"/>
    <n v="-0.66850317421743144"/>
    <s v="Jun-2025"/>
    <d v="2025-06-01T00:00:00"/>
    <d v="2023-01-01T00:00:00"/>
    <n v="29"/>
    <s v="Q2-2025"/>
    <s v="Americas → Canada → Toronto"/>
    <m/>
    <m/>
    <s v="Low"/>
    <n v="1"/>
  </r>
  <r>
    <s v="ORD-2024-474999"/>
    <d v="2024-12-27T00:00:00"/>
    <d v="2025-01-02T00:00:00"/>
    <n v="6"/>
    <s v="Original"/>
    <d v="2025-01-02T00:00:00"/>
    <n v="6"/>
    <s v="Europe"/>
    <x v="6"/>
    <s v="Frankfurt"/>
    <s v="Education"/>
    <s v="Direct"/>
    <s v="F. Müller"/>
    <x v="4"/>
    <s v="LAP-8214"/>
    <n v="1391.99"/>
    <n v="3469.7"/>
    <n v="3469.7"/>
    <n v="0.184"/>
    <n v="23"/>
    <n v="65119.329599999997"/>
    <n v="32015.77"/>
    <n v="33103.559599999993"/>
    <n v="0.50835227886006973"/>
    <s v="Dec-2024"/>
    <d v="2024-12-01T00:00:00"/>
    <d v="2023-01-01T00:00:00"/>
    <n v="23"/>
    <s v="Q4-2024"/>
    <s v="Europe → Germany → Frankfurt"/>
    <m/>
    <m/>
    <s v="High"/>
    <n v="1"/>
  </r>
  <r>
    <s v="ORD-2023-427304"/>
    <d v="2023-06-09T00:00:00"/>
    <d v="2023-06-19T00:00:00"/>
    <n v="10"/>
    <s v="Original"/>
    <d v="2023-06-19T00:00:00"/>
    <n v="10"/>
    <s v="Asia"/>
    <x v="9"/>
    <s v="Beijing"/>
    <s v="Enterprise"/>
    <s v="Retail"/>
    <s v="F. Müller"/>
    <x v="5"/>
    <s v="MON-9194"/>
    <n v="339.61"/>
    <n v="621.02"/>
    <n v="621.02"/>
    <n v="7.0999999999999994E-2"/>
    <n v="10"/>
    <n v="5769.2758000000003"/>
    <n v="3396.1000000000004"/>
    <n v="2373.1758"/>
    <n v="0.41134726129750981"/>
    <s v="Jun-2023"/>
    <d v="2023-06-01T00:00:00"/>
    <d v="2023-01-01T00:00:00"/>
    <n v="5"/>
    <s v="Q2-2023"/>
    <s v="Asia → China → Beijing"/>
    <m/>
    <m/>
    <s v="Low"/>
    <n v="0"/>
  </r>
  <r>
    <s v="ORD-2025-956101"/>
    <d v="2025-07-09T00:00:00"/>
    <d v="2025-07-18T00:00:00"/>
    <n v="9"/>
    <s v="Original"/>
    <d v="2025-07-18T00:00:00"/>
    <n v="9"/>
    <s v="Americas"/>
    <x v="3"/>
    <s v="Vancouver"/>
    <s v="Education"/>
    <s v="Distributor"/>
    <s v="I. Johnson"/>
    <x v="4"/>
    <s v="LAP-2218"/>
    <n v="57.96"/>
    <n v="88.51"/>
    <n v="88.51"/>
    <n v="4.2999999999999997E-2"/>
    <n v="7"/>
    <n v="592.92849000000001"/>
    <n v="405.72"/>
    <n v="187.20848999999998"/>
    <n v="0.3157353595877978"/>
    <s v="Jul-2025"/>
    <d v="2025-07-01T00:00:00"/>
    <d v="2023-01-01T00:00:00"/>
    <n v="30"/>
    <s v="Q3-2025"/>
    <s v="Americas → Canada → Vancouver"/>
    <m/>
    <m/>
    <s v="Low"/>
    <n v="0"/>
  </r>
  <r>
    <s v="ORD-2025-184082"/>
    <d v="2025-06-19T00:00:00"/>
    <d v="2025-07-12T00:00:00"/>
    <n v="23"/>
    <s v="Original"/>
    <d v="2025-07-12T00:00:00"/>
    <n v="23"/>
    <s v="Europe"/>
    <x v="8"/>
    <s v="Not Specified"/>
    <s v="Non-Profit"/>
    <s v="Direct"/>
    <s v="Not Specified"/>
    <x v="2"/>
    <s v="NET-6370"/>
    <n v="801.24"/>
    <n v="1959.09"/>
    <n v="1959.09"/>
    <n v="0.123"/>
    <n v="23"/>
    <n v="39516.804389999998"/>
    <n v="18428.52"/>
    <n v="21088.284389999997"/>
    <n v="0.53365358650651762"/>
    <s v="Jun-2025"/>
    <d v="2025-06-01T00:00:00"/>
    <d v="2023-01-01T00:00:00"/>
    <n v="29"/>
    <s v="Q2-2025"/>
    <s v="Europe → United Kingdom → Not Specified"/>
    <m/>
    <m/>
    <s v="High"/>
    <n v="0"/>
  </r>
  <r>
    <s v="ORD-2023-576840"/>
    <d v="2023-11-19T00:00:00"/>
    <d v="2023-12-13T00:00:00"/>
    <n v="24"/>
    <s v="Original"/>
    <d v="2023-12-13T00:00:00"/>
    <n v="24"/>
    <s v="Europe"/>
    <x v="7"/>
    <s v="Lyon"/>
    <s v="Non-Profit"/>
    <s v="Direct"/>
    <s v="H. Kim"/>
    <x v="5"/>
    <s v="MON-3745"/>
    <n v="1297.42"/>
    <n v="2742.97"/>
    <n v="2742.97"/>
    <n v="6.9000000000000006E-2"/>
    <n v="9"/>
    <n v="22983.34563"/>
    <n v="11676.78"/>
    <n v="11306.565629999999"/>
    <n v="0.49194602961727291"/>
    <s v="Nov-2023"/>
    <d v="2023-11-01T00:00:00"/>
    <d v="2023-01-01T00:00:00"/>
    <n v="10"/>
    <s v="Q4-2023"/>
    <s v="Europe → France → Lyon"/>
    <m/>
    <m/>
    <s v="High"/>
    <n v="0"/>
  </r>
  <r>
    <s v="ORD-2023-178249"/>
    <d v="2023-12-29T00:00:00"/>
    <d v="2024-01-20T00:00:00"/>
    <n v="22"/>
    <s v="Original"/>
    <d v="2024-01-20T00:00:00"/>
    <n v="22"/>
    <s v="Africa"/>
    <x v="0"/>
    <s v="Kisumu"/>
    <s v="Corporate"/>
    <s v="Direct"/>
    <s v="L. Okafor"/>
    <x v="3"/>
    <s v="PHN-7924"/>
    <n v="1395.49"/>
    <n v="1679.42"/>
    <n v="1679.42"/>
    <n v="0.20300000000000001"/>
    <n v="12"/>
    <n v="16061.972879999999"/>
    <n v="16745.88"/>
    <n v="-683.90712000000167"/>
    <n v="-4.2579272490964493E-2"/>
    <s v="Dec-2023"/>
    <d v="2023-12-01T00:00:00"/>
    <d v="2023-01-01T00:00:00"/>
    <n v="11"/>
    <s v="Q4-2023"/>
    <s v="Africa → Kenya → Kisumu"/>
    <m/>
    <m/>
    <s v="High"/>
    <n v="0"/>
  </r>
  <r>
    <s v="ORD-2024-588972"/>
    <d v="2024-11-02T00:00:00"/>
    <d v="2024-11-29T00:00:00"/>
    <n v="27"/>
    <s v="Original"/>
    <d v="2024-11-29T00:00:00"/>
    <n v="27"/>
    <s v="Americas"/>
    <x v="5"/>
    <s v="Brasília"/>
    <s v="Small Business"/>
    <s v="Direct"/>
    <s v="I. Johnson"/>
    <x v="2"/>
    <s v="NET-8561"/>
    <n v="1363.51"/>
    <n v="1433.9"/>
    <n v="1433.9"/>
    <n v="5.7000000000000002E-2"/>
    <n v="8"/>
    <n v="10817.3416"/>
    <n v="10908.08"/>
    <n v="-90.738400000000183"/>
    <n v="-8.3882346842037592E-3"/>
    <s v="Nov-2024"/>
    <d v="2024-11-01T00:00:00"/>
    <d v="2023-01-01T00:00:00"/>
    <n v="22"/>
    <s v="Q4-2024"/>
    <s v="Americas → Brazil → Brasília"/>
    <m/>
    <m/>
    <s v="Medium"/>
    <n v="0"/>
  </r>
  <r>
    <s v="ORD-2023-603238"/>
    <d v="2023-08-21T00:00:00"/>
    <d v="2023-09-04T00:00:00"/>
    <n v="14"/>
    <s v="Original"/>
    <d v="2023-09-04T00:00:00"/>
    <n v="14"/>
    <s v="Americas"/>
    <x v="3"/>
    <s v="Montreal"/>
    <s v="Education"/>
    <s v="Distributor"/>
    <s v="F. Müller"/>
    <x v="0"/>
    <s v="CMP-2136"/>
    <n v="178.19"/>
    <n v="284.43"/>
    <n v="284.43"/>
    <n v="8.8999999999999996E-2"/>
    <n v="8"/>
    <n v="2072.9258400000003"/>
    <n v="1425.52"/>
    <n v="647.40584000000035"/>
    <n v="0.31231500302972742"/>
    <s v="Aug-2023"/>
    <d v="2023-08-01T00:00:00"/>
    <d v="2023-01-01T00:00:00"/>
    <n v="7"/>
    <s v="Q3-2023"/>
    <s v="Americas → Canada → Montreal"/>
    <m/>
    <m/>
    <s v="Low"/>
    <n v="0"/>
  </r>
  <r>
    <s v="ORD-2023-883066"/>
    <d v="2023-08-12T00:00:00"/>
    <d v="2023-09-06T00:00:00"/>
    <n v="25"/>
    <s v="Original"/>
    <d v="2023-09-06T00:00:00"/>
    <n v="25"/>
    <s v="Asia"/>
    <x v="9"/>
    <s v="Shanghai"/>
    <s v="Small Business"/>
    <s v="Retail"/>
    <s v="B. Chen"/>
    <x v="0"/>
    <s v="CMP-6352"/>
    <n v="950.77"/>
    <n v="694.78"/>
    <n v="694.78"/>
    <n v="8.4000000000000005E-2"/>
    <n v="14"/>
    <n v="8909.8587200000002"/>
    <n v="13310.779999999999"/>
    <n v="-4400.9212799999987"/>
    <n v="-0.49393839097821279"/>
    <s v="Aug-2023"/>
    <d v="2023-08-01T00:00:00"/>
    <d v="2023-01-01T00:00:00"/>
    <n v="7"/>
    <s v="Q3-2023"/>
    <s v="Asia → China → Shanghai"/>
    <m/>
    <m/>
    <s v="Low"/>
    <n v="0"/>
  </r>
  <r>
    <s v="ORD-2024-584090"/>
    <d v="2024-06-07T00:00:00"/>
    <d v="2024-06-26T00:00:00"/>
    <n v="19"/>
    <s v="Original"/>
    <d v="2024-06-26T00:00:00"/>
    <n v="19"/>
    <s v="Europe"/>
    <x v="6"/>
    <s v="Berlin"/>
    <s v="Non-Profit"/>
    <s v="Marketplace"/>
    <s v="M. Rossi"/>
    <x v="0"/>
    <s v="CMP-2040"/>
    <n v="1064.32"/>
    <n v="1848.39"/>
    <n v="1848.39"/>
    <n v="7.2999999999999995E-2"/>
    <n v="38"/>
    <n v="65111.38614000001"/>
    <n v="40444.159999999996"/>
    <n v="24667.226140000013"/>
    <n v="0.3788465827921631"/>
    <s v="Jun-2024"/>
    <d v="2024-06-01T00:00:00"/>
    <d v="2023-01-01T00:00:00"/>
    <n v="17"/>
    <s v="Q2-2024"/>
    <s v="Europe → Germany → Berlin"/>
    <m/>
    <m/>
    <s v="High"/>
    <n v="0"/>
  </r>
  <r>
    <s v="ORD-2025-537785"/>
    <d v="2025-08-05T00:00:00"/>
    <d v="2025-08-14T00:00:00"/>
    <n v="9"/>
    <s v="Original"/>
    <d v="2025-08-14T00:00:00"/>
    <n v="9"/>
    <s v="Europe"/>
    <x v="8"/>
    <s v="London"/>
    <s v="Non-Profit"/>
    <s v="Direct"/>
    <s v="E. Garcia"/>
    <x v="0"/>
    <s v="CMP-6346"/>
    <n v="41.76"/>
    <n v="45.19"/>
    <n v="45.19"/>
    <n v="0.17899999999999999"/>
    <n v="23"/>
    <n v="853.32276999999988"/>
    <n v="960.4799999999999"/>
    <n v="-107.15723000000003"/>
    <n v="-0.12557643340514638"/>
    <s v="Aug-2025"/>
    <d v="2025-08-01T00:00:00"/>
    <d v="2023-01-01T00:00:00"/>
    <n v="31"/>
    <s v="Q3-2025"/>
    <s v="Europe → United Kingdom → London"/>
    <m/>
    <m/>
    <s v="Low"/>
    <n v="0"/>
  </r>
  <r>
    <s v="ORD-2024-605518"/>
    <d v="2024-05-30T00:00:00"/>
    <d v="2024-06-13T00:00:00"/>
    <n v="14"/>
    <s v="Original"/>
    <d v="2024-06-13T00:00:00"/>
    <n v="14"/>
    <s v="Americas"/>
    <x v="10"/>
    <s v="San Francisco"/>
    <s v="Small Business"/>
    <s v="Retail"/>
    <s v="F. Müller"/>
    <x v="3"/>
    <s v="PHN-4356"/>
    <n v="157.78"/>
    <n v="361.1"/>
    <n v="361.1"/>
    <n v="0.187"/>
    <n v="9"/>
    <n v="2642.1686999999997"/>
    <n v="1420.02"/>
    <n v="1222.1486999999997"/>
    <n v="0.46255513510549112"/>
    <s v="May-2024"/>
    <d v="2024-05-01T00:00:00"/>
    <d v="2023-01-01T00:00:00"/>
    <n v="16"/>
    <s v="Q2-2024"/>
    <s v="Americas → USA → San Francisco"/>
    <m/>
    <m/>
    <s v="Low"/>
    <n v="0"/>
  </r>
  <r>
    <s v="ORD-2023-521818"/>
    <d v="2023-01-22T00:00:00"/>
    <d v="2023-01-30T00:00:00"/>
    <n v="8"/>
    <s v="Original"/>
    <d v="2023-01-30T00:00:00"/>
    <n v="8"/>
    <s v="Americas"/>
    <x v="10"/>
    <s v="San Francisco"/>
    <s v="Small Business"/>
    <s v="Online"/>
    <s v="A. Patel"/>
    <x v="2"/>
    <s v="NET-4155"/>
    <n v="413.52"/>
    <n v="1004.34"/>
    <n v="1004.34"/>
    <n v="0.111"/>
    <n v="18"/>
    <n v="16071.44868"/>
    <n v="7443.36"/>
    <n v="8628.0886800000007"/>
    <n v="0.53685817948304593"/>
    <s v="Jan-2023"/>
    <d v="2023-01-01T00:00:00"/>
    <d v="2023-01-01T00:00:00"/>
    <n v="0"/>
    <s v="Q1-2023"/>
    <s v="Americas → USA → San Francisco"/>
    <m/>
    <m/>
    <s v="Medium"/>
    <n v="0"/>
  </r>
  <r>
    <s v="ORD-2025-650719"/>
    <d v="2025-02-12T00:00:00"/>
    <d v="2025-02-28T00:00:00"/>
    <n v="16"/>
    <s v="Original"/>
    <d v="2025-02-28T00:00:00"/>
    <n v="16"/>
    <s v="Americas"/>
    <x v="5"/>
    <s v="São Paulo"/>
    <s v="Non-Profit"/>
    <s v="Direct"/>
    <s v="B. Chen"/>
    <x v="5"/>
    <s v="MON-5179"/>
    <n v="414.95"/>
    <n v="1027.73"/>
    <n v="1027.73"/>
    <n v="6.3E-2"/>
    <n v="8"/>
    <n v="7703.8640800000003"/>
    <n v="3319.6"/>
    <n v="4384.2640800000008"/>
    <n v="0.56909935513815568"/>
    <s v="Feb-2025"/>
    <d v="2025-02-01T00:00:00"/>
    <d v="2023-01-01T00:00:00"/>
    <n v="25"/>
    <s v="Q1-2025"/>
    <s v="Americas → Brazil → São Paulo"/>
    <m/>
    <m/>
    <s v="Medium"/>
    <n v="0"/>
  </r>
  <r>
    <s v="ORD-2025-501927"/>
    <d v="2025-03-03T00:00:00"/>
    <d v="2025-03-24T00:00:00"/>
    <n v="21"/>
    <s v="Original"/>
    <d v="2025-03-24T00:00:00"/>
    <n v="21"/>
    <s v="Africa"/>
    <x v="1"/>
    <s v="Abuja"/>
    <s v="Enterprise"/>
    <s v="Direct"/>
    <s v="H. Kim"/>
    <x v="6"/>
    <s v="ACC-4056"/>
    <n v="555.95000000000005"/>
    <n v="468.09"/>
    <n v="468.09"/>
    <n v="0.14199999999999999"/>
    <n v="11"/>
    <n v="4417.8334199999999"/>
    <n v="6115.4500000000007"/>
    <n v="-1697.6165800000008"/>
    <n v="-0.38426450674095375"/>
    <s v="Mar-2025"/>
    <d v="2025-03-01T00:00:00"/>
    <d v="2023-01-01T00:00:00"/>
    <n v="26"/>
    <s v="Q1-2025"/>
    <s v="Africa → Nigeria → Abuja"/>
    <m/>
    <m/>
    <s v="Low"/>
    <n v="0"/>
  </r>
  <r>
    <s v="ORD-2023-430904"/>
    <d v="2023-01-27T00:00:00"/>
    <d v="2023-01-31T00:00:00"/>
    <n v="4"/>
    <s v="Original"/>
    <d v="2023-01-31T00:00:00"/>
    <n v="4"/>
    <s v="Europe"/>
    <x v="8"/>
    <s v="Manchester"/>
    <s v="Enterprise"/>
    <s v="Online"/>
    <s v="N. Brown"/>
    <x v="4"/>
    <s v="LAP-9782"/>
    <n v="941.2"/>
    <n v="668.02"/>
    <n v="668.02"/>
    <n v="0.22"/>
    <n v="16"/>
    <n v="8336.8896000000004"/>
    <n v="15059.2"/>
    <n v="-6722.3104000000003"/>
    <n v="-0.80633314371825193"/>
    <s v="Jan-2023"/>
    <d v="2023-01-01T00:00:00"/>
    <d v="2023-01-01T00:00:00"/>
    <n v="0"/>
    <s v="Q1-2023"/>
    <s v="Europe → United Kingdom → Manchester"/>
    <m/>
    <m/>
    <s v="Low"/>
    <n v="1"/>
  </r>
  <r>
    <s v="ORD-2025-354346"/>
    <d v="2025-01-09T00:00:00"/>
    <d v="2025-01-15T00:00:00"/>
    <n v="6"/>
    <s v="Original"/>
    <d v="2025-01-15T00:00:00"/>
    <n v="6"/>
    <s v="Asia"/>
    <x v="9"/>
    <s v="Beijing"/>
    <s v="Education"/>
    <s v="Online"/>
    <s v="C. Otieno"/>
    <x v="3"/>
    <s v="PHN-2875"/>
    <n v="304.77999999999997"/>
    <n v="537.27"/>
    <n v="537.27"/>
    <n v="0.187"/>
    <n v="8"/>
    <n v="3494.4040799999998"/>
    <n v="2438.2399999999998"/>
    <n v="1056.16408"/>
    <n v="0.3022444044307549"/>
    <s v="Jan-2025"/>
    <d v="2025-01-01T00:00:00"/>
    <d v="2023-01-01T00:00:00"/>
    <n v="24"/>
    <s v="Q1-2025"/>
    <s v="Asia → China → Beijing"/>
    <m/>
    <m/>
    <s v="Low"/>
    <n v="1"/>
  </r>
  <r>
    <s v="ORD-2024-164288"/>
    <d v="2024-12-21T00:00:00"/>
    <d v="2024-12-26T00:00:00"/>
    <n v="5"/>
    <s v="Original"/>
    <d v="2024-12-26T00:00:00"/>
    <n v="5"/>
    <s v="Americas"/>
    <x v="10"/>
    <s v="San Francisco"/>
    <s v="Consumer"/>
    <s v="Marketplace"/>
    <s v="M. Rossi"/>
    <x v="1"/>
    <s v="PRN-4788"/>
    <n v="699.57"/>
    <n v="572.71"/>
    <n v="572.71"/>
    <n v="0.192"/>
    <n v="26"/>
    <n v="12031.491680000001"/>
    <n v="18188.82"/>
    <n v="-6157.3283199999987"/>
    <n v="-0.51176765805651114"/>
    <s v="Dec-2024"/>
    <d v="2024-12-01T00:00:00"/>
    <d v="2023-01-01T00:00:00"/>
    <n v="23"/>
    <s v="Q4-2024"/>
    <s v="Americas → USA → San Francisco"/>
    <m/>
    <m/>
    <s v="Low"/>
    <n v="1"/>
  </r>
  <r>
    <s v="ORD-2023-867285"/>
    <d v="2023-04-12T00:00:00"/>
    <d v="2023-04-17T00:00:00"/>
    <n v="5"/>
    <s v="Original"/>
    <d v="2023-04-17T00:00:00"/>
    <n v="5"/>
    <s v="Europe"/>
    <x v="7"/>
    <s v="Lyon"/>
    <s v="Enterprise"/>
    <s v="Direct"/>
    <s v="E. Garcia"/>
    <x v="5"/>
    <s v="MON-3043"/>
    <n v="1087.81"/>
    <n v="2323.87"/>
    <n v="2323.87"/>
    <n v="9.4E-2"/>
    <n v="13"/>
    <n v="27370.540859999997"/>
    <n v="14141.529999999999"/>
    <n v="13229.010859999999"/>
    <n v="0.48333026839572651"/>
    <s v="Apr-2023"/>
    <d v="2023-04-01T00:00:00"/>
    <d v="2023-01-01T00:00:00"/>
    <n v="3"/>
    <s v="Q2-2023"/>
    <s v="Europe → France → Lyon"/>
    <m/>
    <m/>
    <s v="High"/>
    <n v="1"/>
  </r>
  <r>
    <s v="ORD-2024-836421"/>
    <d v="2024-12-14T00:00:00"/>
    <d v="2025-01-12T00:00:00"/>
    <n v="29"/>
    <s v="Original"/>
    <d v="2025-01-12T00:00:00"/>
    <n v="29"/>
    <s v="Asia"/>
    <x v="9"/>
    <s v="Shenzhen"/>
    <s v="Education"/>
    <s v="Online"/>
    <s v="J. Njeri"/>
    <x v="0"/>
    <s v="CMP-3720"/>
    <n v="1412.15"/>
    <n v="1631.04"/>
    <n v="1631.04"/>
    <n v="8.9999999999999993E-3"/>
    <n v="6"/>
    <n v="9698.1638399999993"/>
    <n v="8472.9000000000015"/>
    <n v="1225.2638399999978"/>
    <n v="0.12633977526203535"/>
    <s v="Dec-2024"/>
    <d v="2024-12-01T00:00:00"/>
    <d v="2023-01-01T00:00:00"/>
    <n v="23"/>
    <s v="Q4-2024"/>
    <s v="Asia → China → Shenzhen"/>
    <m/>
    <m/>
    <s v="High"/>
    <n v="0"/>
  </r>
  <r>
    <s v="ORD-2023-613287"/>
    <d v="2023-03-31T00:00:00"/>
    <d v="2023-04-12T00:00:00"/>
    <n v="12"/>
    <s v="Original"/>
    <d v="2023-04-12T00:00:00"/>
    <n v="12"/>
    <s v="Africa"/>
    <x v="0"/>
    <s v="Mombasa"/>
    <s v="Small Business"/>
    <s v="Online"/>
    <s v="C. Otieno"/>
    <x v="3"/>
    <s v="PHN-8014"/>
    <n v="304.22000000000003"/>
    <n v="393.31"/>
    <n v="393.31"/>
    <n v="0.26500000000000001"/>
    <n v="15"/>
    <n v="4336.2427499999994"/>
    <n v="4563.3"/>
    <n v="-227.05725000000075"/>
    <n v="-5.2362670424759034E-2"/>
    <s v="Mar-2023"/>
    <d v="2023-03-01T00:00:00"/>
    <d v="2023-01-01T00:00:00"/>
    <n v="2"/>
    <s v="Q1-2023"/>
    <s v="Africa → Kenya → Mombasa"/>
    <m/>
    <m/>
    <s v="Low"/>
    <n v="0"/>
  </r>
  <r>
    <s v="ORD-2024-783321"/>
    <d v="2024-11-20T00:00:00"/>
    <d v="2024-12-15T00:00:00"/>
    <n v="25"/>
    <s v="Original"/>
    <d v="2024-12-15T00:00:00"/>
    <n v="25"/>
    <s v="Europe"/>
    <x v="7"/>
    <s v="Paris"/>
    <s v="Corporate"/>
    <s v="Online"/>
    <s v="G. Dubois"/>
    <x v="1"/>
    <s v="PRN-4911"/>
    <n v="1203.58"/>
    <n v="1856.16"/>
    <n v="1856.16"/>
    <n v="0.129"/>
    <n v="22"/>
    <n v="35567.737920000007"/>
    <n v="26478.76"/>
    <n v="9088.9779200000085"/>
    <n v="0.25553994860295032"/>
    <s v="Nov-2024"/>
    <d v="2024-11-01T00:00:00"/>
    <d v="2023-01-01T00:00:00"/>
    <n v="22"/>
    <s v="Q4-2024"/>
    <s v="Europe → France → Paris"/>
    <m/>
    <m/>
    <s v="High"/>
    <n v="0"/>
  </r>
  <r>
    <s v="ORD-2024-232632"/>
    <d v="2024-02-14T00:00:00"/>
    <d v="2024-02-14T00:00:00"/>
    <n v="0"/>
    <s v="Original"/>
    <d v="2024-02-14T00:00:00"/>
    <n v="0"/>
    <s v="Asia"/>
    <x v="9"/>
    <s v="Beijing"/>
    <s v="Corporate"/>
    <s v="Distributor"/>
    <s v="L. Okafor"/>
    <x v="6"/>
    <s v="ACC-1021"/>
    <n v="65.930000000000007"/>
    <n v="84.9"/>
    <n v="84.9"/>
    <n v="0.25900000000000001"/>
    <n v="23"/>
    <n v="1446.9507000000001"/>
    <n v="1516.39"/>
    <n v="-69.439300000000003"/>
    <n v="-4.7990093926489688E-2"/>
    <s v="Feb-2024"/>
    <d v="2024-02-01T00:00:00"/>
    <d v="2023-01-01T00:00:00"/>
    <n v="13"/>
    <s v="Q1-2024"/>
    <s v="Asia → China → Beijing"/>
    <m/>
    <m/>
    <s v="Low"/>
    <n v="1"/>
  </r>
  <r>
    <s v="ORD-2023-906481"/>
    <d v="2023-05-02T00:00:00"/>
    <d v="2023-05-18T00:00:00"/>
    <n v="16"/>
    <s v="Original"/>
    <d v="2023-05-18T00:00:00"/>
    <n v="16"/>
    <s v="Asia"/>
    <x v="4"/>
    <s v="Delhi"/>
    <s v="Small Business"/>
    <s v="Marketplace"/>
    <s v="K. Singh"/>
    <x v="5"/>
    <s v="MON-2266"/>
    <n v="1463.92"/>
    <n v="2252.2399999999998"/>
    <n v="2252.2399999999998"/>
    <n v="0.11799999999999999"/>
    <n v="44"/>
    <n v="87404.929919999995"/>
    <n v="64412.480000000003"/>
    <n v="22992.449919999992"/>
    <n v="0.26305667130040061"/>
    <s v="May-2023"/>
    <d v="2023-05-01T00:00:00"/>
    <d v="2023-01-01T00:00:00"/>
    <n v="4"/>
    <s v="Q2-2023"/>
    <s v="Asia → India → Delhi"/>
    <m/>
    <m/>
    <s v="High"/>
    <n v="0"/>
  </r>
  <r>
    <s v="ORD-2024-902741"/>
    <d v="2024-12-23T00:00:00"/>
    <d v="2025-01-11T00:00:00"/>
    <n v="19"/>
    <s v="Original"/>
    <d v="2025-01-11T00:00:00"/>
    <n v="19"/>
    <s v="Europe"/>
    <x v="6"/>
    <s v="Berlin"/>
    <s v="Education"/>
    <s v="Retail"/>
    <s v="K. Singh"/>
    <x v="3"/>
    <s v="PHN-8057"/>
    <n v="501.81"/>
    <n v="921.62"/>
    <n v="921.62"/>
    <n v="0.01"/>
    <n v="9"/>
    <n v="8211.6342000000004"/>
    <n v="4516.29"/>
    <n v="3695.3442000000005"/>
    <n v="0.45001325071202031"/>
    <s v="Dec-2024"/>
    <d v="2024-12-01T00:00:00"/>
    <d v="2023-01-01T00:00:00"/>
    <n v="23"/>
    <s v="Q4-2024"/>
    <s v="Europe → Germany → Berlin"/>
    <m/>
    <m/>
    <s v="Medium"/>
    <n v="0"/>
  </r>
  <r>
    <s v="ORD-2023-912395"/>
    <d v="2023-07-26T00:00:00"/>
    <d v="2023-08-25T00:00:00"/>
    <n v="30"/>
    <s v="Original"/>
    <d v="2023-08-25T00:00:00"/>
    <n v="30"/>
    <s v="Americas"/>
    <x v="10"/>
    <s v="New York"/>
    <s v="Consumer"/>
    <s v="Retail"/>
    <s v="M. Rossi"/>
    <x v="6"/>
    <s v="ACC-7078"/>
    <n v="1261.48"/>
    <n v="1643.18"/>
    <n v="1643.18"/>
    <n v="0.151"/>
    <n v="23"/>
    <n v="32086.37586"/>
    <n v="29014.04"/>
    <n v="3072.3358599999992"/>
    <n v="9.5752037357079045E-2"/>
    <s v="Jul-2023"/>
    <d v="2023-07-01T00:00:00"/>
    <d v="2023-01-01T00:00:00"/>
    <n v="6"/>
    <s v="Q3-2023"/>
    <s v="Americas → USA → New York"/>
    <m/>
    <m/>
    <s v="High"/>
    <n v="0"/>
  </r>
  <r>
    <s v="ORD-2024-389102"/>
    <d v="2024-06-15T00:00:00"/>
    <d v="2024-07-06T00:00:00"/>
    <n v="21"/>
    <s v="Original"/>
    <d v="2024-07-06T00:00:00"/>
    <n v="21"/>
    <s v="Americas"/>
    <x v="3"/>
    <s v="Toronto"/>
    <s v="Enterprise"/>
    <s v="Distributor"/>
    <s v="L. Okafor"/>
    <x v="1"/>
    <s v="PRN-4453"/>
    <n v="817.23"/>
    <n v="1467.17"/>
    <n v="1467.17"/>
    <n v="0.245"/>
    <n v="9"/>
    <n v="9969.4201499999999"/>
    <n v="7355.07"/>
    <n v="2614.3501500000002"/>
    <n v="0.26223693160328893"/>
    <s v="Jun-2024"/>
    <d v="2024-06-01T00:00:00"/>
    <d v="2023-01-01T00:00:00"/>
    <n v="17"/>
    <s v="Q2-2024"/>
    <s v="Americas → Canada → Toronto"/>
    <m/>
    <m/>
    <s v="Medium"/>
    <n v="0"/>
  </r>
  <r>
    <s v="ORD-2023-309373"/>
    <d v="2023-07-05T00:00:00"/>
    <d v="2023-07-14T00:00:00"/>
    <n v="9"/>
    <s v="Original"/>
    <d v="2023-07-14T00:00:00"/>
    <n v="9"/>
    <s v="Americas"/>
    <x v="5"/>
    <s v="Brasília"/>
    <s v="Enterprise"/>
    <s v="Direct"/>
    <s v="B. Chen"/>
    <x v="2"/>
    <s v="NET-2394"/>
    <n v="578.85"/>
    <n v="998.76"/>
    <n v="998.76"/>
    <n v="8.2000000000000003E-2"/>
    <n v="28"/>
    <n v="25672.127039999999"/>
    <n v="16207.800000000001"/>
    <n v="9464.3270399999983"/>
    <n v="0.36866158480960831"/>
    <s v="Jul-2023"/>
    <d v="2023-07-01T00:00:00"/>
    <d v="2023-01-01T00:00:00"/>
    <n v="6"/>
    <s v="Q3-2023"/>
    <s v="Americas → Brazil → Brasília"/>
    <m/>
    <m/>
    <s v="Medium"/>
    <n v="0"/>
  </r>
  <r>
    <s v="ORD-2023-825495"/>
    <d v="2023-11-30T00:00:00"/>
    <d v="2023-11-29T00:00:00"/>
    <n v="-1"/>
    <s v="Corrected"/>
    <d v="2023-12-01T00:00:00"/>
    <n v="1"/>
    <s v="Africa"/>
    <x v="11"/>
    <s v="Durban"/>
    <s v="Small Business"/>
    <s v="Marketplace"/>
    <s v="E. Garcia"/>
    <x v="4"/>
    <s v="LAP-1525"/>
    <n v="275.56"/>
    <n v="630.72"/>
    <n v="630.72"/>
    <n v="0.107"/>
    <n v="23"/>
    <n v="12954.358080000002"/>
    <n v="6337.88"/>
    <n v="6616.4780800000017"/>
    <n v="0.5107530638831933"/>
    <s v="Nov-2023"/>
    <d v="2023-11-01T00:00:00"/>
    <d v="2023-01-01T00:00:00"/>
    <n v="10"/>
    <s v="Q4-2023"/>
    <s v="Africa → South Africa → Durban"/>
    <m/>
    <m/>
    <s v="Low"/>
    <n v="1"/>
  </r>
  <r>
    <s v="ORD-2025-244832"/>
    <d v="2025-09-11T00:00:00"/>
    <d v="2025-09-28T00:00:00"/>
    <n v="17"/>
    <s v="Original"/>
    <d v="2025-09-28T00:00:00"/>
    <n v="17"/>
    <s v="Africa"/>
    <x v="0"/>
    <s v="Nairobi"/>
    <s v="Non-Profit"/>
    <s v="Distributor"/>
    <s v="J. Njeri"/>
    <x v="4"/>
    <s v="LAP-3278"/>
    <n v="891.46"/>
    <n v="728.61"/>
    <n v="728.61"/>
    <n v="0.185"/>
    <n v="6"/>
    <n v="3562.9028999999996"/>
    <n v="5348.76"/>
    <n v="-1785.8571000000006"/>
    <n v="-0.50123653383874167"/>
    <s v="Sep-2025"/>
    <d v="2025-09-01T00:00:00"/>
    <d v="2023-01-01T00:00:00"/>
    <n v="32"/>
    <s v="Q3-2025"/>
    <s v="Africa → Kenya → Nairobi"/>
    <m/>
    <m/>
    <s v="Low"/>
    <n v="0"/>
  </r>
  <r>
    <s v="ORD-2024-211453"/>
    <d v="2024-04-04T00:00:00"/>
    <d v="2024-04-24T00:00:00"/>
    <n v="20"/>
    <s v="Original"/>
    <d v="2024-04-24T00:00:00"/>
    <n v="20"/>
    <s v="Europe"/>
    <x v="6"/>
    <s v="Frankfurt"/>
    <s v="Non-Profit"/>
    <s v="Direct"/>
    <s v="O. Wang"/>
    <x v="6"/>
    <s v="ACC-6543"/>
    <n v="683.42"/>
    <n v="951.51"/>
    <n v="951.51"/>
    <n v="0"/>
    <n v="14"/>
    <n v="13321.14"/>
    <n v="9567.8799999999992"/>
    <n v="3753.26"/>
    <n v="0.28175216235247136"/>
    <s v="Apr-2024"/>
    <d v="2024-04-01T00:00:00"/>
    <d v="2023-01-01T00:00:00"/>
    <n v="15"/>
    <s v="Q2-2024"/>
    <s v="Europe → Germany → Frankfurt"/>
    <m/>
    <m/>
    <s v="Medium"/>
    <n v="0"/>
  </r>
  <r>
    <s v="ORD-2023-192324"/>
    <d v="2023-09-14T00:00:00"/>
    <d v="2023-09-16T00:00:00"/>
    <n v="2"/>
    <s v="Original"/>
    <d v="2023-09-16T00:00:00"/>
    <n v="2"/>
    <s v="Europe"/>
    <x v="7"/>
    <s v="Lyon"/>
    <s v="Non-Profit"/>
    <s v="Direct"/>
    <s v="B. Chen"/>
    <x v="1"/>
    <s v="PRN-4432"/>
    <n v="376.83"/>
    <n v="732.88"/>
    <n v="732.88"/>
    <n v="0.188"/>
    <n v="25"/>
    <n v="14877.464000000002"/>
    <n v="9420.75"/>
    <n v="5456.7140000000018"/>
    <n v="0.36677716040852132"/>
    <s v="Sep-2023"/>
    <d v="2023-09-01T00:00:00"/>
    <d v="2023-01-01T00:00:00"/>
    <n v="8"/>
    <s v="Q3-2023"/>
    <s v="Europe → France → Lyon"/>
    <m/>
    <m/>
    <s v="Low"/>
    <n v="1"/>
  </r>
  <r>
    <s v="ORD-2024-438404"/>
    <d v="2024-09-23T00:00:00"/>
    <d v="2024-10-18T00:00:00"/>
    <n v="25"/>
    <s v="Original"/>
    <d v="2024-10-18T00:00:00"/>
    <n v="25"/>
    <s v="Americas"/>
    <x v="3"/>
    <s v="Vancouver"/>
    <s v="Small Business"/>
    <s v="Online"/>
    <s v="N. Brown"/>
    <x v="3"/>
    <s v="PHN-4568"/>
    <n v="1297"/>
    <n v="2411.52"/>
    <n v="2411.52"/>
    <n v="2.1000000000000001E-2"/>
    <n v="18"/>
    <n v="42495.805439999996"/>
    <n v="23346"/>
    <n v="19149.805439999996"/>
    <n v="0.45062813239385913"/>
    <s v="Sep-2024"/>
    <d v="2024-09-01T00:00:00"/>
    <d v="2023-01-01T00:00:00"/>
    <n v="20"/>
    <s v="Q3-2024"/>
    <s v="Americas → Canada → Vancouver"/>
    <m/>
    <m/>
    <s v="High"/>
    <n v="0"/>
  </r>
  <r>
    <s v="ORD-2025-246470"/>
    <d v="2025-04-16T00:00:00"/>
    <d v="2025-05-16T00:00:00"/>
    <n v="30"/>
    <s v="Original"/>
    <d v="2025-05-16T00:00:00"/>
    <n v="30"/>
    <s v="Americas"/>
    <x v="3"/>
    <s v="Montreal"/>
    <s v="Enterprise"/>
    <s v="Distributor"/>
    <s v="K. Singh"/>
    <x v="1"/>
    <s v="PRN-6178"/>
    <n v="763.32"/>
    <n v="568.29"/>
    <n v="568.29"/>
    <n v="0.13100000000000001"/>
    <n v="16"/>
    <n v="7901.5041599999995"/>
    <n v="12213.12"/>
    <n v="-4311.6158400000013"/>
    <n v="-0.54567026134426555"/>
    <s v="Apr-2025"/>
    <d v="2025-04-01T00:00:00"/>
    <d v="2023-01-01T00:00:00"/>
    <n v="27"/>
    <s v="Q2-2025"/>
    <s v="Americas → Canada → Montreal"/>
    <m/>
    <m/>
    <s v="Low"/>
    <n v="0"/>
  </r>
  <r>
    <s v="ORD-2023-497686"/>
    <d v="2023-07-03T00:00:00"/>
    <d v="2023-07-23T00:00:00"/>
    <n v="20"/>
    <s v="Original"/>
    <d v="2023-07-23T00:00:00"/>
    <n v="20"/>
    <s v="Africa"/>
    <x v="11"/>
    <s v="Johannesburg"/>
    <s v="Small Business"/>
    <s v="Distributor"/>
    <s v="F. Müller"/>
    <x v="4"/>
    <s v="LAP-6342"/>
    <n v="1001.96"/>
    <n v="1254.95"/>
    <n v="1254.95"/>
    <n v="4.4999999999999998E-2"/>
    <n v="18"/>
    <n v="21572.590500000002"/>
    <n v="18035.28"/>
    <n v="3537.3105000000032"/>
    <n v="0.16397244920585699"/>
    <s v="Jul-2023"/>
    <d v="2023-07-01T00:00:00"/>
    <d v="2023-01-01T00:00:00"/>
    <n v="6"/>
    <s v="Q3-2023"/>
    <s v="Africa → South Africa → Johannesburg"/>
    <m/>
    <m/>
    <s v="Medium"/>
    <n v="0"/>
  </r>
  <r>
    <s v="ORD-2023-596758"/>
    <d v="2023-12-07T00:00:00"/>
    <d v="2023-12-05T00:00:00"/>
    <n v="-2"/>
    <s v="Corrected"/>
    <d v="2023-12-09T00:00:00"/>
    <n v="2"/>
    <s v="Asia"/>
    <x v="2"/>
    <s v="Tokyo"/>
    <s v="Non-Profit"/>
    <s v="Marketplace"/>
    <s v="H. Kim"/>
    <x v="1"/>
    <s v="PRN-8175"/>
    <n v="1097.5899999999999"/>
    <n v="845.55"/>
    <n v="845.55"/>
    <n v="0.184"/>
    <n v="6"/>
    <n v="4139.8127999999997"/>
    <n v="6585.5399999999991"/>
    <n v="-2445.7271999999994"/>
    <n v="-0.59078207594314402"/>
    <s v="Dec-2023"/>
    <d v="2023-12-01T00:00:00"/>
    <d v="2023-03-01T00:00:00"/>
    <n v="9"/>
    <s v="Q4-2023"/>
    <s v="Asia → Japan → Tokyo"/>
    <m/>
    <m/>
    <s v="Medium"/>
    <n v="1"/>
  </r>
  <r>
    <s v="ORD-2024-201376"/>
    <d v="2024-02-18T00:00:00"/>
    <d v="2024-03-04T00:00:00"/>
    <n v="15"/>
    <s v="Original"/>
    <d v="2024-03-04T00:00:00"/>
    <n v="15"/>
    <s v="Africa"/>
    <x v="0"/>
    <s v="Kisumu"/>
    <s v="Education"/>
    <s v="Direct"/>
    <s v="K. Singh"/>
    <x v="1"/>
    <s v="PRN-7089"/>
    <n v="928.68"/>
    <n v="2145.17"/>
    <n v="2145.17"/>
    <n v="0.13600000000000001"/>
    <n v="16"/>
    <n v="29654.83008"/>
    <n v="14858.88"/>
    <n v="14795.950080000001"/>
    <n v="0.49893896003062177"/>
    <s v="Feb-2024"/>
    <d v="2024-02-01T00:00:00"/>
    <d v="2023-01-01T00:00:00"/>
    <n v="13"/>
    <s v="Q1-2024"/>
    <s v="Africa → Kenya → Kisumu"/>
    <m/>
    <m/>
    <s v="High"/>
    <n v="0"/>
  </r>
  <r>
    <s v="ORD-2023-842488"/>
    <d v="2023-10-31T00:00:00"/>
    <d v="2023-11-02T00:00:00"/>
    <n v="2"/>
    <s v="Original"/>
    <d v="2023-11-02T00:00:00"/>
    <n v="2"/>
    <s v="Africa"/>
    <x v="0"/>
    <s v="Kisumu"/>
    <s v="Education"/>
    <s v="Retail"/>
    <s v="O. Wang"/>
    <x v="6"/>
    <s v="ACC-4124"/>
    <n v="867.89"/>
    <n v="1349.94"/>
    <n v="1349.94"/>
    <n v="0.184"/>
    <n v="10"/>
    <n v="11015.510400000003"/>
    <n v="8678.9"/>
    <n v="2336.6104000000032"/>
    <n v="0.21212003031652557"/>
    <s v="Oct-2023"/>
    <d v="2023-10-01T00:00:00"/>
    <d v="2023-01-01T00:00:00"/>
    <n v="9"/>
    <s v="Q4-2023"/>
    <s v="Africa → Kenya → Kisumu"/>
    <m/>
    <m/>
    <s v="Medium"/>
    <n v="1"/>
  </r>
  <r>
    <s v="ORD-2024-136321"/>
    <d v="2024-08-07T00:00:00"/>
    <d v="2024-08-17T00:00:00"/>
    <n v="10"/>
    <s v="Original"/>
    <d v="2024-08-17T00:00:00"/>
    <n v="10"/>
    <s v="Asia"/>
    <x v="2"/>
    <s v="Osaka"/>
    <s v="Consumer"/>
    <s v="Online"/>
    <s v="K. Singh"/>
    <x v="2"/>
    <s v="NET-7924"/>
    <n v="436.58"/>
    <n v="527.48"/>
    <n v="527.48"/>
    <n v="0.111"/>
    <n v="19"/>
    <n v="8909.6646800000017"/>
    <n v="8295.02"/>
    <n v="614.64468000000124"/>
    <n v="6.8986286473802644E-2"/>
    <s v="Aug-2024"/>
    <d v="2024-08-01T00:00:00"/>
    <d v="2023-03-01T00:00:00"/>
    <n v="17"/>
    <s v="Q3-2024"/>
    <s v="Asia → Japan → Osaka"/>
    <m/>
    <m/>
    <s v="Low"/>
    <n v="0"/>
  </r>
  <r>
    <s v="ORD-2024-764468"/>
    <d v="2024-02-01T00:00:00"/>
    <d v="2024-02-21T00:00:00"/>
    <n v="20"/>
    <s v="Original"/>
    <d v="2024-02-21T00:00:00"/>
    <n v="20"/>
    <s v="Europe"/>
    <x v="7"/>
    <s v="Paris"/>
    <s v="Small Business"/>
    <s v="Marketplace"/>
    <s v="A. Patel"/>
    <x v="2"/>
    <s v="NET-8761"/>
    <n v="656.2"/>
    <n v="1467.17"/>
    <n v="1467.17"/>
    <n v="1.7999999999999999E-2"/>
    <n v="5"/>
    <n v="7203.8047000000006"/>
    <n v="3281"/>
    <n v="3922.8047000000006"/>
    <n v="0.54454623124360946"/>
    <s v="Feb-2024"/>
    <d v="2024-02-01T00:00:00"/>
    <d v="2023-01-01T00:00:00"/>
    <n v="13"/>
    <s v="Q1-2024"/>
    <s v="Europe → France → Paris"/>
    <m/>
    <m/>
    <s v="Medium"/>
    <n v="0"/>
  </r>
  <r>
    <s v="ORD-2024-553449"/>
    <d v="2024-08-27T00:00:00"/>
    <d v="2024-09-18T00:00:00"/>
    <n v="22"/>
    <s v="Original"/>
    <d v="2024-09-18T00:00:00"/>
    <n v="22"/>
    <s v="Asia"/>
    <x v="4"/>
    <s v="Delhi"/>
    <s v="Consumer"/>
    <s v="Direct"/>
    <s v="B. Chen"/>
    <x v="0"/>
    <s v="CMP-3875"/>
    <n v="896.75"/>
    <n v="1651.14"/>
    <n v="1651.14"/>
    <n v="2.5000000000000001E-2"/>
    <n v="15"/>
    <n v="24147.922500000001"/>
    <n v="13451.25"/>
    <n v="10696.672500000001"/>
    <n v="0.44296450346815552"/>
    <s v="Aug-2024"/>
    <d v="2024-08-01T00:00:00"/>
    <d v="2023-01-01T00:00:00"/>
    <n v="19"/>
    <s v="Q3-2024"/>
    <s v="Asia → India → Delhi"/>
    <m/>
    <m/>
    <s v="High"/>
    <n v="0"/>
  </r>
  <r>
    <s v="ORD-2025-766923"/>
    <d v="2025-02-15T00:00:00"/>
    <d v="2025-02-15T00:00:00"/>
    <n v="0"/>
    <s v="Original"/>
    <d v="2025-02-15T00:00:00"/>
    <n v="0"/>
    <s v="Europe"/>
    <x v="6"/>
    <s v="Frankfurt"/>
    <s v="Small Business"/>
    <s v="Marketplace"/>
    <s v="L. Okafor"/>
    <x v="6"/>
    <s v="ACC-3989"/>
    <n v="815.83"/>
    <n v="1982.18"/>
    <n v="1982.18"/>
    <n v="0.127"/>
    <n v="6"/>
    <n v="10382.65884"/>
    <n v="4894.9800000000005"/>
    <n v="5487.6788399999996"/>
    <n v="0.52854272923408507"/>
    <s v="Feb-2025"/>
    <d v="2025-02-01T00:00:00"/>
    <d v="2023-01-01T00:00:00"/>
    <n v="25"/>
    <s v="Q1-2025"/>
    <s v="Europe → Germany → Frankfurt"/>
    <m/>
    <m/>
    <s v="High"/>
    <n v="1"/>
  </r>
  <r>
    <s v="ORD-2025-418232"/>
    <d v="2025-08-01T00:00:00"/>
    <d v="2025-08-21T00:00:00"/>
    <n v="20"/>
    <s v="Original"/>
    <d v="2025-08-21T00:00:00"/>
    <n v="20"/>
    <s v="Asia"/>
    <x v="9"/>
    <s v="Shanghai"/>
    <s v="Corporate"/>
    <s v="Direct"/>
    <s v="I. Johnson"/>
    <x v="3"/>
    <s v="PHN-9234"/>
    <n v="1220.4100000000001"/>
    <n v="2552.2199999999998"/>
    <n v="2552.2199999999998"/>
    <n v="0.18099999999999999"/>
    <n v="14"/>
    <n v="29263.754519999995"/>
    <n v="17085.740000000002"/>
    <n v="12178.014519999993"/>
    <n v="0.41614668793360271"/>
    <s v="Aug-2025"/>
    <d v="2025-08-01T00:00:00"/>
    <d v="2023-01-01T00:00:00"/>
    <n v="31"/>
    <s v="Q3-2025"/>
    <s v="Asia → China → Shanghai"/>
    <m/>
    <m/>
    <s v="High"/>
    <n v="0"/>
  </r>
  <r>
    <s v="ORD-2023-848013"/>
    <d v="2023-02-20T00:00:00"/>
    <d v="2023-03-04T00:00:00"/>
    <n v="12"/>
    <s v="Original"/>
    <d v="2023-03-04T00:00:00"/>
    <n v="12"/>
    <s v="Asia"/>
    <x v="4"/>
    <s v="Delhi"/>
    <s v="Consumer"/>
    <s v="Distributor"/>
    <s v="M. Rossi"/>
    <x v="5"/>
    <s v="MON-9906"/>
    <n v="299.75"/>
    <n v="523.01"/>
    <n v="523.01"/>
    <n v="0.157"/>
    <n v="50"/>
    <n v="22044.871499999997"/>
    <n v="14987.5"/>
    <n v="7057.3714999999975"/>
    <n v="0.32013665854210122"/>
    <s v="Feb-2023"/>
    <d v="2023-02-01T00:00:00"/>
    <d v="2023-01-01T00:00:00"/>
    <n v="1"/>
    <s v="Q1-2023"/>
    <s v="Asia → India → Delhi"/>
    <m/>
    <m/>
    <s v="Low"/>
    <n v="0"/>
  </r>
  <r>
    <s v="ORD-2024-357368"/>
    <d v="2024-10-30T00:00:00"/>
    <d v="2024-11-24T00:00:00"/>
    <n v="25"/>
    <s v="Original"/>
    <d v="2024-11-24T00:00:00"/>
    <n v="25"/>
    <s v="Asia"/>
    <x v="9"/>
    <s v="Shenzhen"/>
    <s v="Small Business"/>
    <s v="Online"/>
    <s v="E. Garcia"/>
    <x v="0"/>
    <s v="CMP-4610"/>
    <n v="811.05"/>
    <n v="1217.71"/>
    <n v="1217.71"/>
    <n v="7.1999999999999995E-2"/>
    <n v="5"/>
    <n v="5650.1744000000008"/>
    <n v="4055.25"/>
    <n v="1594.9244000000008"/>
    <n v="0.28227879125288602"/>
    <s v="Oct-2024"/>
    <d v="2024-10-01T00:00:00"/>
    <d v="2023-01-01T00:00:00"/>
    <n v="21"/>
    <s v="Q4-2024"/>
    <s v="Asia → China → Shenzhen"/>
    <m/>
    <m/>
    <s v="Medium"/>
    <n v="0"/>
  </r>
  <r>
    <s v="ORD-2024-219735"/>
    <d v="2024-04-03T00:00:00"/>
    <d v="2024-04-07T00:00:00"/>
    <n v="4"/>
    <s v="Original"/>
    <d v="2024-04-07T00:00:00"/>
    <n v="4"/>
    <s v="Americas"/>
    <x v="5"/>
    <s v="Brasília"/>
    <s v="Non-Profit"/>
    <s v="Direct"/>
    <s v="N. Brown"/>
    <x v="3"/>
    <s v="PHN-5445"/>
    <n v="1023.27"/>
    <n v="1343.64"/>
    <n v="1343.64"/>
    <n v="0.13300000000000001"/>
    <n v="7"/>
    <n v="8154.5511600000009"/>
    <n v="7162.8899999999994"/>
    <n v="991.66116000000147"/>
    <n v="0.12160830688810116"/>
    <s v="Apr-2024"/>
    <d v="2024-04-01T00:00:00"/>
    <d v="2023-01-01T00:00:00"/>
    <n v="15"/>
    <s v="Q2-2024"/>
    <s v="Americas → Brazil → Brasília"/>
    <m/>
    <m/>
    <s v="Medium"/>
    <n v="1"/>
  </r>
  <r>
    <s v="ORD-2023-240507"/>
    <d v="2023-03-25T00:00:00"/>
    <d v="2023-03-26T00:00:00"/>
    <n v="1"/>
    <s v="Original"/>
    <d v="2023-03-26T00:00:00"/>
    <n v="1"/>
    <s v="Asia"/>
    <x v="2"/>
    <s v="Osaka"/>
    <s v="Small Business"/>
    <s v="Distributor"/>
    <s v="I. Johnson"/>
    <x v="5"/>
    <s v="MON-9227"/>
    <n v="135.12"/>
    <n v="301.7"/>
    <n v="301.7"/>
    <n v="0.14000000000000001"/>
    <n v="47"/>
    <n v="12194.714"/>
    <n v="6350.64"/>
    <n v="5844.0739999999996"/>
    <n v="0.47923009920527859"/>
    <s v="Mar-2023"/>
    <d v="2023-03-01T00:00:00"/>
    <d v="2023-03-01T00:00:00"/>
    <n v="0"/>
    <s v="Q1-2023"/>
    <s v="Asia → Japan → Osaka"/>
    <m/>
    <m/>
    <s v="Low"/>
    <n v="1"/>
  </r>
  <r>
    <s v="ORD-2024-134084"/>
    <d v="2024-06-04T00:00:00"/>
    <d v="2024-06-16T00:00:00"/>
    <n v="12"/>
    <s v="Original"/>
    <d v="2024-06-16T00:00:00"/>
    <n v="12"/>
    <s v="Asia"/>
    <x v="9"/>
    <s v="Shanghai"/>
    <s v="Corporate"/>
    <s v="Retail"/>
    <s v="J. Njeri"/>
    <x v="1"/>
    <s v="PRN-4097"/>
    <n v="918.42"/>
    <n v="1511.71"/>
    <n v="1511.71"/>
    <n v="0.02"/>
    <n v="8"/>
    <n v="11851.806399999999"/>
    <n v="7347.36"/>
    <n v="4504.4463999999998"/>
    <n v="0.38006412254590999"/>
    <s v="Jun-2024"/>
    <d v="2024-06-01T00:00:00"/>
    <d v="2023-01-01T00:00:00"/>
    <n v="17"/>
    <s v="Q2-2024"/>
    <s v="Asia → China → Shanghai"/>
    <m/>
    <m/>
    <s v="Medium"/>
    <n v="0"/>
  </r>
  <r>
    <s v="ORD-2023-884625"/>
    <d v="2023-02-19T00:00:00"/>
    <d v="2023-03-12T00:00:00"/>
    <n v="21"/>
    <s v="Original"/>
    <d v="2023-03-12T00:00:00"/>
    <n v="21"/>
    <s v="Europe"/>
    <x v="6"/>
    <s v="Berlin"/>
    <s v="Small Business"/>
    <s v="Direct"/>
    <s v="L. Okafor"/>
    <x v="5"/>
    <s v="MON-6699"/>
    <n v="1234.81"/>
    <n v="2055.2399999999998"/>
    <n v="2055.2399999999998"/>
    <n v="5.2999999999999999E-2"/>
    <n v="44"/>
    <n v="85637.740319999997"/>
    <n v="54331.64"/>
    <n v="31306.100319999998"/>
    <n v="0.36556429680441616"/>
    <s v="Feb-2023"/>
    <d v="2023-02-01T00:00:00"/>
    <d v="2023-01-01T00:00:00"/>
    <n v="1"/>
    <s v="Q1-2023"/>
    <s v="Europe → Germany → Berlin"/>
    <m/>
    <m/>
    <s v="High"/>
    <n v="0"/>
  </r>
  <r>
    <s v="ORD-2023-157993"/>
    <d v="2023-04-18T00:00:00"/>
    <d v="2023-05-18T00:00:00"/>
    <n v="30"/>
    <s v="Original"/>
    <d v="2023-05-18T00:00:00"/>
    <n v="30"/>
    <s v="Asia"/>
    <x v="9"/>
    <s v="Shenzhen"/>
    <s v="Non-Profit"/>
    <s v="Retail"/>
    <s v="H. Kim"/>
    <x v="4"/>
    <s v="LAP-1482"/>
    <n v="329.03"/>
    <n v="391.15"/>
    <n v="391.15"/>
    <n v="0.19700000000000001"/>
    <n v="46"/>
    <n v="14448.298699999998"/>
    <n v="15135.38"/>
    <n v="-687.08130000000165"/>
    <n v="-4.7554477815440081E-2"/>
    <s v="Apr-2023"/>
    <d v="2023-04-01T00:00:00"/>
    <d v="2023-01-01T00:00:00"/>
    <n v="3"/>
    <s v="Q2-2023"/>
    <s v="Asia → China → Shenzhen"/>
    <m/>
    <m/>
    <s v="Low"/>
    <n v="0"/>
  </r>
  <r>
    <s v="ORD-2024-329104"/>
    <d v="2024-05-23T00:00:00"/>
    <d v="2024-06-14T00:00:00"/>
    <n v="22"/>
    <s v="Original"/>
    <d v="2024-06-14T00:00:00"/>
    <n v="22"/>
    <s v="Europe"/>
    <x v="7"/>
    <s v="Marseille"/>
    <s v="Small Business"/>
    <s v="Online"/>
    <s v="N. Brown"/>
    <x v="5"/>
    <s v="MON-2100"/>
    <n v="1481.74"/>
    <n v="1848.97"/>
    <n v="1848.97"/>
    <n v="0.254"/>
    <n v="9"/>
    <n v="12413.98458"/>
    <n v="13335.66"/>
    <n v="-921.67541999999958"/>
    <n v="-7.4244930309072407E-2"/>
    <s v="May-2024"/>
    <d v="2024-05-01T00:00:00"/>
    <d v="2023-01-01T00:00:00"/>
    <n v="16"/>
    <s v="Q2-2024"/>
    <s v="Europe → France → Marseille"/>
    <m/>
    <m/>
    <s v="High"/>
    <n v="0"/>
  </r>
  <r>
    <s v="ORD-2023-304451"/>
    <d v="2023-10-07T00:00:00"/>
    <d v="2023-10-23T00:00:00"/>
    <n v="16"/>
    <s v="Original"/>
    <d v="2023-10-23T00:00:00"/>
    <n v="16"/>
    <s v="Asia"/>
    <x v="4"/>
    <s v="Hyderabad"/>
    <s v="Consumer"/>
    <s v="Retail"/>
    <s v="G. Dubois"/>
    <x v="5"/>
    <s v="MON-7602"/>
    <n v="906.81"/>
    <n v="1395.56"/>
    <n v="1395.56"/>
    <n v="0.185"/>
    <n v="6"/>
    <n v="6824.2884000000004"/>
    <n v="5440.86"/>
    <n v="1383.4284000000007"/>
    <n v="0.20272126834498974"/>
    <s v="Oct-2023"/>
    <d v="2023-10-01T00:00:00"/>
    <d v="2023-01-01T00:00:00"/>
    <n v="9"/>
    <s v="Q4-2023"/>
    <s v="Asia → India → Hyderabad"/>
    <m/>
    <m/>
    <s v="Medium"/>
    <n v="0"/>
  </r>
  <r>
    <s v="ORD-2024-942981"/>
    <d v="2024-10-09T00:00:00"/>
    <d v="2024-11-08T00:00:00"/>
    <n v="30"/>
    <s v="Original"/>
    <d v="2024-11-08T00:00:00"/>
    <n v="30"/>
    <s v="Europe"/>
    <x v="8"/>
    <s v="Manchester"/>
    <s v="Small Business"/>
    <s v="Distributor"/>
    <s v="J. Njeri"/>
    <x v="0"/>
    <s v="CMP-1072"/>
    <n v="343.85"/>
    <n v="538.04"/>
    <n v="538.04"/>
    <n v="0.13900000000000001"/>
    <n v="5"/>
    <n v="2316.2621999999997"/>
    <n v="1719.25"/>
    <n v="597.01219999999967"/>
    <n v="0.25774810813732563"/>
    <s v="Oct-2024"/>
    <d v="2024-10-01T00:00:00"/>
    <d v="2023-01-01T00:00:00"/>
    <n v="21"/>
    <s v="Q4-2024"/>
    <s v="Europe → United Kingdom → Manchester"/>
    <m/>
    <m/>
    <s v="Low"/>
    <n v="0"/>
  </r>
  <r>
    <s v="ORD-2024-605629"/>
    <d v="2024-07-15T00:00:00"/>
    <d v="2024-07-15T00:00:00"/>
    <n v="0"/>
    <s v="Original"/>
    <d v="2024-07-15T00:00:00"/>
    <n v="0"/>
    <s v="Asia"/>
    <x v="2"/>
    <s v="Tokyo"/>
    <s v="Small Business"/>
    <s v="Marketplace"/>
    <s v="G. Dubois"/>
    <x v="6"/>
    <s v="ACC-2735"/>
    <n v="801.77"/>
    <n v="1218.92"/>
    <n v="1218.92"/>
    <n v="0.254"/>
    <n v="16"/>
    <n v="14549.029120000001"/>
    <n v="12828.32"/>
    <n v="1720.7091200000013"/>
    <n v="0.11826968698788344"/>
    <s v="Jul-2024"/>
    <d v="2024-07-01T00:00:00"/>
    <d v="2023-03-01T00:00:00"/>
    <n v="16"/>
    <s v="Q3-2024"/>
    <s v="Asia → Japan → Tokyo"/>
    <m/>
    <m/>
    <s v="Medium"/>
    <n v="1"/>
  </r>
  <r>
    <s v="ORD-2023-450877"/>
    <d v="2023-09-21T00:00:00"/>
    <d v="2023-10-10T00:00:00"/>
    <n v="19"/>
    <s v="Original"/>
    <d v="2023-10-10T00:00:00"/>
    <n v="19"/>
    <s v="Asia"/>
    <x v="2"/>
    <s v="Tokyo"/>
    <s v="Education"/>
    <s v="Online"/>
    <s v="D. Smith"/>
    <x v="0"/>
    <s v="CMP-5211"/>
    <n v="845.63"/>
    <n v="2062.12"/>
    <n v="2062.12"/>
    <n v="0.13400000000000001"/>
    <n v="5"/>
    <n v="8928.9795999999988"/>
    <n v="4228.1499999999996"/>
    <n v="4700.8295999999991"/>
    <n v="0.52646884757133949"/>
    <s v="Sep-2023"/>
    <d v="2023-09-01T00:00:00"/>
    <d v="2023-03-01T00:00:00"/>
    <n v="6"/>
    <s v="Q3-2023"/>
    <s v="Asia → Japan → Tokyo"/>
    <m/>
    <m/>
    <s v="High"/>
    <n v="0"/>
  </r>
  <r>
    <s v="ORD-2023-286994"/>
    <d v="2023-02-24T00:00:00"/>
    <d v="2023-03-09T00:00:00"/>
    <n v="13"/>
    <s v="Original"/>
    <d v="2023-03-09T00:00:00"/>
    <n v="13"/>
    <s v="Americas"/>
    <x v="10"/>
    <s v="New York"/>
    <s v="Enterprise"/>
    <s v="Online"/>
    <s v="M. Rossi"/>
    <x v="0"/>
    <s v="CMP-1632"/>
    <n v="6.85"/>
    <n v="10.18"/>
    <n v="10.18"/>
    <n v="4.7E-2"/>
    <n v="10"/>
    <n v="97.0154"/>
    <n v="68.5"/>
    <n v="28.5154"/>
    <n v="0.2939265312517394"/>
    <s v="Feb-2023"/>
    <d v="2023-02-01T00:00:00"/>
    <d v="2023-01-01T00:00:00"/>
    <n v="1"/>
    <s v="Q1-2023"/>
    <s v="Americas → USA → New York"/>
    <m/>
    <m/>
    <s v="Low"/>
    <n v="0"/>
  </r>
  <r>
    <s v="ORD-2025-700847"/>
    <d v="2025-05-21T00:00:00"/>
    <d v="2025-05-19T00:00:00"/>
    <n v="-2"/>
    <s v="Corrected"/>
    <d v="2025-05-23T00:00:00"/>
    <n v="2"/>
    <s v="Africa"/>
    <x v="11"/>
    <s v="Johannesburg"/>
    <s v="Non-Profit"/>
    <s v="Distributor"/>
    <s v="O. Wang"/>
    <x v="4"/>
    <s v="LAP-7099"/>
    <n v="1263.8399999999999"/>
    <n v="2281.7199999999998"/>
    <n v="2281.7199999999998"/>
    <n v="7.8E-2"/>
    <n v="15"/>
    <n v="31556.187599999997"/>
    <n v="18957.599999999999"/>
    <n v="12598.587599999999"/>
    <n v="0.39924301882398494"/>
    <s v="May-2025"/>
    <d v="2025-05-01T00:00:00"/>
    <d v="2023-01-01T00:00:00"/>
    <n v="28"/>
    <s v="Q2-2025"/>
    <s v="Africa → South Africa → Johannesburg"/>
    <m/>
    <m/>
    <s v="High"/>
    <n v="1"/>
  </r>
  <r>
    <s v="ORD-2024-970848"/>
    <d v="2024-05-23T00:00:00"/>
    <d v="2024-06-03T00:00:00"/>
    <n v="11"/>
    <s v="Original"/>
    <d v="2024-06-03T00:00:00"/>
    <n v="11"/>
    <s v="Africa"/>
    <x v="11"/>
    <s v="Johannesburg"/>
    <s v="Small Business"/>
    <s v="Distributor"/>
    <s v="F. Müller"/>
    <x v="1"/>
    <s v="PRN-3785"/>
    <n v="180.89"/>
    <n v="249.57"/>
    <n v="249.57"/>
    <n v="2.1999999999999999E-2"/>
    <n v="8"/>
    <n v="1952.6356799999999"/>
    <n v="1447.12"/>
    <n v="505.51567999999997"/>
    <n v="0.25888888806948362"/>
    <s v="May-2024"/>
    <d v="2024-05-01T00:00:00"/>
    <d v="2023-01-01T00:00:00"/>
    <n v="16"/>
    <s v="Q2-2024"/>
    <s v="Africa → South Africa → Johannesburg"/>
    <m/>
    <m/>
    <s v="Low"/>
    <n v="0"/>
  </r>
  <r>
    <s v="ORD-2025-845715"/>
    <d v="2025-04-14T00:00:00"/>
    <d v="2025-05-04T00:00:00"/>
    <n v="20"/>
    <s v="Original"/>
    <d v="2025-05-04T00:00:00"/>
    <n v="20"/>
    <s v="Europe"/>
    <x v="8"/>
    <s v="Birmingham"/>
    <s v="Enterprise"/>
    <s v="Marketplace"/>
    <s v="K. Singh"/>
    <x v="5"/>
    <s v="MON-6962"/>
    <n v="1413.87"/>
    <n v="3275"/>
    <n v="3275"/>
    <n v="0.255"/>
    <n v="38"/>
    <n v="92715.25"/>
    <n v="53727.06"/>
    <n v="38988.19"/>
    <n v="0.42051539525590453"/>
    <s v="Apr-2025"/>
    <d v="2025-04-01T00:00:00"/>
    <d v="2023-01-01T00:00:00"/>
    <n v="27"/>
    <s v="Q2-2025"/>
    <s v="Europe → United Kingdom → Birmingham"/>
    <m/>
    <m/>
    <s v="High"/>
    <n v="0"/>
  </r>
  <r>
    <s v="ORD-2023-664749"/>
    <d v="2023-08-27T00:00:00"/>
    <d v="2023-09-11T00:00:00"/>
    <n v="15"/>
    <s v="Original"/>
    <d v="2023-09-11T00:00:00"/>
    <n v="15"/>
    <s v="Europe"/>
    <x v="8"/>
    <s v="London"/>
    <s v="Consumer"/>
    <s v="Marketplace"/>
    <s v="N. Brown"/>
    <x v="1"/>
    <s v="PRN-5107"/>
    <n v="943.79"/>
    <n v="1913.76"/>
    <n v="1913.76"/>
    <n v="9.0999999999999998E-2"/>
    <n v="9"/>
    <n v="15656.47056"/>
    <n v="8494.11"/>
    <n v="7162.3605599999992"/>
    <n v="0.45746967891338081"/>
    <s v="Aug-2023"/>
    <d v="2023-08-01T00:00:00"/>
    <d v="2023-01-01T00:00:00"/>
    <n v="7"/>
    <s v="Q3-2023"/>
    <s v="Europe → United Kingdom → London"/>
    <m/>
    <m/>
    <s v="High"/>
    <n v="0"/>
  </r>
  <r>
    <s v="ORD-2024-960952"/>
    <d v="2024-02-03T00:00:00"/>
    <d v="2024-02-21T00:00:00"/>
    <n v="18"/>
    <s v="Original"/>
    <d v="2024-02-21T00:00:00"/>
    <n v="18"/>
    <s v="Europe"/>
    <x v="6"/>
    <s v="Frankfurt"/>
    <s v="Corporate"/>
    <s v="Retail"/>
    <s v="H. Kim"/>
    <x v="0"/>
    <s v="CMP-9264"/>
    <n v="39.229999999999997"/>
    <n v="30.09"/>
    <n v="30.09"/>
    <n v="0.17699999999999999"/>
    <n v="13"/>
    <n v="321.93290999999999"/>
    <n v="509.98999999999995"/>
    <n v="-188.05708999999996"/>
    <n v="-0.58414993981199359"/>
    <s v="Feb-2024"/>
    <d v="2024-02-01T00:00:00"/>
    <d v="2023-01-01T00:00:00"/>
    <n v="13"/>
    <s v="Q1-2024"/>
    <s v="Europe → Germany → Frankfurt"/>
    <m/>
    <m/>
    <s v="Low"/>
    <n v="0"/>
  </r>
  <r>
    <s v="ORD-2023-987700"/>
    <d v="2023-04-05T00:00:00"/>
    <d v="2023-04-16T00:00:00"/>
    <n v="11"/>
    <s v="Original"/>
    <d v="2023-04-16T00:00:00"/>
    <n v="11"/>
    <s v="Americas"/>
    <x v="3"/>
    <s v="Vancouver"/>
    <s v="Non-Profit"/>
    <s v="Online"/>
    <s v="O. Wang"/>
    <x v="5"/>
    <s v="MON-5259"/>
    <n v="213.1"/>
    <n v="501.31"/>
    <n v="501.31"/>
    <n v="5.6000000000000001E-2"/>
    <n v="15"/>
    <n v="7098.5495999999994"/>
    <n v="3196.5"/>
    <n v="3902.0495999999994"/>
    <n v="0.54969674368409005"/>
    <s v="Apr-2023"/>
    <d v="2023-04-01T00:00:00"/>
    <d v="2023-01-01T00:00:00"/>
    <n v="3"/>
    <s v="Q2-2023"/>
    <s v="Americas → Canada → Vancouver"/>
    <m/>
    <m/>
    <s v="Low"/>
    <n v="0"/>
  </r>
  <r>
    <s v="ORD-2025-652467"/>
    <d v="2025-08-21T00:00:00"/>
    <d v="2025-09-12T00:00:00"/>
    <n v="22"/>
    <s v="Original"/>
    <d v="2025-09-12T00:00:00"/>
    <n v="22"/>
    <s v="Asia"/>
    <x v="9"/>
    <s v="Shenzhen"/>
    <s v="Education"/>
    <s v="Retail"/>
    <s v="B. Chen"/>
    <x v="1"/>
    <s v="PRN-8137"/>
    <n v="352.66"/>
    <n v="411.18"/>
    <n v="411.18"/>
    <n v="0.17299999999999999"/>
    <n v="13"/>
    <n v="4420.5961799999995"/>
    <n v="4584.58"/>
    <n v="-163.98382000000038"/>
    <n v="-3.7095408248758066E-2"/>
    <s v="Aug-2025"/>
    <d v="2025-08-01T00:00:00"/>
    <d v="2023-01-01T00:00:00"/>
    <n v="31"/>
    <s v="Q3-2025"/>
    <s v="Asia → China → Shenzhen"/>
    <m/>
    <m/>
    <s v="Low"/>
    <n v="0"/>
  </r>
  <r>
    <s v="ORD-2025-667201"/>
    <d v="2025-09-15T00:00:00"/>
    <d v="2025-09-18T00:00:00"/>
    <n v="3"/>
    <s v="Original"/>
    <d v="2025-09-18T00:00:00"/>
    <n v="3"/>
    <s v="Americas"/>
    <x v="5"/>
    <s v="Rio de Janeiro"/>
    <s v="Non-Profit"/>
    <s v="Direct"/>
    <s v="L. Okafor"/>
    <x v="6"/>
    <s v="ACC-6777"/>
    <n v="5.5"/>
    <n v="5.92"/>
    <n v="5.92"/>
    <n v="0.21199999999999999"/>
    <n v="4"/>
    <n v="18.659839999999999"/>
    <n v="22"/>
    <n v="-3.3401600000000009"/>
    <n v="-0.17900260666758133"/>
    <s v="Sep-2025"/>
    <d v="2025-09-01T00:00:00"/>
    <d v="2023-01-01T00:00:00"/>
    <n v="32"/>
    <s v="Q3-2025"/>
    <s v="Americas → Brazil → Rio de Janeiro"/>
    <m/>
    <m/>
    <s v="Low"/>
    <n v="1"/>
  </r>
  <r>
    <s v="ORD-2024-237478"/>
    <d v="2024-10-03T00:00:00"/>
    <d v="2024-10-11T00:00:00"/>
    <n v="8"/>
    <s v="Original"/>
    <d v="2024-10-11T00:00:00"/>
    <n v="8"/>
    <s v="Asia"/>
    <x v="9"/>
    <s v="Beijing"/>
    <s v="Enterprise"/>
    <s v="Direct"/>
    <s v="B. Chen"/>
    <x v="3"/>
    <s v="PHN-7488"/>
    <n v="1132.6099999999999"/>
    <n v="2206.63"/>
    <n v="2206.63"/>
    <n v="6.3E-2"/>
    <n v="20"/>
    <n v="41352.246200000009"/>
    <n v="22652.199999999997"/>
    <n v="18700.046200000012"/>
    <n v="0.45221355351671338"/>
    <s v="Oct-2024"/>
    <d v="2024-10-01T00:00:00"/>
    <d v="2023-01-01T00:00:00"/>
    <n v="21"/>
    <s v="Q4-2024"/>
    <s v="Asia → China → Beijing"/>
    <m/>
    <m/>
    <s v="High"/>
    <n v="0"/>
  </r>
  <r>
    <s v="ORD-2025-898843"/>
    <d v="2025-02-02T00:00:00"/>
    <d v="2025-03-04T00:00:00"/>
    <n v="30"/>
    <s v="Original"/>
    <d v="2025-03-04T00:00:00"/>
    <n v="30"/>
    <s v="Asia"/>
    <x v="2"/>
    <s v="Osaka"/>
    <s v="Education"/>
    <s v="Distributor"/>
    <s v="L. Okafor"/>
    <x v="6"/>
    <s v="ACC-9591"/>
    <n v="766.59"/>
    <n v="1912.8"/>
    <n v="1912.8"/>
    <n v="0.19600000000000001"/>
    <n v="5"/>
    <n v="7689.4560000000001"/>
    <n v="3832.9500000000003"/>
    <n v="3856.5059999999999"/>
    <n v="0.50153170783472845"/>
    <s v="Feb-2025"/>
    <d v="2025-02-01T00:00:00"/>
    <d v="2023-03-01T00:00:00"/>
    <n v="23"/>
    <s v="Q1-2025"/>
    <s v="Asia → Japan → Osaka"/>
    <m/>
    <m/>
    <s v="High"/>
    <n v="0"/>
  </r>
  <r>
    <s v="ORD-2023-334213"/>
    <d v="2023-08-19T00:00:00"/>
    <d v="2023-08-23T00:00:00"/>
    <n v="4"/>
    <s v="Original"/>
    <d v="2023-08-23T00:00:00"/>
    <n v="4"/>
    <s v="Africa"/>
    <x v="1"/>
    <s v="Abuja"/>
    <s v="Small Business"/>
    <s v="Online"/>
    <s v="J. Njeri"/>
    <x v="5"/>
    <s v="MON-5517"/>
    <n v="790.63"/>
    <n v="1382.31"/>
    <n v="1382.31"/>
    <n v="0.10100000000000001"/>
    <n v="7"/>
    <n v="8698.8768300000011"/>
    <n v="5534.41"/>
    <n v="3164.4668300000012"/>
    <n v="0.36377878338116448"/>
    <s v="Aug-2023"/>
    <d v="2023-08-01T00:00:00"/>
    <d v="2023-01-01T00:00:00"/>
    <n v="7"/>
    <s v="Q3-2023"/>
    <s v="Africa → Nigeria → Abuja"/>
    <m/>
    <m/>
    <s v="Medium"/>
    <n v="1"/>
  </r>
  <r>
    <s v="ORD-2024-640340"/>
    <d v="2024-10-22T00:00:00"/>
    <d v="2024-10-29T00:00:00"/>
    <n v="7"/>
    <s v="Original"/>
    <d v="2024-10-29T00:00:00"/>
    <n v="7"/>
    <s v="Africa"/>
    <x v="1"/>
    <s v="Port Harcourt"/>
    <s v="Enterprise"/>
    <s v="Distributor"/>
    <s v="M. Rossi"/>
    <x v="5"/>
    <s v="MON-8758"/>
    <n v="1023.06"/>
    <n v="1355.61"/>
    <n v="1355.61"/>
    <n v="0.153"/>
    <n v="23"/>
    <n v="26408.63841"/>
    <n v="23530.379999999997"/>
    <n v="2878.2584100000022"/>
    <n v="0.10898927711888809"/>
    <s v="Oct-2024"/>
    <d v="2024-10-01T00:00:00"/>
    <d v="2023-01-01T00:00:00"/>
    <n v="21"/>
    <s v="Q4-2024"/>
    <s v="Africa → Nigeria → Port Harcourt"/>
    <m/>
    <m/>
    <s v="Medium"/>
    <n v="1"/>
  </r>
  <r>
    <s v="ORD-2023-399631"/>
    <d v="2023-06-22T00:00:00"/>
    <d v="2023-07-21T00:00:00"/>
    <n v="29"/>
    <s v="Original"/>
    <d v="2023-07-21T00:00:00"/>
    <n v="29"/>
    <s v="Europe"/>
    <x v="7"/>
    <s v="Lyon"/>
    <s v="Corporate"/>
    <s v="Retail"/>
    <s v="J. Njeri"/>
    <x v="6"/>
    <s v="ACC-3385"/>
    <n v="734.34"/>
    <n v="887.9"/>
    <n v="887.9"/>
    <n v="2.5000000000000001E-2"/>
    <n v="12"/>
    <n v="10388.429999999998"/>
    <n v="8812.08"/>
    <n v="1576.3499999999985"/>
    <n v="0.15174092716608753"/>
    <s v="Jun-2023"/>
    <d v="2023-06-01T00:00:00"/>
    <d v="2023-01-01T00:00:00"/>
    <n v="5"/>
    <s v="Q2-2023"/>
    <s v="Europe → France → Lyon"/>
    <m/>
    <m/>
    <s v="Medium"/>
    <n v="0"/>
  </r>
  <r>
    <s v="ORD-2025-542939"/>
    <d v="2025-01-13T00:00:00"/>
    <d v="2025-02-08T00:00:00"/>
    <n v="26"/>
    <s v="Original"/>
    <d v="2025-02-08T00:00:00"/>
    <n v="26"/>
    <s v="Europe"/>
    <x v="7"/>
    <s v="Paris"/>
    <s v="Non-Profit"/>
    <s v="Not Specified"/>
    <s v="E. Garcia"/>
    <x v="5"/>
    <s v="MON-1593"/>
    <n v="594.74"/>
    <n v="1020.69"/>
    <n v="1020.69"/>
    <n v="0.21099999999999999"/>
    <n v="6"/>
    <n v="4831.9464600000001"/>
    <n v="3568.44"/>
    <n v="1263.5064600000001"/>
    <n v="0.26149016146176424"/>
    <s v="Jan-2025"/>
    <d v="2025-01-01T00:00:00"/>
    <d v="2023-01-01T00:00:00"/>
    <n v="24"/>
    <s v="Q1-2025"/>
    <s v="Europe → France → Paris"/>
    <m/>
    <m/>
    <s v="Medium"/>
    <n v="0"/>
  </r>
  <r>
    <s v="ORD-2023-521818"/>
    <d v="2023-01-29T00:00:00"/>
    <d v="2023-02-28T00:00:00"/>
    <n v="30"/>
    <s v="Original"/>
    <d v="2023-02-28T00:00:00"/>
    <n v="30"/>
    <s v="Asia"/>
    <x v="4"/>
    <s v="Bengaluru"/>
    <s v="Non-Profit"/>
    <s v="Retail"/>
    <s v="B. Chen"/>
    <x v="6"/>
    <s v="ACC-4631"/>
    <n v="1262.0999999999999"/>
    <n v="1395.53"/>
    <n v="1395.53"/>
    <n v="0.23300000000000001"/>
    <n v="25"/>
    <n v="26759.28775"/>
    <n v="31552.499999999996"/>
    <n v="-4793.2122499999969"/>
    <n v="-0.17912331205452198"/>
    <s v="Jan-2023"/>
    <d v="2023-01-01T00:00:00"/>
    <d v="2023-01-01T00:00:00"/>
    <n v="0"/>
    <s v="Q1-2023"/>
    <s v="Asia → India → Bengaluru"/>
    <m/>
    <m/>
    <s v="Medium"/>
    <n v="0"/>
  </r>
  <r>
    <s v="ORD-2023-825836"/>
    <d v="2023-07-19T00:00:00"/>
    <d v="2023-07-31T00:00:00"/>
    <n v="12"/>
    <s v="Original"/>
    <d v="2023-07-31T00:00:00"/>
    <n v="12"/>
    <s v="Americas"/>
    <x v="5"/>
    <s v="Rio de Janeiro"/>
    <s v="Corporate"/>
    <s v="Retail"/>
    <s v="C. Otieno"/>
    <x v="5"/>
    <s v="MON-7869"/>
    <n v="1334.64"/>
    <n v="2273.42"/>
    <n v="2273.42"/>
    <n v="0.11799999999999999"/>
    <n v="14"/>
    <n v="28072.190160000002"/>
    <n v="18684.960000000003"/>
    <n v="9387.2301599999992"/>
    <n v="0.33439607335575267"/>
    <s v="Jul-2023"/>
    <d v="2023-07-01T00:00:00"/>
    <d v="2023-01-01T00:00:00"/>
    <n v="6"/>
    <s v="Q3-2023"/>
    <s v="Americas → Brazil → Rio de Janeiro"/>
    <m/>
    <m/>
    <s v="High"/>
    <n v="0"/>
  </r>
  <r>
    <s v="ORD-2024-503082"/>
    <d v="2024-05-19T00:00:00"/>
    <d v="2024-06-08T00:00:00"/>
    <n v="20"/>
    <s v="Original"/>
    <d v="2024-06-08T00:00:00"/>
    <n v="20"/>
    <s v="Americas"/>
    <x v="5"/>
    <s v="Brasília"/>
    <s v="Small Business"/>
    <s v="Retail"/>
    <s v="E. Garcia"/>
    <x v="5"/>
    <s v="MON-4271"/>
    <n v="1075.9000000000001"/>
    <n v="1242.1500000000001"/>
    <n v="1242.1500000000001"/>
    <n v="1.2E-2"/>
    <n v="7"/>
    <n v="8590.7094000000016"/>
    <n v="7531.3000000000011"/>
    <n v="1059.4094000000005"/>
    <n v="0.12332036280961853"/>
    <s v="May-2024"/>
    <d v="2024-05-01T00:00:00"/>
    <d v="2023-01-01T00:00:00"/>
    <n v="16"/>
    <s v="Q2-2024"/>
    <s v="Americas → Brazil → Brasília"/>
    <m/>
    <m/>
    <s v="Medium"/>
    <n v="0"/>
  </r>
  <r>
    <s v="ORD-2024-760799"/>
    <d v="2024-02-03T00:00:00"/>
    <d v="2024-02-19T00:00:00"/>
    <n v="16"/>
    <s v="Original"/>
    <d v="2024-02-19T00:00:00"/>
    <n v="16"/>
    <s v="Asia"/>
    <x v="9"/>
    <s v="Shenzhen"/>
    <s v="Small Business"/>
    <s v="Online"/>
    <s v="H. Kim"/>
    <x v="4"/>
    <s v="LAP-5531"/>
    <n v="993.75"/>
    <n v="1310.29"/>
    <n v="1310.29"/>
    <n v="0.215"/>
    <n v="19"/>
    <n v="19542.975350000001"/>
    <n v="18881.25"/>
    <n v="661.72535000000062"/>
    <n v="3.3860010471742245E-2"/>
    <s v="Feb-2024"/>
    <d v="2024-02-01T00:00:00"/>
    <d v="2023-01-01T00:00:00"/>
    <n v="13"/>
    <s v="Q1-2024"/>
    <s v="Asia → China → Shenzhen"/>
    <m/>
    <m/>
    <s v="Medium"/>
    <n v="0"/>
  </r>
  <r>
    <s v="ORD-2023-197661"/>
    <d v="2023-08-08T00:00:00"/>
    <d v="2023-08-22T00:00:00"/>
    <n v="14"/>
    <s v="Original"/>
    <d v="2023-08-22T00:00:00"/>
    <n v="14"/>
    <s v="Europe"/>
    <x v="8"/>
    <s v="Birmingham"/>
    <s v="Non-Profit"/>
    <s v="Direct"/>
    <s v="N. Brown"/>
    <x v="5"/>
    <s v="MON-7511"/>
    <n v="446.69"/>
    <n v="967.25"/>
    <n v="967.25"/>
    <n v="9.4E-2"/>
    <n v="10"/>
    <n v="8763.2849999999999"/>
    <n v="4466.8999999999996"/>
    <n v="4296.3850000000002"/>
    <n v="0.49027105702941309"/>
    <s v="Aug-2023"/>
    <d v="2023-08-01T00:00:00"/>
    <d v="2023-01-01T00:00:00"/>
    <n v="7"/>
    <s v="Q3-2023"/>
    <s v="Europe → United Kingdom → Birmingham"/>
    <m/>
    <m/>
    <s v="Medium"/>
    <n v="0"/>
  </r>
  <r>
    <s v="ORD-2024-212990"/>
    <d v="2024-08-12T00:00:00"/>
    <d v="2024-09-03T00:00:00"/>
    <n v="22"/>
    <s v="Original"/>
    <d v="2024-09-03T00:00:00"/>
    <n v="22"/>
    <s v="Americas"/>
    <x v="10"/>
    <s v="Austin"/>
    <s v="Consumer"/>
    <s v="Distributor"/>
    <s v="I. Johnson"/>
    <x v="4"/>
    <s v="LAP-7979"/>
    <n v="797.8"/>
    <n v="886.22"/>
    <n v="886.22"/>
    <n v="0.23599999999999999"/>
    <n v="36"/>
    <n v="24374.594880000001"/>
    <n v="28720.799999999999"/>
    <n v="-4346.2051199999987"/>
    <n v="-0.17830881462428633"/>
    <s v="Aug-2024"/>
    <d v="2024-08-01T00:00:00"/>
    <d v="2023-01-01T00:00:00"/>
    <n v="19"/>
    <s v="Q3-2024"/>
    <s v="Americas → USA → Austin"/>
    <m/>
    <m/>
    <s v="Medium"/>
    <n v="0"/>
  </r>
  <r>
    <s v="ORD-2023-925146"/>
    <d v="2023-10-15T00:00:00"/>
    <d v="2023-11-13T00:00:00"/>
    <n v="29"/>
    <s v="Original"/>
    <d v="2023-11-13T00:00:00"/>
    <n v="29"/>
    <s v="Asia"/>
    <x v="9"/>
    <s v="Shenzhen"/>
    <s v="Non-Profit"/>
    <s v="Distributor"/>
    <s v="J. Njeri"/>
    <x v="1"/>
    <s v="PRN-4983"/>
    <n v="986.44"/>
    <n v="790.61"/>
    <n v="790.61"/>
    <n v="7.1999999999999995E-2"/>
    <n v="6"/>
    <n v="4402.1164799999997"/>
    <n v="5918.64"/>
    <n v="-1516.5235200000006"/>
    <n v="-0.34449872621271499"/>
    <s v="Oct-2023"/>
    <d v="2023-10-01T00:00:00"/>
    <d v="2023-01-01T00:00:00"/>
    <n v="9"/>
    <s v="Q4-2023"/>
    <s v="Asia → China → Shenzhen"/>
    <m/>
    <m/>
    <s v="Low"/>
    <n v="0"/>
  </r>
  <r>
    <s v="ORD-2023-177794"/>
    <d v="2023-05-04T00:00:00"/>
    <d v="2023-05-26T00:00:00"/>
    <n v="22"/>
    <s v="Original"/>
    <d v="2023-05-26T00:00:00"/>
    <n v="22"/>
    <s v="Americas"/>
    <x v="10"/>
    <s v="San Francisco"/>
    <s v="Enterprise"/>
    <s v="Online"/>
    <s v="J. Njeri"/>
    <x v="2"/>
    <s v="NET-5941"/>
    <n v="249.71"/>
    <n v="361.33"/>
    <n v="361.33"/>
    <n v="9.4E-2"/>
    <n v="12"/>
    <n v="3928.3797600000003"/>
    <n v="2996.52"/>
    <n v="931.85976000000028"/>
    <n v="0.23721223937881206"/>
    <s v="May-2023"/>
    <d v="2023-05-01T00:00:00"/>
    <d v="2023-01-01T00:00:00"/>
    <n v="4"/>
    <s v="Q2-2023"/>
    <s v="Americas → USA → San Francisco"/>
    <m/>
    <m/>
    <s v="Low"/>
    <n v="0"/>
  </r>
  <r>
    <s v="ORD-2024-444710"/>
    <d v="2024-09-22T00:00:00"/>
    <d v="2024-10-01T00:00:00"/>
    <n v="9"/>
    <s v="Original"/>
    <d v="2024-10-01T00:00:00"/>
    <n v="9"/>
    <s v="Americas"/>
    <x v="5"/>
    <s v="São Paulo"/>
    <s v="Non-Profit"/>
    <s v="Online"/>
    <s v="K. Singh"/>
    <x v="5"/>
    <s v="MON-6341"/>
    <n v="1378.8"/>
    <n v="1952.04"/>
    <n v="1952.04"/>
    <n v="0.159"/>
    <n v="19"/>
    <n v="31191.64716"/>
    <n v="26197.200000000001"/>
    <n v="4994.4471599999997"/>
    <n v="0.16012130216723058"/>
    <s v="Sep-2024"/>
    <d v="2024-09-01T00:00:00"/>
    <d v="2023-01-01T00:00:00"/>
    <n v="20"/>
    <s v="Q3-2024"/>
    <s v="Americas → Brazil → São Paulo"/>
    <m/>
    <m/>
    <s v="High"/>
    <n v="0"/>
  </r>
  <r>
    <s v="ORD-2024-668926"/>
    <d v="2024-10-23T00:00:00"/>
    <d v="2024-11-14T00:00:00"/>
    <n v="22"/>
    <s v="Original"/>
    <d v="2024-11-14T00:00:00"/>
    <n v="22"/>
    <s v="Asia"/>
    <x v="2"/>
    <s v="Osaka"/>
    <s v="Non-Profit"/>
    <s v="Direct"/>
    <s v="B. Chen"/>
    <x v="3"/>
    <s v="PHN-9789"/>
    <n v="1406.4"/>
    <n v="1564.76"/>
    <n v="1564.76"/>
    <n v="0.185"/>
    <n v="17"/>
    <n v="21679.749799999998"/>
    <n v="23908.800000000003"/>
    <n v="-2229.0502000000051"/>
    <n v="-0.10281715520536151"/>
    <s v="Oct-2024"/>
    <d v="2024-10-01T00:00:00"/>
    <d v="2023-03-01T00:00:00"/>
    <n v="19"/>
    <s v="Q4-2024"/>
    <s v="Asia → Japan → Osaka"/>
    <m/>
    <m/>
    <s v="Medium"/>
    <n v="0"/>
  </r>
  <r>
    <s v="ORD-2024-968374"/>
    <d v="2024-02-11T00:00:00"/>
    <d v="2024-03-03T00:00:00"/>
    <n v="21"/>
    <s v="Original"/>
    <d v="2024-03-03T00:00:00"/>
    <n v="21"/>
    <s v="Africa"/>
    <x v="0"/>
    <s v="Kisumu"/>
    <s v="Enterprise"/>
    <s v="Online"/>
    <s v="B. Chen"/>
    <x v="3"/>
    <s v="PHN-5082"/>
    <n v="516.86"/>
    <n v="852.54"/>
    <n v="852.54"/>
    <n v="5.0999999999999997E-2"/>
    <n v="14"/>
    <n v="11326.846439999999"/>
    <n v="7236.04"/>
    <n v="4090.8064399999994"/>
    <n v="0.36116022775355994"/>
    <s v="Feb-2024"/>
    <d v="2024-02-01T00:00:00"/>
    <d v="2023-01-01T00:00:00"/>
    <n v="13"/>
    <s v="Q1-2024"/>
    <s v="Africa → Kenya → Kisumu"/>
    <m/>
    <m/>
    <s v="Medium"/>
    <n v="0"/>
  </r>
  <r>
    <s v="ORD-2023-575584"/>
    <d v="2023-01-30T00:00:00"/>
    <d v="2023-02-21T00:00:00"/>
    <n v="22"/>
    <s v="Original"/>
    <d v="2023-02-21T00:00:00"/>
    <n v="22"/>
    <s v="Europe"/>
    <x v="6"/>
    <s v="Munich"/>
    <s v="Small Business"/>
    <s v="Marketplace"/>
    <s v="G. Dubois"/>
    <x v="2"/>
    <s v="NET-3460"/>
    <n v="1142.8800000000001"/>
    <n v="1465.29"/>
    <n v="1465.29"/>
    <n v="0.186"/>
    <n v="7"/>
    <n v="8349.2224200000001"/>
    <n v="8000.1600000000008"/>
    <n v="349.06241999999929"/>
    <n v="4.1807775915017401E-2"/>
    <s v="Jan-2023"/>
    <d v="2023-01-01T00:00:00"/>
    <d v="2023-01-01T00:00:00"/>
    <n v="0"/>
    <s v="Q1-2023"/>
    <s v="Europe → Germany → Munich"/>
    <m/>
    <m/>
    <s v="Medium"/>
    <n v="0"/>
  </r>
  <r>
    <s v="ORD-2023-701153"/>
    <d v="2023-04-14T00:00:00"/>
    <d v="2023-05-13T00:00:00"/>
    <n v="29"/>
    <s v="Original"/>
    <d v="2023-05-13T00:00:00"/>
    <n v="29"/>
    <s v="Europe"/>
    <x v="6"/>
    <s v="Frankfurt"/>
    <s v="Consumer"/>
    <s v="Direct"/>
    <s v="J. Njeri"/>
    <x v="1"/>
    <s v="PRN-7019"/>
    <n v="1320.33"/>
    <n v="2645.23"/>
    <n v="2645.23"/>
    <n v="0.155"/>
    <n v="25"/>
    <n v="55880.483749999999"/>
    <n v="33008.25"/>
    <n v="22872.233749999999"/>
    <n v="0.40930629470436536"/>
    <s v="Apr-2023"/>
    <d v="2023-04-01T00:00:00"/>
    <d v="2023-01-01T00:00:00"/>
    <n v="3"/>
    <s v="Q2-2023"/>
    <s v="Europe → Germany → Frankfurt"/>
    <m/>
    <m/>
    <s v="High"/>
    <n v="0"/>
  </r>
  <r>
    <s v="ORD-2023-382017"/>
    <d v="2023-01-13T00:00:00"/>
    <d v="2023-01-19T00:00:00"/>
    <n v="6"/>
    <s v="Original"/>
    <d v="2023-01-19T00:00:00"/>
    <n v="6"/>
    <s v="Americas"/>
    <x v="10"/>
    <s v="Chicago"/>
    <s v="Corporate"/>
    <s v="Direct"/>
    <s v="H. Kim"/>
    <x v="3"/>
    <s v="PHN-3159"/>
    <n v="833.57"/>
    <n v="881.57"/>
    <n v="881.57"/>
    <n v="5.7000000000000002E-2"/>
    <n v="18"/>
    <n v="14963.769179999999"/>
    <n v="15004.26"/>
    <n v="-40.490820000000895"/>
    <n v="-2.7059238560107821E-3"/>
    <s v="Jan-2023"/>
    <d v="2023-01-01T00:00:00"/>
    <d v="2023-01-01T00:00:00"/>
    <n v="0"/>
    <s v="Q1-2023"/>
    <s v="Americas → USA → Chicago"/>
    <m/>
    <m/>
    <s v="Medium"/>
    <n v="1"/>
  </r>
  <r>
    <s v="ORD-2024-999607"/>
    <d v="2024-01-12T00:00:00"/>
    <d v="2024-01-29T00:00:00"/>
    <n v="17"/>
    <s v="Original"/>
    <d v="2024-01-29T00:00:00"/>
    <n v="17"/>
    <s v="Americas"/>
    <x v="10"/>
    <s v="Chicago"/>
    <s v="Education"/>
    <s v="Distributor"/>
    <s v="A. Patel"/>
    <x v="1"/>
    <s v="PRN-8604"/>
    <n v="493.76"/>
    <n v="625.04"/>
    <n v="625.04"/>
    <n v="0.25800000000000001"/>
    <n v="10"/>
    <n v="4637.7968000000001"/>
    <n v="4937.6000000000004"/>
    <n v="-299.80320000000029"/>
    <n v="-6.464345311549663E-2"/>
    <s v="Jan-2024"/>
    <d v="2024-01-01T00:00:00"/>
    <d v="2023-01-01T00:00:00"/>
    <n v="12"/>
    <s v="Q1-2024"/>
    <s v="Americas → USA → Chicago"/>
    <m/>
    <m/>
    <s v="Low"/>
    <n v="0"/>
  </r>
  <r>
    <s v="ORD-2023-133848"/>
    <d v="2023-08-15T00:00:00"/>
    <d v="2023-09-07T00:00:00"/>
    <n v="23"/>
    <s v="Original"/>
    <d v="2023-09-07T00:00:00"/>
    <n v="23"/>
    <s v="Americas"/>
    <x v="10"/>
    <s v="New York"/>
    <s v="Enterprise"/>
    <s v="Online"/>
    <s v="K. Singh"/>
    <x v="3"/>
    <s v="PHN-2013"/>
    <n v="590.33000000000004"/>
    <n v="973.04"/>
    <n v="973.04"/>
    <n v="0"/>
    <n v="26"/>
    <n v="25299.040000000001"/>
    <n v="15348.580000000002"/>
    <n v="9950.4599999999991"/>
    <n v="0.39331373838691108"/>
    <s v="Aug-2023"/>
    <d v="2023-08-01T00:00:00"/>
    <d v="2023-01-01T00:00:00"/>
    <n v="7"/>
    <s v="Q3-2023"/>
    <s v="Americas → USA → New York"/>
    <m/>
    <m/>
    <s v="Medium"/>
    <n v="0"/>
  </r>
  <r>
    <s v="ORD-2023-586275"/>
    <d v="2023-01-20T00:00:00"/>
    <d v="2023-02-03T00:00:00"/>
    <n v="14"/>
    <s v="Original"/>
    <d v="2023-02-03T00:00:00"/>
    <n v="14"/>
    <s v="Africa"/>
    <x v="0"/>
    <s v="Kisumu"/>
    <s v="Corporate"/>
    <s v="Retail"/>
    <s v="M. Rossi"/>
    <x v="2"/>
    <s v="NET-6036"/>
    <n v="884.36"/>
    <n v="1545.34"/>
    <n v="1545.34"/>
    <n v="0.24299999999999999"/>
    <n v="41"/>
    <n v="47962.717579999997"/>
    <n v="36258.76"/>
    <n v="11703.957579999995"/>
    <n v="0.24402198562827965"/>
    <s v="Jan-2023"/>
    <d v="2023-01-01T00:00:00"/>
    <d v="2023-01-01T00:00:00"/>
    <n v="0"/>
    <s v="Q1-2023"/>
    <s v="Africa → Kenya → Kisumu"/>
    <m/>
    <m/>
    <s v="Medium"/>
    <n v="0"/>
  </r>
  <r>
    <s v="ORD-2025-964661"/>
    <d v="2025-02-04T00:00:00"/>
    <d v="2025-02-25T00:00:00"/>
    <n v="21"/>
    <s v="Original"/>
    <d v="2025-02-25T00:00:00"/>
    <n v="21"/>
    <s v="Europe"/>
    <x v="8"/>
    <s v="Birmingham"/>
    <s v="Corporate"/>
    <s v="Marketplace"/>
    <s v="D. Smith"/>
    <x v="5"/>
    <s v="MON-4959"/>
    <n v="1016.32"/>
    <n v="2253.42"/>
    <n v="2253.42"/>
    <n v="5.5E-2"/>
    <n v="12"/>
    <n v="25553.782800000001"/>
    <n v="12195.84"/>
    <n v="13357.942800000001"/>
    <n v="0.52273837124419797"/>
    <s v="Feb-2025"/>
    <d v="2025-02-01T00:00:00"/>
    <d v="2023-01-01T00:00:00"/>
    <n v="25"/>
    <s v="Q1-2025"/>
    <s v="Europe → United Kingdom → Birmingham"/>
    <m/>
    <m/>
    <s v="High"/>
    <n v="0"/>
  </r>
  <r>
    <s v="ORD-2023-390998"/>
    <d v="2023-04-19T00:00:00"/>
    <d v="2023-04-28T00:00:00"/>
    <n v="9"/>
    <s v="Original"/>
    <d v="2023-04-28T00:00:00"/>
    <n v="9"/>
    <s v="Europe"/>
    <x v="6"/>
    <s v="Berlin"/>
    <s v="Education"/>
    <s v="Online"/>
    <s v="E. Garcia"/>
    <x v="5"/>
    <s v="MON-1663"/>
    <n v="1178.42"/>
    <n v="2446.56"/>
    <n v="2446.56"/>
    <n v="2.9000000000000001E-2"/>
    <n v="11"/>
    <n v="26131.70736"/>
    <n v="12962.62"/>
    <n v="13169.08736"/>
    <n v="0.5039505141618883"/>
    <s v="Apr-2023"/>
    <d v="2023-04-01T00:00:00"/>
    <d v="2023-01-01T00:00:00"/>
    <n v="3"/>
    <s v="Q2-2023"/>
    <s v="Europe → Germany → Berlin"/>
    <m/>
    <m/>
    <s v="High"/>
    <n v="0"/>
  </r>
  <r>
    <s v="ORD-2023-920483"/>
    <d v="2023-07-02T00:00:00"/>
    <d v="2023-08-01T00:00:00"/>
    <n v="30"/>
    <s v="Original"/>
    <d v="2023-08-01T00:00:00"/>
    <n v="30"/>
    <s v="Europe"/>
    <x v="8"/>
    <s v="Birmingham"/>
    <s v="Small Business"/>
    <s v="Retail"/>
    <s v="B. Chen"/>
    <x v="0"/>
    <s v="CMP-7256"/>
    <n v="137.46"/>
    <n v="188.3"/>
    <n v="188.3"/>
    <n v="3.7999999999999999E-2"/>
    <n v="37"/>
    <n v="6702.3501999999999"/>
    <n v="5086.0200000000004"/>
    <n v="1616.3301999999994"/>
    <n v="0.24115872071262398"/>
    <s v="Jul-2023"/>
    <d v="2023-07-01T00:00:00"/>
    <d v="2023-01-01T00:00:00"/>
    <n v="6"/>
    <s v="Q3-2023"/>
    <s v="Europe → United Kingdom → Birmingham"/>
    <m/>
    <m/>
    <s v="Low"/>
    <n v="0"/>
  </r>
  <r>
    <s v="ORD-2025-146850"/>
    <d v="2025-01-21T00:00:00"/>
    <d v="2025-02-14T00:00:00"/>
    <n v="24"/>
    <s v="Original"/>
    <d v="2025-02-14T00:00:00"/>
    <n v="24"/>
    <s v="Africa"/>
    <x v="0"/>
    <s v="Nairobi"/>
    <s v="Small Business"/>
    <s v="Retail"/>
    <s v="J. Njeri"/>
    <x v="6"/>
    <s v="ACC-1659"/>
    <n v="1030.44"/>
    <n v="2562.84"/>
    <n v="2562.84"/>
    <n v="0.14799999999999999"/>
    <n v="13"/>
    <n v="28386.015839999996"/>
    <n v="13395.720000000001"/>
    <n v="14990.295839999995"/>
    <n v="0.52808734852027039"/>
    <s v="Jan-2025"/>
    <d v="2025-01-01T00:00:00"/>
    <d v="2023-01-01T00:00:00"/>
    <n v="24"/>
    <s v="Q1-2025"/>
    <s v="Africa → Kenya → Nairobi"/>
    <m/>
    <m/>
    <s v="High"/>
    <n v="0"/>
  </r>
  <r>
    <s v="ORD-2024-687100"/>
    <d v="2024-09-10T00:00:00"/>
    <d v="2024-10-07T00:00:00"/>
    <n v="27"/>
    <s v="Original"/>
    <d v="2024-10-07T00:00:00"/>
    <n v="27"/>
    <s v="Africa"/>
    <x v="0"/>
    <s v="Kisumu"/>
    <s v="Consumer"/>
    <s v="Retail"/>
    <s v="L. Okafor"/>
    <x v="1"/>
    <s v="PRN-6068"/>
    <n v="1248.3900000000001"/>
    <n v="1805.11"/>
    <n v="1805.11"/>
    <n v="0.20300000000000001"/>
    <n v="11"/>
    <n v="15825.399369999997"/>
    <n v="13732.29"/>
    <n v="2093.1093699999965"/>
    <n v="0.13226265707820786"/>
    <s v="Sep-2024"/>
    <d v="2024-09-01T00:00:00"/>
    <d v="2023-01-01T00:00:00"/>
    <n v="20"/>
    <s v="Q3-2024"/>
    <s v="Africa → Kenya → Kisumu"/>
    <m/>
    <m/>
    <s v="High"/>
    <n v="0"/>
  </r>
  <r>
    <s v="ORD-2025-629393"/>
    <d v="2025-07-21T00:00:00"/>
    <d v="2025-08-07T00:00:00"/>
    <n v="17"/>
    <s v="Original"/>
    <d v="2025-08-07T00:00:00"/>
    <n v="17"/>
    <s v="Africa"/>
    <x v="1"/>
    <s v="Lagos"/>
    <s v="Enterprise"/>
    <s v="Direct"/>
    <s v="M. Rossi"/>
    <x v="6"/>
    <s v="ACC-8999"/>
    <n v="1204.95"/>
    <n v="2065.73"/>
    <n v="2065.73"/>
    <n v="0.13600000000000001"/>
    <n v="10"/>
    <n v="17847.907199999998"/>
    <n v="12049.5"/>
    <n v="5798.4071999999978"/>
    <n v="0.32487882949100039"/>
    <s v="Jul-2025"/>
    <d v="2025-07-01T00:00:00"/>
    <d v="2023-01-01T00:00:00"/>
    <n v="30"/>
    <s v="Q3-2025"/>
    <s v="Africa → Nigeria → Lagos"/>
    <m/>
    <m/>
    <s v="High"/>
    <n v="0"/>
  </r>
  <r>
    <s v="ORD-2024-686712"/>
    <d v="2024-10-02T00:00:00"/>
    <d v="2024-10-23T00:00:00"/>
    <n v="21"/>
    <s v="Original"/>
    <d v="2024-10-23T00:00:00"/>
    <n v="21"/>
    <s v="Africa"/>
    <x v="11"/>
    <s v="Durban"/>
    <s v="Corporate"/>
    <s v="Marketplace"/>
    <s v="A. Patel"/>
    <x v="0"/>
    <s v="CMP-3978"/>
    <n v="1095.6099999999999"/>
    <n v="2366.5100000000002"/>
    <n v="2366.5100000000002"/>
    <n v="0.152"/>
    <n v="9"/>
    <n v="18061.204320000004"/>
    <n v="9860.49"/>
    <n v="8200.7143200000046"/>
    <n v="0.4540513564158607"/>
    <s v="Oct-2024"/>
    <d v="2024-10-01T00:00:00"/>
    <d v="2023-01-01T00:00:00"/>
    <n v="21"/>
    <s v="Q4-2024"/>
    <s v="Africa → South Africa → Durban"/>
    <m/>
    <m/>
    <s v="High"/>
    <n v="0"/>
  </r>
  <r>
    <s v="ORD-2025-586799"/>
    <d v="2025-07-14T00:00:00"/>
    <d v="2025-08-04T00:00:00"/>
    <n v="21"/>
    <s v="Original"/>
    <d v="2025-08-04T00:00:00"/>
    <n v="21"/>
    <s v="Americas"/>
    <x v="3"/>
    <s v="Montreal"/>
    <s v="Consumer"/>
    <s v="Online"/>
    <s v="H. Kim"/>
    <x v="5"/>
    <s v="MON-7868"/>
    <n v="90.3"/>
    <n v="131.76"/>
    <n v="131.76"/>
    <n v="0.10199999999999999"/>
    <n v="15"/>
    <n v="1774.8072"/>
    <n v="1354.5"/>
    <n v="420.30719999999997"/>
    <n v="0.23681851189244668"/>
    <s v="Jul-2025"/>
    <d v="2025-07-01T00:00:00"/>
    <d v="2023-01-01T00:00:00"/>
    <n v="30"/>
    <s v="Q3-2025"/>
    <s v="Americas → Canada → Montreal"/>
    <m/>
    <m/>
    <s v="Low"/>
    <n v="0"/>
  </r>
  <r>
    <s v="ORD-2024-988736"/>
    <d v="2024-09-09T00:00:00"/>
    <d v="2024-10-01T00:00:00"/>
    <n v="22"/>
    <s v="Original"/>
    <d v="2024-10-01T00:00:00"/>
    <n v="22"/>
    <s v="Asia"/>
    <x v="9"/>
    <s v="Shenzhen"/>
    <s v="Consumer"/>
    <s v="Direct"/>
    <s v="L. Okafor"/>
    <x v="1"/>
    <s v="PRN-3014"/>
    <n v="1166.18"/>
    <n v="1335.02"/>
    <n v="1335.02"/>
    <n v="0.128"/>
    <n v="6"/>
    <n v="6984.8246399999998"/>
    <n v="6997.08"/>
    <n v="-12.25536000000011"/>
    <n v="-1.7545694604582242E-3"/>
    <s v="Sep-2024"/>
    <d v="2024-09-01T00:00:00"/>
    <d v="2023-01-01T00:00:00"/>
    <n v="20"/>
    <s v="Q3-2024"/>
    <s v="Asia → China → Shenzhen"/>
    <m/>
    <m/>
    <s v="Medium"/>
    <n v="0"/>
  </r>
  <r>
    <s v="ORD-2025-564184"/>
    <d v="2025-01-29T00:00:00"/>
    <d v="2025-02-06T00:00:00"/>
    <n v="8"/>
    <s v="Original"/>
    <d v="2025-02-06T00:00:00"/>
    <n v="8"/>
    <s v="Africa"/>
    <x v="0"/>
    <s v="Kisumu"/>
    <s v="Education"/>
    <s v="Retail"/>
    <s v="B. Chen"/>
    <x v="3"/>
    <s v="PHN-1671"/>
    <n v="1445.27"/>
    <n v="2691.45"/>
    <n v="2691.45"/>
    <n v="0"/>
    <n v="9"/>
    <n v="24223.05"/>
    <n v="13007.43"/>
    <n v="11215.619999999999"/>
    <n v="0.46301436028906351"/>
    <s v="Jan-2025"/>
    <d v="2025-01-01T00:00:00"/>
    <d v="2023-01-01T00:00:00"/>
    <n v="24"/>
    <s v="Q1-2025"/>
    <s v="Africa → Kenya → Kisumu"/>
    <m/>
    <m/>
    <s v="High"/>
    <n v="0"/>
  </r>
  <r>
    <s v="ORD-2023-653343"/>
    <d v="2023-11-10T00:00:00"/>
    <d v="2023-11-28T00:00:00"/>
    <n v="18"/>
    <s v="Original"/>
    <d v="2023-11-28T00:00:00"/>
    <n v="18"/>
    <s v="Americas"/>
    <x v="5"/>
    <s v="Brasília"/>
    <s v="Education"/>
    <s v="Marketplace"/>
    <s v="L. Okafor"/>
    <x v="6"/>
    <s v="ACC-5260"/>
    <n v="388.51"/>
    <n v="776.46"/>
    <n v="776.46"/>
    <n v="0.157"/>
    <n v="12"/>
    <n v="7854.6693599999999"/>
    <n v="4662.12"/>
    <n v="3192.54936"/>
    <n v="0.40645241876864946"/>
    <s v="Nov-2023"/>
    <d v="2023-11-01T00:00:00"/>
    <d v="2023-01-01T00:00:00"/>
    <n v="10"/>
    <s v="Q4-2023"/>
    <s v="Americas → Brazil → Brasília"/>
    <m/>
    <m/>
    <s v="Low"/>
    <n v="0"/>
  </r>
  <r>
    <s v="ORD-2024-197852"/>
    <d v="2024-02-29T00:00:00"/>
    <d v="2024-03-30T00:00:00"/>
    <n v="30"/>
    <s v="Original"/>
    <d v="2024-03-30T00:00:00"/>
    <n v="30"/>
    <s v="Asia"/>
    <x v="2"/>
    <s v="Nagoya"/>
    <s v="Small Business"/>
    <s v="Direct"/>
    <s v="I. Johnson"/>
    <x v="2"/>
    <s v="NET-7588"/>
    <n v="231.11"/>
    <n v="318.17"/>
    <n v="318.17"/>
    <n v="0.20100000000000001"/>
    <n v="60"/>
    <n v="15253.069799999999"/>
    <n v="13866.6"/>
    <n v="1386.4697999999989"/>
    <n v="9.0897754889969692E-2"/>
    <s v="Feb-2024"/>
    <d v="2024-02-01T00:00:00"/>
    <d v="2023-03-01T00:00:00"/>
    <n v="11"/>
    <s v="Q1-2024"/>
    <s v="Asia → Japan → Nagoya"/>
    <m/>
    <m/>
    <s v="Low"/>
    <n v="0"/>
  </r>
  <r>
    <s v="ORD-2023-431328"/>
    <d v="2023-12-20T00:00:00"/>
    <d v="2024-01-14T00:00:00"/>
    <n v="25"/>
    <s v="Original"/>
    <d v="2024-01-14T00:00:00"/>
    <n v="25"/>
    <s v="Asia"/>
    <x v="4"/>
    <s v="Mumbai"/>
    <s v="Non-Profit"/>
    <s v="Marketplace"/>
    <s v="L. Okafor"/>
    <x v="5"/>
    <s v="MON-1572"/>
    <n v="1085.6099999999999"/>
    <n v="1246.4100000000001"/>
    <n v="1246.4100000000001"/>
    <n v="0.113"/>
    <n v="7"/>
    <n v="7738.9596900000006"/>
    <n v="7599.2699999999995"/>
    <n v="139.68969000000106"/>
    <n v="1.8050189637310417E-2"/>
    <s v="Dec-2023"/>
    <d v="2023-12-01T00:00:00"/>
    <d v="2023-01-01T00:00:00"/>
    <n v="11"/>
    <s v="Q4-2023"/>
    <s v="Asia → India → Mumbai"/>
    <m/>
    <m/>
    <s v="Medium"/>
    <n v="0"/>
  </r>
  <r>
    <s v="ORD-2023-613317"/>
    <d v="2023-01-22T00:00:00"/>
    <d v="2023-01-21T00:00:00"/>
    <n v="-1"/>
    <s v="Corrected"/>
    <d v="2023-01-23T00:00:00"/>
    <n v="1"/>
    <s v="Europe"/>
    <x v="6"/>
    <s v="Munich"/>
    <s v="Corporate"/>
    <s v="Direct"/>
    <s v="F. Müller"/>
    <x v="5"/>
    <s v="MON-2537"/>
    <n v="150.86000000000001"/>
    <n v="346.96"/>
    <n v="346.96"/>
    <n v="0.19600000000000001"/>
    <n v="8"/>
    <n v="2231.6467200000002"/>
    <n v="1206.8800000000001"/>
    <n v="1024.7667200000001"/>
    <n v="0.45919755614365343"/>
    <s v="Jan-2023"/>
    <d v="2023-01-01T00:00:00"/>
    <d v="2023-01-01T00:00:00"/>
    <n v="0"/>
    <s v="Q1-2023"/>
    <s v="Europe → Germany → Munich"/>
    <m/>
    <m/>
    <s v="Low"/>
    <n v="1"/>
  </r>
  <r>
    <s v="ORD-2024-720756"/>
    <d v="2024-10-11T00:00:00"/>
    <d v="2024-11-09T00:00:00"/>
    <n v="29"/>
    <s v="Original"/>
    <d v="2024-11-09T00:00:00"/>
    <n v="29"/>
    <s v="Asia"/>
    <x v="9"/>
    <s v="Shanghai"/>
    <s v="Non-Profit"/>
    <s v="Online"/>
    <s v="F. Müller"/>
    <x v="1"/>
    <s v="PRN-5666"/>
    <n v="391.64"/>
    <n v="504.76"/>
    <n v="504.76"/>
    <n v="4.0000000000000001E-3"/>
    <n v="13"/>
    <n v="6535.6324800000002"/>
    <n v="5091.32"/>
    <n v="1444.3124800000005"/>
    <n v="0.22099046793402319"/>
    <s v="Oct-2024"/>
    <d v="2024-10-01T00:00:00"/>
    <d v="2023-01-01T00:00:00"/>
    <n v="21"/>
    <s v="Q4-2024"/>
    <s v="Asia → China → Shanghai"/>
    <m/>
    <m/>
    <s v="Low"/>
    <n v="0"/>
  </r>
  <r>
    <s v="ORD-2024-777623"/>
    <d v="2024-09-19T00:00:00"/>
    <d v="2024-10-14T00:00:00"/>
    <n v="25"/>
    <s v="Original"/>
    <d v="2024-10-14T00:00:00"/>
    <n v="25"/>
    <s v="Americas"/>
    <x v="5"/>
    <s v="Rio de Janeiro"/>
    <s v="Small Business"/>
    <s v="Retail"/>
    <s v="K. Singh"/>
    <x v="1"/>
    <s v="PRN-2749"/>
    <n v="386.96"/>
    <n v="937.46"/>
    <n v="937.46"/>
    <n v="0.26600000000000001"/>
    <n v="41"/>
    <n v="28211.92124"/>
    <n v="15865.359999999999"/>
    <n v="12346.561240000001"/>
    <n v="0.43763631462626335"/>
    <s v="Sep-2024"/>
    <d v="2024-09-01T00:00:00"/>
    <d v="2023-01-01T00:00:00"/>
    <n v="20"/>
    <s v="Q3-2024"/>
    <s v="Americas → Brazil → Rio de Janeiro"/>
    <m/>
    <m/>
    <s v="Medium"/>
    <n v="0"/>
  </r>
  <r>
    <s v="ORD-2025-762212"/>
    <d v="2025-08-25T00:00:00"/>
    <d v="2025-09-24T00:00:00"/>
    <n v="30"/>
    <s v="Original"/>
    <d v="2025-09-24T00:00:00"/>
    <n v="30"/>
    <s v="Africa"/>
    <x v="0"/>
    <s v="Nairobi"/>
    <s v="Consumer"/>
    <s v="Direct"/>
    <s v="B. Chen"/>
    <x v="0"/>
    <s v="CMP-4970"/>
    <n v="589.14"/>
    <n v="1300.58"/>
    <n v="1300.58"/>
    <n v="5.5E-2"/>
    <n v="11"/>
    <n v="13519.529099999998"/>
    <n v="6480.54"/>
    <n v="7038.989099999998"/>
    <n v="0.52065342275863724"/>
    <s v="Aug-2025"/>
    <d v="2025-08-01T00:00:00"/>
    <d v="2023-01-01T00:00:00"/>
    <n v="31"/>
    <s v="Q3-2025"/>
    <s v="Africa → Kenya → Nairobi"/>
    <m/>
    <m/>
    <s v="Medium"/>
    <n v="0"/>
  </r>
  <r>
    <s v="ORD-2023-271918"/>
    <d v="2023-09-25T00:00:00"/>
    <d v="2023-10-02T00:00:00"/>
    <n v="7"/>
    <s v="Original"/>
    <d v="2023-10-02T00:00:00"/>
    <n v="7"/>
    <s v="Americas"/>
    <x v="10"/>
    <s v="New York"/>
    <s v="Education"/>
    <s v="Marketplace"/>
    <s v="I. Johnson"/>
    <x v="6"/>
    <s v="ACC-3551"/>
    <n v="145.58000000000001"/>
    <n v="228.15"/>
    <n v="228.15"/>
    <n v="0.20399999999999999"/>
    <n v="5"/>
    <n v="908.03700000000003"/>
    <n v="727.90000000000009"/>
    <n v="180.13699999999994"/>
    <n v="0.19838068272548359"/>
    <s v="Sep-2023"/>
    <d v="2023-09-01T00:00:00"/>
    <d v="2023-01-01T00:00:00"/>
    <n v="8"/>
    <s v="Q3-2023"/>
    <s v="Americas → USA → New York"/>
    <m/>
    <m/>
    <s v="Low"/>
    <n v="1"/>
  </r>
  <r>
    <s v="ORD-2023-713375"/>
    <d v="2023-08-26T00:00:00"/>
    <d v="2023-09-10T00:00:00"/>
    <n v="15"/>
    <s v="Original"/>
    <d v="2023-09-10T00:00:00"/>
    <n v="15"/>
    <s v="Africa"/>
    <x v="11"/>
    <s v="Cape Town"/>
    <s v="Non-Profit"/>
    <s v="Direct"/>
    <s v="N. Brown"/>
    <x v="0"/>
    <s v="CMP-7063"/>
    <n v="241.14"/>
    <n v="496.52"/>
    <n v="496.52"/>
    <n v="9.2999999999999999E-2"/>
    <n v="10"/>
    <n v="4503.4363999999996"/>
    <n v="2411.3999999999996"/>
    <n v="2092.0364"/>
    <n v="0.46454223268257994"/>
    <s v="Aug-2023"/>
    <d v="2023-08-01T00:00:00"/>
    <d v="2023-01-01T00:00:00"/>
    <n v="7"/>
    <s v="Q3-2023"/>
    <s v="Africa → South Africa → Cape Town"/>
    <m/>
    <m/>
    <s v="Low"/>
    <n v="0"/>
  </r>
  <r>
    <s v="ORD-2025-678688"/>
    <d v="2025-07-16T00:00:00"/>
    <d v="2025-07-17T00:00:00"/>
    <n v="1"/>
    <s v="Original"/>
    <d v="2025-07-17T00:00:00"/>
    <n v="1"/>
    <s v="Africa"/>
    <x v="11"/>
    <s v="Durban"/>
    <s v="Small Business"/>
    <s v="Distributor"/>
    <s v="B. Chen"/>
    <x v="2"/>
    <s v="NET-1612"/>
    <n v="1198.9000000000001"/>
    <n v="2941.2"/>
    <n v="2941.2"/>
    <n v="5.0999999999999997E-2"/>
    <n v="24"/>
    <n v="66988.771199999988"/>
    <n v="28773.600000000002"/>
    <n v="38215.171199999982"/>
    <n v="0.57047129713583977"/>
    <s v="Jul-2025"/>
    <d v="2025-07-01T00:00:00"/>
    <d v="2023-01-01T00:00:00"/>
    <n v="30"/>
    <s v="Q3-2025"/>
    <s v="Africa → South Africa → Durban"/>
    <m/>
    <m/>
    <s v="High"/>
    <n v="1"/>
  </r>
  <r>
    <s v="ORD-2023-501220"/>
    <d v="2023-04-19T00:00:00"/>
    <d v="2023-05-07T00:00:00"/>
    <n v="18"/>
    <s v="Original"/>
    <d v="2023-05-07T00:00:00"/>
    <n v="18"/>
    <s v="Europe"/>
    <x v="8"/>
    <s v="Birmingham"/>
    <s v="Enterprise"/>
    <s v="Retail"/>
    <s v="N. Brown"/>
    <x v="4"/>
    <s v="LAP-9766"/>
    <n v="1089.1500000000001"/>
    <n v="1088.2"/>
    <n v="1088.2"/>
    <n v="5.0999999999999997E-2"/>
    <n v="15"/>
    <n v="15490.527"/>
    <n v="16337.250000000002"/>
    <n v="-846.72300000000178"/>
    <n v="-5.4660696824582002E-2"/>
    <s v="Apr-2023"/>
    <d v="2023-04-01T00:00:00"/>
    <d v="2023-01-01T00:00:00"/>
    <n v="3"/>
    <s v="Q2-2023"/>
    <s v="Europe → United Kingdom → Birmingham"/>
    <m/>
    <m/>
    <s v="Medium"/>
    <n v="0"/>
  </r>
  <r>
    <s v="ORD-2023-195665"/>
    <d v="2023-12-19T00:00:00"/>
    <d v="2023-12-20T00:00:00"/>
    <n v="1"/>
    <s v="Original"/>
    <d v="2023-12-20T00:00:00"/>
    <n v="1"/>
    <s v="Americas"/>
    <x v="5"/>
    <s v="Rio de Janeiro"/>
    <s v="Consumer"/>
    <s v="Distributor"/>
    <s v="J. Njeri"/>
    <x v="3"/>
    <s v="PHN-7274"/>
    <n v="1080.43"/>
    <n v="2529.15"/>
    <n v="2529.15"/>
    <n v="0.14699999999999999"/>
    <n v="10"/>
    <n v="21573.6495"/>
    <n v="10804.300000000001"/>
    <n v="10769.349499999998"/>
    <n v="0.49918997247081437"/>
    <s v="Dec-2023"/>
    <d v="2023-12-01T00:00:00"/>
    <d v="2023-01-01T00:00:00"/>
    <n v="11"/>
    <s v="Q4-2023"/>
    <s v="Americas → Brazil → Rio de Janeiro"/>
    <m/>
    <m/>
    <s v="High"/>
    <n v="1"/>
  </r>
  <r>
    <s v="ORD-2023-290237"/>
    <d v="2023-07-30T00:00:00"/>
    <d v="2023-08-07T00:00:00"/>
    <n v="8"/>
    <s v="Original"/>
    <d v="2023-08-07T00:00:00"/>
    <n v="8"/>
    <s v="Asia"/>
    <x v="2"/>
    <s v="Nagoya"/>
    <s v="Education"/>
    <s v="Marketplace"/>
    <s v="A. Patel"/>
    <x v="2"/>
    <s v="NET-1645"/>
    <n v="1352.44"/>
    <n v="2698.01"/>
    <n v="2698.01"/>
    <n v="0.13100000000000001"/>
    <n v="13"/>
    <n v="30479.418970000002"/>
    <n v="17581.72"/>
    <n v="12897.698970000001"/>
    <n v="0.42316091992090887"/>
    <s v="Jul-2023"/>
    <d v="2023-07-01T00:00:00"/>
    <d v="2023-03-01T00:00:00"/>
    <n v="4"/>
    <s v="Q3-2023"/>
    <s v="Asia → Japan → Nagoya"/>
    <m/>
    <m/>
    <s v="High"/>
    <n v="0"/>
  </r>
  <r>
    <s v="ORD-2023-302041"/>
    <d v="2023-10-04T00:00:00"/>
    <d v="2023-10-29T00:00:00"/>
    <n v="25"/>
    <s v="Original"/>
    <d v="2023-10-29T00:00:00"/>
    <n v="25"/>
    <s v="Americas"/>
    <x v="10"/>
    <s v="San Francisco"/>
    <s v="Small Business"/>
    <s v="Distributor"/>
    <s v="O. Wang"/>
    <x v="6"/>
    <s v="ACC-5079"/>
    <n v="1239.8399999999999"/>
    <n v="1482.75"/>
    <n v="1482.75"/>
    <n v="6.7000000000000004E-2"/>
    <n v="4"/>
    <n v="5533.6230000000005"/>
    <n v="4959.3599999999997"/>
    <n v="574.26300000000083"/>
    <n v="0.10377703721413634"/>
    <s v="Oct-2023"/>
    <d v="2023-10-01T00:00:00"/>
    <d v="2023-01-01T00:00:00"/>
    <n v="9"/>
    <s v="Q4-2023"/>
    <s v="Americas → USA → San Francisco"/>
    <m/>
    <m/>
    <s v="Medium"/>
    <n v="0"/>
  </r>
  <r>
    <s v="ORD-2025-289139"/>
    <d v="2025-08-10T00:00:00"/>
    <d v="2025-08-30T00:00:00"/>
    <n v="20"/>
    <s v="Original"/>
    <d v="2025-08-30T00:00:00"/>
    <n v="20"/>
    <s v="Americas"/>
    <x v="10"/>
    <s v="San Francisco"/>
    <s v="Corporate"/>
    <s v="Marketplace"/>
    <s v="K. Singh"/>
    <x v="1"/>
    <s v="PRN-2098"/>
    <n v="933.29"/>
    <n v="1456.81"/>
    <n v="1456.81"/>
    <n v="0.123"/>
    <n v="13"/>
    <n v="16609.090809999998"/>
    <n v="12132.77"/>
    <n v="4476.3208099999974"/>
    <n v="0.26951028573489977"/>
    <s v="Aug-2025"/>
    <d v="2025-08-01T00:00:00"/>
    <d v="2023-01-01T00:00:00"/>
    <n v="31"/>
    <s v="Q3-2025"/>
    <s v="Americas → USA → San Francisco"/>
    <m/>
    <m/>
    <s v="Medium"/>
    <n v="0"/>
  </r>
  <r>
    <s v="ORD-2023-949710"/>
    <d v="2023-03-07T00:00:00"/>
    <d v="2023-04-01T00:00:00"/>
    <n v="25"/>
    <s v="Original"/>
    <d v="2023-04-01T00:00:00"/>
    <n v="25"/>
    <s v="Africa"/>
    <x v="0"/>
    <s v="Nairobi"/>
    <s v="Consumer"/>
    <s v="Marketplace"/>
    <s v="D. Smith"/>
    <x v="1"/>
    <s v="PRN-7049"/>
    <n v="1024.0999999999999"/>
    <n v="918.19"/>
    <n v="918.19"/>
    <n v="0.189"/>
    <n v="10"/>
    <n v="7446.5209000000004"/>
    <n v="10241"/>
    <n v="-2794.4790999999996"/>
    <n v="-0.37527311579827827"/>
    <s v="Mar-2023"/>
    <d v="2023-03-01T00:00:00"/>
    <d v="2023-01-01T00:00:00"/>
    <n v="2"/>
    <s v="Q1-2023"/>
    <s v="Africa → Kenya → Nairobi"/>
    <m/>
    <m/>
    <s v="Medium"/>
    <n v="0"/>
  </r>
  <r>
    <s v="ORD-2023-603650"/>
    <d v="2023-05-23T00:00:00"/>
    <d v="2023-06-10T00:00:00"/>
    <n v="18"/>
    <s v="Original"/>
    <d v="2023-06-10T00:00:00"/>
    <n v="18"/>
    <s v="Asia"/>
    <x v="9"/>
    <s v="Shanghai"/>
    <s v="Corporate"/>
    <s v="Distributor"/>
    <s v="E. Garcia"/>
    <x v="0"/>
    <s v="CMP-6925"/>
    <n v="54.62"/>
    <n v="48.94"/>
    <n v="48.94"/>
    <n v="0.14799999999999999"/>
    <n v="16"/>
    <n v="667.15008"/>
    <n v="873.92"/>
    <n v="-206.76991999999996"/>
    <n v="-0.3099301434543783"/>
    <s v="May-2023"/>
    <d v="2023-05-01T00:00:00"/>
    <d v="2023-01-01T00:00:00"/>
    <n v="4"/>
    <s v="Q2-2023"/>
    <s v="Asia → China → Shanghai"/>
    <m/>
    <m/>
    <s v="Low"/>
    <n v="0"/>
  </r>
  <r>
    <s v="ORD-2025-757957"/>
    <d v="2025-04-24T00:00:00"/>
    <d v="2025-05-06T00:00:00"/>
    <n v="12"/>
    <s v="Original"/>
    <d v="2025-05-06T00:00:00"/>
    <n v="12"/>
    <s v="Americas"/>
    <x v="5"/>
    <s v="Brasília"/>
    <s v="Consumer"/>
    <s v="Online"/>
    <s v="C. Otieno"/>
    <x v="3"/>
    <s v="PHN-2787"/>
    <n v="394.13"/>
    <n v="932.29"/>
    <n v="932.29"/>
    <n v="0.109"/>
    <n v="7"/>
    <n v="5814.6927299999998"/>
    <n v="2758.91"/>
    <n v="3055.7827299999999"/>
    <n v="0.5255278089303268"/>
    <s v="Apr-2025"/>
    <d v="2025-04-01T00:00:00"/>
    <d v="2023-01-01T00:00:00"/>
    <n v="27"/>
    <s v="Q2-2025"/>
    <s v="Americas → Brazil → Brasília"/>
    <m/>
    <m/>
    <s v="Medium"/>
    <n v="0"/>
  </r>
  <r>
    <s v="ORD-2024-423853"/>
    <d v="2024-09-03T00:00:00"/>
    <d v="2024-09-08T00:00:00"/>
    <n v="5"/>
    <s v="Original"/>
    <d v="2024-09-08T00:00:00"/>
    <n v="5"/>
    <s v="Africa"/>
    <x v="1"/>
    <s v="Lagos"/>
    <s v="Small Business"/>
    <s v="Direct"/>
    <s v="K. Singh"/>
    <x v="1"/>
    <s v="PRN-1141"/>
    <n v="197.63"/>
    <n v="325.79000000000002"/>
    <n v="325.79000000000002"/>
    <n v="0.11600000000000001"/>
    <n v="10"/>
    <n v="2879.9836"/>
    <n v="1976.3"/>
    <n v="903.68360000000007"/>
    <n v="0.31378081458519419"/>
    <s v="Sep-2024"/>
    <d v="2024-09-01T00:00:00"/>
    <d v="2023-01-01T00:00:00"/>
    <n v="20"/>
    <s v="Q3-2024"/>
    <s v="Africa → Nigeria → Lagos"/>
    <m/>
    <m/>
    <s v="Low"/>
    <n v="1"/>
  </r>
  <r>
    <s v="ORD-2024-569164"/>
    <d v="2024-09-05T00:00:00"/>
    <d v="2024-09-25T00:00:00"/>
    <n v="20"/>
    <s v="Original"/>
    <d v="2024-09-25T00:00:00"/>
    <n v="20"/>
    <s v="Asia"/>
    <x v="2"/>
    <s v="Osaka"/>
    <s v="Enterprise"/>
    <s v="Distributor"/>
    <s v="D. Smith"/>
    <x v="5"/>
    <s v="MON-5249"/>
    <n v="195.54"/>
    <n v="405.97"/>
    <n v="405.97"/>
    <n v="0.187"/>
    <n v="16"/>
    <n v="5280.8577599999999"/>
    <n v="3128.64"/>
    <n v="2152.21776"/>
    <n v="0.40755079152141377"/>
    <s v="Sep-2024"/>
    <d v="2024-09-01T00:00:00"/>
    <d v="2023-03-01T00:00:00"/>
    <n v="18"/>
    <s v="Q3-2024"/>
    <s v="Asia → Japan → Osaka"/>
    <m/>
    <m/>
    <s v="Low"/>
    <n v="0"/>
  </r>
  <r>
    <s v="ORD-2023-946143"/>
    <d v="2023-03-14T00:00:00"/>
    <d v="2023-03-30T00:00:00"/>
    <n v="16"/>
    <s v="Original"/>
    <d v="2023-03-30T00:00:00"/>
    <n v="16"/>
    <s v="Africa"/>
    <x v="11"/>
    <s v="Cape Town"/>
    <s v="Consumer"/>
    <s v="Distributor"/>
    <s v="K. Singh"/>
    <x v="0"/>
    <s v="CMP-8230"/>
    <n v="1309.77"/>
    <n v="1589.07"/>
    <n v="1589.07"/>
    <n v="0.10199999999999999"/>
    <n v="10"/>
    <n v="14269.848599999999"/>
    <n v="13097.7"/>
    <n v="1172.1485999999986"/>
    <n v="8.2141628328137886E-2"/>
    <s v="Mar-2023"/>
    <d v="2023-03-01T00:00:00"/>
    <d v="2023-01-01T00:00:00"/>
    <n v="2"/>
    <s v="Q1-2023"/>
    <s v="Africa → South Africa → Cape Town"/>
    <m/>
    <m/>
    <s v="Medium"/>
    <n v="0"/>
  </r>
  <r>
    <s v="ORD-2024-281211"/>
    <d v="2024-01-11T00:00:00"/>
    <d v="2024-02-02T00:00:00"/>
    <n v="22"/>
    <s v="Original"/>
    <d v="2024-02-02T00:00:00"/>
    <n v="22"/>
    <s v="Asia"/>
    <x v="2"/>
    <s v="Nagoya"/>
    <s v="Small Business"/>
    <s v="Online"/>
    <s v="Not Specified"/>
    <x v="1"/>
    <s v="PRN-7816"/>
    <n v="1237.68"/>
    <n v="1432.8"/>
    <n v="1432.8"/>
    <n v="6.8000000000000005E-2"/>
    <n v="13"/>
    <n v="17359.804799999998"/>
    <n v="16089.84"/>
    <n v="1269.9647999999979"/>
    <n v="7.315547695559331E-2"/>
    <s v="Jan-2024"/>
    <d v="2024-01-01T00:00:00"/>
    <d v="2023-03-01T00:00:00"/>
    <n v="10"/>
    <s v="Q1-2024"/>
    <s v="Asia → Japan → Nagoya"/>
    <m/>
    <m/>
    <s v="Medium"/>
    <n v="0"/>
  </r>
  <r>
    <s v="ORD-2024-805860"/>
    <d v="2024-09-13T00:00:00"/>
    <d v="2024-10-02T00:00:00"/>
    <n v="19"/>
    <s v="Original"/>
    <d v="2024-10-02T00:00:00"/>
    <n v="19"/>
    <s v="Africa"/>
    <x v="0"/>
    <s v="Mombasa"/>
    <s v="Small Business"/>
    <s v="Retail"/>
    <s v="M. Rossi"/>
    <x v="3"/>
    <s v="PHN-8804"/>
    <n v="1338.99"/>
    <n v="1765.76"/>
    <n v="1765.76"/>
    <n v="0.126"/>
    <n v="24"/>
    <n v="37038.581760000001"/>
    <n v="32135.760000000002"/>
    <n v="4902.8217599999989"/>
    <n v="0.1323706666677725"/>
    <s v="Sep-2024"/>
    <d v="2024-09-01T00:00:00"/>
    <d v="2023-01-01T00:00:00"/>
    <n v="20"/>
    <s v="Q3-2024"/>
    <s v="Africa → Kenya → Mombasa"/>
    <m/>
    <m/>
    <s v="High"/>
    <n v="0"/>
  </r>
  <r>
    <s v="ORD-2025-132174"/>
    <d v="2025-07-17T00:00:00"/>
    <d v="2025-07-23T00:00:00"/>
    <n v="6"/>
    <s v="Original"/>
    <d v="2025-07-23T00:00:00"/>
    <n v="6"/>
    <s v="Americas"/>
    <x v="3"/>
    <s v="Vancouver"/>
    <s v="Consumer"/>
    <s v="Online"/>
    <s v="H. Kim"/>
    <x v="0"/>
    <s v="CMP-8851"/>
    <n v="1364.89"/>
    <n v="2757.54"/>
    <n v="2757.54"/>
    <n v="0.17199999999999999"/>
    <n v="61"/>
    <n v="139277.83032000001"/>
    <n v="83258.290000000008"/>
    <n v="56019.54032"/>
    <n v="0.4022143379983118"/>
    <s v="Jul-2025"/>
    <d v="2025-07-01T00:00:00"/>
    <d v="2023-01-01T00:00:00"/>
    <n v="30"/>
    <s v="Q3-2025"/>
    <s v="Americas → Canada → Vancouver"/>
    <m/>
    <m/>
    <s v="High"/>
    <n v="1"/>
  </r>
  <r>
    <s v="ORD-2023-964434"/>
    <d v="2023-11-28T00:00:00"/>
    <d v="2023-12-07T00:00:00"/>
    <n v="9"/>
    <s v="Original"/>
    <d v="2023-12-07T00:00:00"/>
    <n v="9"/>
    <s v="Asia"/>
    <x v="4"/>
    <s v="Delhi"/>
    <s v="Enterprise"/>
    <s v="Marketplace"/>
    <s v="L. Okafor"/>
    <x v="3"/>
    <s v="PHN-2447"/>
    <n v="699.33"/>
    <n v="873.75"/>
    <n v="873.75"/>
    <n v="0.23499999999999999"/>
    <n v="10"/>
    <n v="6684.1875"/>
    <n v="6993.3"/>
    <n v="-309.11250000000018"/>
    <n v="-4.6245336475076469E-2"/>
    <s v="Nov-2023"/>
    <d v="2023-11-01T00:00:00"/>
    <d v="2023-01-01T00:00:00"/>
    <n v="10"/>
    <s v="Q4-2023"/>
    <s v="Asia → India → Delhi"/>
    <m/>
    <m/>
    <s v="Medium"/>
    <n v="0"/>
  </r>
  <r>
    <s v="ORD-2024-897622"/>
    <d v="2024-03-30T00:00:00"/>
    <d v="2024-04-24T00:00:00"/>
    <n v="25"/>
    <s v="Original"/>
    <d v="2024-04-24T00:00:00"/>
    <n v="25"/>
    <s v="Americas"/>
    <x v="10"/>
    <s v="Austin"/>
    <s v="Non-Profit"/>
    <s v="Online"/>
    <s v="G. Dubois"/>
    <x v="4"/>
    <s v="LAP-2846"/>
    <n v="160.82"/>
    <n v="258.52"/>
    <n v="258.52"/>
    <n v="0.13"/>
    <n v="17"/>
    <n v="3823.5108"/>
    <n v="2733.94"/>
    <n v="1089.5708"/>
    <n v="0.28496605789631874"/>
    <s v="Mar-2024"/>
    <d v="2024-03-01T00:00:00"/>
    <d v="2023-01-01T00:00:00"/>
    <n v="14"/>
    <s v="Q1-2024"/>
    <s v="Americas → USA → Austin"/>
    <m/>
    <m/>
    <s v="Low"/>
    <n v="0"/>
  </r>
  <r>
    <s v="ORD-2023-517216"/>
    <d v="2023-09-19T00:00:00"/>
    <d v="2023-10-08T00:00:00"/>
    <n v="19"/>
    <s v="Original"/>
    <d v="2023-10-08T00:00:00"/>
    <n v="19"/>
    <s v="Asia"/>
    <x v="4"/>
    <s v="Bengaluru"/>
    <s v="Education"/>
    <s v="Direct"/>
    <s v="J. Njeri"/>
    <x v="1"/>
    <s v="PRN-5005"/>
    <n v="385.32"/>
    <n v="606.76"/>
    <n v="606.76"/>
    <n v="8.5999999999999993E-2"/>
    <n v="8"/>
    <n v="4436.6291200000005"/>
    <n v="3082.56"/>
    <n v="1354.0691200000006"/>
    <n v="0.30520223425842735"/>
    <s v="Sep-2023"/>
    <d v="2023-09-01T00:00:00"/>
    <d v="2023-01-01T00:00:00"/>
    <n v="8"/>
    <s v="Q3-2023"/>
    <s v="Asia → India → Bengaluru"/>
    <m/>
    <m/>
    <s v="Low"/>
    <n v="0"/>
  </r>
  <r>
    <s v="ORD-2025-509940"/>
    <d v="2025-05-16T00:00:00"/>
    <d v="2025-05-27T00:00:00"/>
    <n v="11"/>
    <s v="Original"/>
    <d v="2025-05-27T00:00:00"/>
    <n v="11"/>
    <s v="Asia"/>
    <x v="9"/>
    <s v="Beijing"/>
    <s v="Enterprise"/>
    <s v="Online"/>
    <s v="F. Müller"/>
    <x v="3"/>
    <s v="PHN-3800"/>
    <n v="918.12"/>
    <n v="1337.69"/>
    <n v="1337.69"/>
    <n v="9.5000000000000001E-2"/>
    <n v="8"/>
    <n v="9684.8756000000012"/>
    <n v="7344.96"/>
    <n v="2339.9156000000012"/>
    <n v="0.24160512707050164"/>
    <s v="May-2025"/>
    <d v="2025-05-01T00:00:00"/>
    <d v="2023-01-01T00:00:00"/>
    <n v="28"/>
    <s v="Q2-2025"/>
    <s v="Asia → China → Beijing"/>
    <m/>
    <m/>
    <s v="Medium"/>
    <n v="0"/>
  </r>
  <r>
    <s v="ORD-2025-646342"/>
    <d v="2025-08-02T00:00:00"/>
    <d v="2025-08-08T00:00:00"/>
    <n v="6"/>
    <s v="Original"/>
    <d v="2025-08-08T00:00:00"/>
    <n v="6"/>
    <s v="Asia"/>
    <x v="2"/>
    <s v="Osaka"/>
    <s v="Consumer"/>
    <s v="Direct"/>
    <s v="N. Brown"/>
    <x v="4"/>
    <s v="LAP-4828"/>
    <n v="1225.94"/>
    <n v="1793.08"/>
    <n v="1793.08"/>
    <n v="0.13600000000000001"/>
    <n v="22"/>
    <n v="34082.864639999993"/>
    <n v="26970.68"/>
    <n v="7112.1846399999922"/>
    <n v="0.20867332353434462"/>
    <s v="Aug-2025"/>
    <d v="2025-08-01T00:00:00"/>
    <d v="2023-03-01T00:00:00"/>
    <n v="29"/>
    <s v="Q3-2025"/>
    <s v="Asia → Japan → Osaka"/>
    <m/>
    <m/>
    <s v="High"/>
    <n v="1"/>
  </r>
  <r>
    <s v="ORD-2024-866535"/>
    <d v="2024-12-04T00:00:00"/>
    <d v="2024-12-12T00:00:00"/>
    <n v="8"/>
    <s v="Original"/>
    <d v="2024-12-12T00:00:00"/>
    <n v="8"/>
    <s v="Europe"/>
    <x v="6"/>
    <s v="Frankfurt"/>
    <s v="Enterprise"/>
    <s v="Marketplace"/>
    <s v="B. Chen"/>
    <x v="1"/>
    <s v="PRN-5492"/>
    <n v="72.06"/>
    <n v="122.74"/>
    <n v="122.74"/>
    <n v="0.23799999999999999"/>
    <n v="8"/>
    <n v="748.22303999999997"/>
    <n v="576.48"/>
    <n v="171.74303999999995"/>
    <n v="0.22953455162246802"/>
    <s v="Dec-2024"/>
    <d v="2024-12-01T00:00:00"/>
    <d v="2023-01-01T00:00:00"/>
    <n v="23"/>
    <s v="Q4-2024"/>
    <s v="Europe → Germany → Frankfurt"/>
    <m/>
    <m/>
    <s v="Low"/>
    <n v="0"/>
  </r>
  <r>
    <s v="ORD-2023-747341"/>
    <d v="2023-04-19T00:00:00"/>
    <d v="2023-04-28T00:00:00"/>
    <n v="9"/>
    <s v="Original"/>
    <d v="2023-04-28T00:00:00"/>
    <n v="9"/>
    <s v="Americas"/>
    <x v="5"/>
    <s v="Rio de Janeiro"/>
    <s v="Corporate"/>
    <s v="Distributor"/>
    <s v="M. Rossi"/>
    <x v="3"/>
    <s v="PHN-7132"/>
    <n v="1013.54"/>
    <n v="927.93"/>
    <n v="927.93"/>
    <n v="0.17499999999999999"/>
    <n v="16"/>
    <n v="12248.675999999999"/>
    <n v="16216.64"/>
    <n v="-3967.9639999999999"/>
    <n v="-0.32395044166406234"/>
    <s v="Apr-2023"/>
    <d v="2023-04-01T00:00:00"/>
    <d v="2023-01-01T00:00:00"/>
    <n v="3"/>
    <s v="Q2-2023"/>
    <s v="Americas → Brazil → Rio de Janeiro"/>
    <m/>
    <m/>
    <s v="Medium"/>
    <n v="0"/>
  </r>
  <r>
    <s v="ORD-2024-853298"/>
    <d v="2024-03-06T00:00:00"/>
    <d v="2024-03-26T00:00:00"/>
    <n v="20"/>
    <s v="Original"/>
    <d v="2024-03-26T00:00:00"/>
    <n v="20"/>
    <s v="Africa"/>
    <x v="1"/>
    <s v="Port Harcourt"/>
    <s v="Consumer"/>
    <s v="Marketplace"/>
    <s v="I. Johnson"/>
    <x v="3"/>
    <s v="PHN-4741"/>
    <n v="65.64"/>
    <n v="151.88"/>
    <n v="151.88"/>
    <n v="0.16700000000000001"/>
    <n v="23"/>
    <n v="2909.8689199999999"/>
    <n v="1509.72"/>
    <n v="1400.1489199999999"/>
    <n v="0.48117250587356353"/>
    <s v="Mar-2024"/>
    <d v="2024-03-01T00:00:00"/>
    <d v="2023-01-01T00:00:00"/>
    <n v="14"/>
    <s v="Q1-2024"/>
    <s v="Africa → Nigeria → Port Harcourt"/>
    <m/>
    <m/>
    <s v="Low"/>
    <n v="0"/>
  </r>
  <r>
    <s v="ORD-2024-544865"/>
    <d v="2024-02-16T00:00:00"/>
    <d v="2024-03-04T00:00:00"/>
    <n v="17"/>
    <s v="Original"/>
    <d v="2024-03-04T00:00:00"/>
    <n v="17"/>
    <s v="Americas"/>
    <x v="3"/>
    <s v="Montreal"/>
    <s v="Non-Profit"/>
    <s v="Retail"/>
    <s v="D. Smith"/>
    <x v="4"/>
    <s v="LAP-2774"/>
    <n v="1350.98"/>
    <n v="2210.4"/>
    <n v="2210.4"/>
    <n v="0.26300000000000001"/>
    <n v="6"/>
    <n v="9774.3888000000006"/>
    <n v="8105.88"/>
    <n v="1668.5088000000005"/>
    <n v="0.17070211080615091"/>
    <s v="Feb-2024"/>
    <d v="2024-02-01T00:00:00"/>
    <d v="2023-01-01T00:00:00"/>
    <n v="13"/>
    <s v="Q1-2024"/>
    <s v="Americas → Canada → Montreal"/>
    <m/>
    <m/>
    <s v="High"/>
    <n v="0"/>
  </r>
  <r>
    <s v="ORD-2025-946490"/>
    <d v="2025-04-22T00:00:00"/>
    <d v="2025-05-02T00:00:00"/>
    <n v="10"/>
    <s v="Original"/>
    <d v="2025-05-02T00:00:00"/>
    <n v="10"/>
    <s v="Europe"/>
    <x v="6"/>
    <s v="Berlin"/>
    <s v="Corporate"/>
    <s v="Marketplace"/>
    <s v="C. Otieno"/>
    <x v="5"/>
    <s v="MON-2842"/>
    <n v="20.149999999999999"/>
    <n v="39.74"/>
    <n v="39.74"/>
    <n v="0.151"/>
    <n v="18"/>
    <n v="607.30668000000003"/>
    <n v="362.7"/>
    <n v="244.60668000000004"/>
    <n v="0.4027729120318585"/>
    <s v="Apr-2025"/>
    <d v="2025-04-01T00:00:00"/>
    <d v="2023-01-01T00:00:00"/>
    <n v="27"/>
    <s v="Q2-2025"/>
    <s v="Europe → Germany → Berlin"/>
    <m/>
    <m/>
    <s v="Low"/>
    <n v="0"/>
  </r>
  <r>
    <s v="ORD-2024-320972"/>
    <d v="2024-11-08T00:00:00"/>
    <d v="2024-11-08T00:00:00"/>
    <n v="0"/>
    <s v="Original"/>
    <d v="2024-11-08T00:00:00"/>
    <n v="0"/>
    <s v="Africa"/>
    <x v="0"/>
    <s v="Nakuru"/>
    <s v="Enterprise"/>
    <s v="Marketplace"/>
    <s v="M. Rossi"/>
    <x v="2"/>
    <s v="NET-2628"/>
    <n v="803.28"/>
    <n v="1009"/>
    <n v="1009"/>
    <n v="0.11"/>
    <n v="4"/>
    <n v="3592.04"/>
    <n v="3213.12"/>
    <n v="378.92000000000007"/>
    <n v="0.10548880302001093"/>
    <s v="Nov-2024"/>
    <d v="2024-11-01T00:00:00"/>
    <d v="2023-01-01T00:00:00"/>
    <n v="22"/>
    <s v="Q4-2024"/>
    <s v="Africa → Kenya → Nakuru"/>
    <m/>
    <m/>
    <s v="Medium"/>
    <n v="1"/>
  </r>
  <r>
    <s v="ORD-2025-248586"/>
    <d v="2025-09-12T00:00:00"/>
    <d v="2025-09-30T00:00:00"/>
    <n v="18"/>
    <s v="Original"/>
    <d v="2025-09-30T00:00:00"/>
    <n v="18"/>
    <s v="Asia"/>
    <x v="2"/>
    <s v="Nagoya"/>
    <s v="Non-Profit"/>
    <s v="Marketplace"/>
    <s v="F. Müller"/>
    <x v="5"/>
    <s v="MON-2998"/>
    <n v="1212.99"/>
    <n v="1653.64"/>
    <n v="1653.64"/>
    <n v="0.107"/>
    <n v="8"/>
    <n v="11813.604160000001"/>
    <n v="9703.92"/>
    <n v="2109.6841600000007"/>
    <n v="0.17858090819931455"/>
    <s v="Sep-2025"/>
    <d v="2025-09-01T00:00:00"/>
    <d v="2023-03-01T00:00:00"/>
    <n v="30"/>
    <s v="Q3-2025"/>
    <s v="Asia → Japan → Nagoya"/>
    <m/>
    <m/>
    <s v="High"/>
    <n v="0"/>
  </r>
  <r>
    <s v="ORD-2024-664046"/>
    <d v="2024-09-02T00:00:00"/>
    <d v="2024-09-08T00:00:00"/>
    <n v="6"/>
    <s v="Original"/>
    <d v="2024-09-08T00:00:00"/>
    <n v="6"/>
    <s v="Americas"/>
    <x v="10"/>
    <s v="Austin"/>
    <s v="Consumer"/>
    <s v="Direct"/>
    <s v="H. Kim"/>
    <x v="0"/>
    <s v="CMP-7563"/>
    <n v="462.94"/>
    <n v="1015.7"/>
    <n v="1015.7"/>
    <n v="0.14299999999999999"/>
    <n v="14"/>
    <n v="12186.368600000002"/>
    <n v="6481.16"/>
    <n v="5705.2086000000018"/>
    <n v="0.46816314090483041"/>
    <s v="Sep-2024"/>
    <d v="2024-09-01T00:00:00"/>
    <d v="2023-01-01T00:00:00"/>
    <n v="20"/>
    <s v="Q3-2024"/>
    <s v="Americas → USA → Austin"/>
    <m/>
    <m/>
    <s v="Medium"/>
    <n v="1"/>
  </r>
  <r>
    <s v="ORD-2023-276806"/>
    <d v="2023-03-04T00:00:00"/>
    <d v="2023-03-24T00:00:00"/>
    <n v="20"/>
    <s v="Original"/>
    <d v="2023-03-24T00:00:00"/>
    <n v="20"/>
    <s v="Americas"/>
    <x v="3"/>
    <s v="Montreal"/>
    <s v="Consumer"/>
    <s v="Distributor"/>
    <s v="I. Johnson"/>
    <x v="4"/>
    <s v="LAP-6160"/>
    <n v="481.71"/>
    <n v="912.45"/>
    <n v="912.45"/>
    <n v="0.20300000000000001"/>
    <n v="24"/>
    <n v="17453.3436"/>
    <n v="11561.039999999999"/>
    <n v="5892.3036000000011"/>
    <n v="0.33760313983619739"/>
    <s v="Mar-2023"/>
    <d v="2023-03-01T00:00:00"/>
    <d v="2023-01-01T00:00:00"/>
    <n v="2"/>
    <s v="Q1-2023"/>
    <s v="Americas → Canada → Montreal"/>
    <m/>
    <m/>
    <s v="Medium"/>
    <n v="0"/>
  </r>
  <r>
    <s v="ORD-2024-220234"/>
    <d v="2024-03-15T00:00:00"/>
    <d v="2024-04-09T00:00:00"/>
    <n v="25"/>
    <s v="Original"/>
    <d v="2024-04-09T00:00:00"/>
    <n v="25"/>
    <s v="Americas"/>
    <x v="3"/>
    <s v="Vancouver"/>
    <s v="Consumer"/>
    <s v="Online"/>
    <s v="F. Müller"/>
    <x v="5"/>
    <s v="MON-4361"/>
    <n v="648.64"/>
    <n v="815.19"/>
    <n v="815.19"/>
    <n v="0.22500000000000001"/>
    <n v="28"/>
    <n v="17689.623"/>
    <n v="18161.919999999998"/>
    <n v="-472.29699999999866"/>
    <n v="-2.6699099240272032E-2"/>
    <s v="Mar-2024"/>
    <d v="2024-03-01T00:00:00"/>
    <d v="2023-01-01T00:00:00"/>
    <n v="14"/>
    <s v="Q1-2024"/>
    <s v="Americas → Canada → Vancouver"/>
    <m/>
    <m/>
    <s v="Low"/>
    <n v="0"/>
  </r>
  <r>
    <s v="ORD-2024-301260"/>
    <d v="2024-07-29T00:00:00"/>
    <d v="2024-07-31T00:00:00"/>
    <n v="2"/>
    <s v="Original"/>
    <d v="2024-07-31T00:00:00"/>
    <n v="2"/>
    <s v="Americas"/>
    <x v="10"/>
    <s v="New York"/>
    <s v="Education"/>
    <s v="Marketplace"/>
    <s v="I. Johnson"/>
    <x v="1"/>
    <s v="PRN-2829"/>
    <n v="798.97"/>
    <n v="1814.06"/>
    <n v="1814.06"/>
    <n v="0.122"/>
    <n v="16"/>
    <n v="25483.91488"/>
    <n v="12783.52"/>
    <n v="12700.39488"/>
    <n v="0.49836906691159061"/>
    <s v="Jul-2024"/>
    <d v="2024-07-01T00:00:00"/>
    <d v="2023-01-01T00:00:00"/>
    <n v="18"/>
    <s v="Q3-2024"/>
    <s v="Americas → USA → New York"/>
    <m/>
    <m/>
    <s v="High"/>
    <n v="1"/>
  </r>
  <r>
    <s v="ORD-2024-350100"/>
    <d v="2024-10-27T00:00:00"/>
    <d v="2024-11-20T00:00:00"/>
    <n v="24"/>
    <s v="Original"/>
    <d v="2024-11-20T00:00:00"/>
    <n v="24"/>
    <s v="Asia"/>
    <x v="2"/>
    <s v="Nagoya"/>
    <s v="Non-Profit"/>
    <s v="Online"/>
    <s v="H. Kim"/>
    <x v="5"/>
    <s v="MON-8939"/>
    <n v="317.25"/>
    <n v="758.92"/>
    <n v="758.92"/>
    <n v="5.2999999999999999E-2"/>
    <n v="9"/>
    <n v="6468.2751599999992"/>
    <n v="2855.25"/>
    <n v="3613.0251599999992"/>
    <n v="0.5585762928489888"/>
    <s v="Oct-2024"/>
    <d v="2024-10-01T00:00:00"/>
    <d v="2023-03-01T00:00:00"/>
    <n v="19"/>
    <s v="Q4-2024"/>
    <s v="Asia → Japan → Nagoya"/>
    <m/>
    <m/>
    <s v="Low"/>
    <n v="0"/>
  </r>
  <r>
    <s v="ORD-2024-855600"/>
    <d v="2024-04-29T00:00:00"/>
    <d v="2024-05-19T00:00:00"/>
    <n v="20"/>
    <s v="Original"/>
    <d v="2024-05-19T00:00:00"/>
    <n v="20"/>
    <s v="Europe"/>
    <x v="6"/>
    <s v="Frankfurt"/>
    <s v="Enterprise"/>
    <s v="Marketplace"/>
    <s v="C. Otieno"/>
    <x v="4"/>
    <s v="LAP-5009"/>
    <n v="668.97"/>
    <n v="1667.44"/>
    <n v="1667.44"/>
    <n v="3.4000000000000002E-2"/>
    <n v="15"/>
    <n v="24161.205600000001"/>
    <n v="10034.550000000001"/>
    <n v="14126.6556"/>
    <n v="0.58468339013679016"/>
    <s v="Apr-2024"/>
    <d v="2024-04-01T00:00:00"/>
    <d v="2023-01-01T00:00:00"/>
    <n v="15"/>
    <s v="Q2-2024"/>
    <s v="Europe → Germany → Frankfurt"/>
    <m/>
    <m/>
    <s v="High"/>
    <n v="0"/>
  </r>
  <r>
    <s v="ORD-2023-474313"/>
    <d v="2023-10-05T00:00:00"/>
    <d v="2023-10-06T00:00:00"/>
    <n v="1"/>
    <s v="Original"/>
    <d v="2023-10-06T00:00:00"/>
    <n v="1"/>
    <s v="Asia"/>
    <x v="4"/>
    <s v="Bengaluru"/>
    <s v="Non-Profit"/>
    <s v="Online"/>
    <s v="I. Johnson"/>
    <x v="0"/>
    <s v="CMP-4807"/>
    <n v="1470.26"/>
    <n v="2562.5500000000002"/>
    <n v="2562.5500000000002"/>
    <n v="0.17299999999999999"/>
    <n v="9"/>
    <n v="19073.059649999999"/>
    <n v="13232.34"/>
    <n v="5840.7196499999991"/>
    <n v="0.30622877279157462"/>
    <s v="Oct-2023"/>
    <d v="2023-10-01T00:00:00"/>
    <d v="2023-01-01T00:00:00"/>
    <n v="9"/>
    <s v="Q4-2023"/>
    <s v="Asia → India → Bengaluru"/>
    <m/>
    <m/>
    <s v="High"/>
    <n v="1"/>
  </r>
  <r>
    <s v="ORD-2023-256951"/>
    <d v="2023-04-19T00:00:00"/>
    <d v="2023-05-07T00:00:00"/>
    <n v="18"/>
    <s v="Original"/>
    <d v="2023-05-07T00:00:00"/>
    <n v="18"/>
    <s v="Europe"/>
    <x v="8"/>
    <s v="London"/>
    <s v="Non-Profit"/>
    <s v="Direct"/>
    <s v="H. Kim"/>
    <x v="2"/>
    <s v="NET-2439"/>
    <n v="516.96"/>
    <n v="745.38"/>
    <n v="745.38"/>
    <n v="0.19700000000000001"/>
    <n v="4"/>
    <n v="2394.1605599999998"/>
    <n v="2067.84"/>
    <n v="326.32055999999966"/>
    <n v="0.13629852794835101"/>
    <s v="Apr-2023"/>
    <d v="2023-04-01T00:00:00"/>
    <d v="2023-01-01T00:00:00"/>
    <n v="3"/>
    <s v="Q2-2023"/>
    <s v="Europe → United Kingdom → London"/>
    <m/>
    <m/>
    <s v="Low"/>
    <n v="0"/>
  </r>
  <r>
    <s v="ORD-2025-184754"/>
    <d v="2025-06-27T00:00:00"/>
    <d v="2025-07-05T00:00:00"/>
    <n v="8"/>
    <s v="Original"/>
    <d v="2025-07-05T00:00:00"/>
    <n v="8"/>
    <s v="Europe"/>
    <x v="6"/>
    <s v="Munich"/>
    <s v="Small Business"/>
    <s v="Direct"/>
    <s v="G. Dubois"/>
    <x v="5"/>
    <s v="MON-7626"/>
    <n v="314.93"/>
    <n v="687.95"/>
    <n v="687.95"/>
    <n v="0.20499999999999999"/>
    <n v="8"/>
    <n v="4375.3620000000001"/>
    <n v="2519.44"/>
    <n v="1855.922"/>
    <n v="0.424175645352316"/>
    <s v="Jun-2025"/>
    <d v="2025-06-01T00:00:00"/>
    <d v="2023-01-01T00:00:00"/>
    <n v="29"/>
    <s v="Q2-2025"/>
    <s v="Europe → Germany → Munich"/>
    <m/>
    <m/>
    <s v="Low"/>
    <n v="0"/>
  </r>
  <r>
    <s v="ORD-2023-888140"/>
    <d v="2023-10-11T00:00:00"/>
    <d v="2023-10-13T00:00:00"/>
    <n v="2"/>
    <s v="Original"/>
    <d v="2023-10-13T00:00:00"/>
    <n v="2"/>
    <s v="Americas"/>
    <x v="5"/>
    <s v="Brasília"/>
    <s v="Consumer"/>
    <s v="Distributor"/>
    <s v="Not Specified"/>
    <x v="6"/>
    <s v="ACC-3567"/>
    <n v="715.94"/>
    <n v="550.07000000000005"/>
    <n v="550.07000000000005"/>
    <n v="0.14000000000000001"/>
    <n v="16"/>
    <n v="7568.9632000000001"/>
    <n v="11455.04"/>
    <n v="-3886.0768000000007"/>
    <n v="-0.51342260456491595"/>
    <s v="Oct-2023"/>
    <d v="2023-10-01T00:00:00"/>
    <d v="2023-01-01T00:00:00"/>
    <n v="9"/>
    <s v="Q4-2023"/>
    <s v="Americas → Brazil → Brasília"/>
    <m/>
    <m/>
    <s v="Low"/>
    <n v="1"/>
  </r>
  <r>
    <s v="ORD-2023-638181"/>
    <d v="2023-05-20T00:00:00"/>
    <d v="2023-06-07T00:00:00"/>
    <n v="18"/>
    <s v="Original"/>
    <d v="2023-06-07T00:00:00"/>
    <n v="18"/>
    <s v="Africa"/>
    <x v="1"/>
    <s v="Port Harcourt"/>
    <s v="Enterprise"/>
    <s v="Distributor"/>
    <s v="E. Garcia"/>
    <x v="0"/>
    <s v="CMP-4630"/>
    <n v="1120.06"/>
    <n v="2068.21"/>
    <n v="2068.21"/>
    <n v="7.8E-2"/>
    <n v="12"/>
    <n v="22882.675440000003"/>
    <n v="13440.72"/>
    <n v="9441.9554400000034"/>
    <n v="0.41262462795303284"/>
    <s v="May-2023"/>
    <d v="2023-05-01T00:00:00"/>
    <d v="2023-01-01T00:00:00"/>
    <n v="4"/>
    <s v="Q2-2023"/>
    <s v="Africa → Nigeria → Port Harcourt"/>
    <m/>
    <m/>
    <s v="High"/>
    <n v="0"/>
  </r>
  <r>
    <s v="ORD-2023-521280"/>
    <d v="2023-05-27T00:00:00"/>
    <d v="2023-06-19T00:00:00"/>
    <n v="23"/>
    <s v="Original"/>
    <d v="2023-06-19T00:00:00"/>
    <n v="23"/>
    <s v="Europe"/>
    <x v="6"/>
    <s v="Berlin"/>
    <s v="Education"/>
    <s v="Retail"/>
    <s v="O. Wang"/>
    <x v="6"/>
    <s v="ACC-1882"/>
    <n v="1471.58"/>
    <n v="2576.65"/>
    <n v="2576.65"/>
    <n v="4.0000000000000001E-3"/>
    <n v="7"/>
    <n v="17964.4038"/>
    <n v="10301.06"/>
    <n v="7663.3438000000006"/>
    <n v="0.4265849223451546"/>
    <s v="May-2023"/>
    <d v="2023-05-01T00:00:00"/>
    <d v="2023-01-01T00:00:00"/>
    <n v="4"/>
    <s v="Q2-2023"/>
    <s v="Europe → Germany → Berlin"/>
    <m/>
    <m/>
    <s v="High"/>
    <n v="0"/>
  </r>
  <r>
    <s v="ORD-2023-630430"/>
    <d v="2023-08-04T00:00:00"/>
    <d v="2023-08-24T00:00:00"/>
    <n v="20"/>
    <s v="Original"/>
    <d v="2023-08-24T00:00:00"/>
    <n v="20"/>
    <s v="Americas"/>
    <x v="5"/>
    <s v="Brasília"/>
    <s v="Non-Profit"/>
    <s v="Direct"/>
    <s v="Not Specified"/>
    <x v="2"/>
    <s v="NET-9125"/>
    <n v="582.88"/>
    <n v="1044.1400000000001"/>
    <n v="1044.1400000000001"/>
    <n v="0.216"/>
    <n v="10"/>
    <n v="8186.057600000001"/>
    <n v="5828.8"/>
    <n v="2357.2576000000008"/>
    <n v="0.28796005539956138"/>
    <s v="Aug-2023"/>
    <d v="2023-08-01T00:00:00"/>
    <d v="2023-01-01T00:00:00"/>
    <n v="7"/>
    <s v="Q3-2023"/>
    <s v="Americas → Brazil → Brasília"/>
    <m/>
    <m/>
    <s v="Medium"/>
    <n v="0"/>
  </r>
  <r>
    <s v="ORD-2025-908258"/>
    <d v="2025-06-21T00:00:00"/>
    <d v="2025-06-27T00:00:00"/>
    <n v="6"/>
    <s v="Original"/>
    <d v="2025-06-27T00:00:00"/>
    <n v="6"/>
    <s v="Africa"/>
    <x v="11"/>
    <s v="Durban"/>
    <s v="Enterprise"/>
    <s v="Distributor"/>
    <s v="N. Brown"/>
    <x v="3"/>
    <s v="PHN-3819"/>
    <n v="93.91"/>
    <n v="99.04"/>
    <n v="99.04"/>
    <n v="5.7000000000000002E-2"/>
    <n v="6"/>
    <n v="560.36831999999993"/>
    <n v="563.46"/>
    <n v="-3.0916800000001103"/>
    <n v="-5.5172283829323376E-3"/>
    <s v="Jun-2025"/>
    <d v="2025-06-01T00:00:00"/>
    <d v="2023-01-01T00:00:00"/>
    <n v="29"/>
    <s v="Q2-2025"/>
    <s v="Africa → South Africa → Durban"/>
    <m/>
    <m/>
    <s v="Low"/>
    <n v="1"/>
  </r>
  <r>
    <s v="ORD-2025-440093"/>
    <d v="2025-04-16T00:00:00"/>
    <d v="2025-04-26T00:00:00"/>
    <n v="10"/>
    <s v="Original"/>
    <d v="2025-04-26T00:00:00"/>
    <n v="10"/>
    <s v="Africa"/>
    <x v="1"/>
    <s v="Port Harcourt"/>
    <s v="Enterprise"/>
    <s v="Marketplace"/>
    <s v="F. Müller"/>
    <x v="4"/>
    <s v="LAP-3490"/>
    <n v="1457.44"/>
    <n v="1996.81"/>
    <n v="1996.81"/>
    <n v="0.126"/>
    <n v="23"/>
    <n v="40139.874619999995"/>
    <n v="33521.120000000003"/>
    <n v="6618.7546199999924"/>
    <n v="0.16489225944672353"/>
    <s v="Apr-2025"/>
    <d v="2025-04-01T00:00:00"/>
    <d v="2023-01-01T00:00:00"/>
    <n v="27"/>
    <s v="Q2-2025"/>
    <s v="Africa → Nigeria → Port Harcourt"/>
    <m/>
    <m/>
    <s v="High"/>
    <n v="0"/>
  </r>
  <r>
    <s v="ORD-2025-898022"/>
    <d v="2025-09-02T00:00:00"/>
    <d v="2025-09-11T00:00:00"/>
    <n v="9"/>
    <s v="Original"/>
    <d v="2025-09-11T00:00:00"/>
    <n v="9"/>
    <s v="Americas"/>
    <x v="3"/>
    <s v="Toronto"/>
    <s v="Corporate"/>
    <s v="Distributor"/>
    <s v="M. Rossi"/>
    <x v="1"/>
    <s v="PRN-1276"/>
    <n v="1207.6300000000001"/>
    <n v="921.68"/>
    <n v="921.68"/>
    <n v="0.19600000000000001"/>
    <n v="17"/>
    <n v="12597.52224"/>
    <n v="20529.710000000003"/>
    <n v="-7932.1877600000025"/>
    <n v="-0.62966253274897988"/>
    <s v="Sep-2025"/>
    <d v="2025-09-01T00:00:00"/>
    <d v="2023-01-01T00:00:00"/>
    <n v="32"/>
    <s v="Q3-2025"/>
    <s v="Americas → Canada → Toronto"/>
    <m/>
    <m/>
    <s v="Medium"/>
    <n v="0"/>
  </r>
  <r>
    <s v="ORD-2024-500511"/>
    <d v="2024-10-08T00:00:00"/>
    <d v="2024-10-08T00:00:00"/>
    <n v="0"/>
    <s v="Original"/>
    <d v="2024-10-08T00:00:00"/>
    <n v="0"/>
    <s v="Europe"/>
    <x v="8"/>
    <s v="London"/>
    <s v="Corporate"/>
    <s v="Online"/>
    <s v="E. Garcia"/>
    <x v="5"/>
    <s v="MON-9733"/>
    <n v="1108.1099999999999"/>
    <n v="2503.79"/>
    <n v="2503.79"/>
    <n v="0.184"/>
    <n v="19"/>
    <n v="38818.760160000005"/>
    <n v="21054.089999999997"/>
    <n v="17764.670160000009"/>
    <n v="0.45763105485025896"/>
    <s v="Oct-2024"/>
    <d v="2024-10-01T00:00:00"/>
    <d v="2023-01-01T00:00:00"/>
    <n v="21"/>
    <s v="Q4-2024"/>
    <s v="Europe → United Kingdom → London"/>
    <m/>
    <m/>
    <s v="High"/>
    <n v="1"/>
  </r>
  <r>
    <s v="ORD-2023-632893"/>
    <d v="2023-05-07T00:00:00"/>
    <d v="2023-05-05T00:00:00"/>
    <n v="-2"/>
    <s v="Corrected"/>
    <d v="2023-05-09T00:00:00"/>
    <n v="2"/>
    <s v="Africa"/>
    <x v="1"/>
    <s v="Port Harcourt"/>
    <s v="Non-Profit"/>
    <s v="Marketplace"/>
    <s v="A. Patel"/>
    <x v="0"/>
    <s v="CMP-9392"/>
    <n v="1269.6500000000001"/>
    <n v="2462.77"/>
    <n v="2462.77"/>
    <n v="0.107"/>
    <n v="8"/>
    <n v="17594.028880000002"/>
    <n v="10157.200000000001"/>
    <n v="7436.8288800000009"/>
    <n v="0.42269050089225502"/>
    <s v="May-2023"/>
    <d v="2023-05-01T00:00:00"/>
    <d v="2023-01-01T00:00:00"/>
    <n v="4"/>
    <s v="Q2-2023"/>
    <s v="Africa → Nigeria → Port Harcourt"/>
    <m/>
    <m/>
    <s v="High"/>
    <n v="1"/>
  </r>
  <r>
    <s v="ORD-2023-967239"/>
    <d v="2023-12-24T00:00:00"/>
    <d v="2024-01-01T00:00:00"/>
    <n v="8"/>
    <s v="Original"/>
    <d v="2024-01-01T00:00:00"/>
    <n v="8"/>
    <s v="Americas"/>
    <x v="5"/>
    <s v="São Paulo"/>
    <s v="Education"/>
    <s v="Direct"/>
    <s v="C. Otieno"/>
    <x v="3"/>
    <s v="PHN-3014"/>
    <n v="526.49"/>
    <n v="496.2"/>
    <n v="496.2"/>
    <n v="0"/>
    <n v="14"/>
    <n v="6946.8"/>
    <n v="7370.8600000000006"/>
    <n v="-424.0600000000004"/>
    <n v="-6.1043933897621985E-2"/>
    <s v="Dec-2023"/>
    <d v="2023-12-01T00:00:00"/>
    <d v="2023-01-01T00:00:00"/>
    <n v="11"/>
    <s v="Q4-2023"/>
    <s v="Americas → Brazil → São Paulo"/>
    <m/>
    <m/>
    <s v="Low"/>
    <n v="0"/>
  </r>
  <r>
    <s v="ORD-2024-885858"/>
    <d v="2024-01-10T00:00:00"/>
    <d v="2024-01-23T00:00:00"/>
    <n v="13"/>
    <s v="Original"/>
    <d v="2024-01-23T00:00:00"/>
    <n v="13"/>
    <s v="Europe"/>
    <x v="7"/>
    <s v="Marseille"/>
    <s v="Corporate"/>
    <s v="Direct"/>
    <s v="A. Patel"/>
    <x v="1"/>
    <s v="PRN-6776"/>
    <n v="720"/>
    <n v="907.59"/>
    <n v="907.59"/>
    <n v="0.154"/>
    <n v="10"/>
    <n v="7678.2113999999992"/>
    <n v="7200"/>
    <n v="478.21139999999923"/>
    <n v="6.2281614179052078E-2"/>
    <s v="Jan-2024"/>
    <d v="2024-01-01T00:00:00"/>
    <d v="2023-01-01T00:00:00"/>
    <n v="12"/>
    <s v="Q1-2024"/>
    <s v="Europe → France → Marseille"/>
    <m/>
    <m/>
    <s v="Medium"/>
    <n v="0"/>
  </r>
  <r>
    <s v="ORD-2023-253245"/>
    <d v="2023-08-03T00:00:00"/>
    <d v="2023-08-14T00:00:00"/>
    <n v="11"/>
    <s v="Original"/>
    <d v="2023-08-14T00:00:00"/>
    <n v="11"/>
    <s v="Americas"/>
    <x v="5"/>
    <s v="Brasília"/>
    <s v="Corporate"/>
    <s v="Direct"/>
    <s v="J. Njeri"/>
    <x v="6"/>
    <s v="ACC-3951"/>
    <n v="232.73"/>
    <n v="334.19"/>
    <n v="334.19"/>
    <n v="0.13400000000000001"/>
    <n v="25"/>
    <n v="7235.2134999999998"/>
    <n v="5818.25"/>
    <n v="1416.9634999999998"/>
    <n v="0.1958426658729559"/>
    <s v="Aug-2023"/>
    <d v="2023-08-01T00:00:00"/>
    <d v="2023-01-01T00:00:00"/>
    <n v="7"/>
    <s v="Q3-2023"/>
    <s v="Americas → Brazil → Brasília"/>
    <m/>
    <m/>
    <s v="Low"/>
    <n v="0"/>
  </r>
  <r>
    <s v="ORD-2025-484073"/>
    <d v="2025-02-19T00:00:00"/>
    <d v="2025-03-09T00:00:00"/>
    <n v="18"/>
    <s v="Original"/>
    <d v="2025-03-09T00:00:00"/>
    <n v="18"/>
    <s v="Asia"/>
    <x v="4"/>
    <s v="Delhi"/>
    <s v="Small Business"/>
    <s v="Direct"/>
    <s v="O. Wang"/>
    <x v="5"/>
    <s v="MON-1436"/>
    <n v="325.87"/>
    <n v="538.79"/>
    <n v="538.79"/>
    <n v="0.17399999999999999"/>
    <n v="16"/>
    <n v="7120.6486400000003"/>
    <n v="5213.92"/>
    <n v="1906.7286400000003"/>
    <n v="0.26777457172778013"/>
    <s v="Feb-2025"/>
    <d v="2025-02-01T00:00:00"/>
    <d v="2023-01-01T00:00:00"/>
    <n v="25"/>
    <s v="Q1-2025"/>
    <s v="Asia → India → Delhi"/>
    <m/>
    <m/>
    <s v="Low"/>
    <n v="0"/>
  </r>
  <r>
    <s v="ORD-2024-745822"/>
    <d v="2024-03-31T00:00:00"/>
    <d v="2024-04-17T00:00:00"/>
    <n v="17"/>
    <s v="Original"/>
    <d v="2024-04-17T00:00:00"/>
    <n v="17"/>
    <s v="Europe"/>
    <x v="6"/>
    <s v="Frankfurt"/>
    <s v="Education"/>
    <s v="Direct"/>
    <s v="H. Kim"/>
    <x v="5"/>
    <s v="MON-8651"/>
    <n v="1025.51"/>
    <n v="1436.54"/>
    <n v="1436.54"/>
    <n v="0.13900000000000001"/>
    <n v="28"/>
    <n v="34632.106319999999"/>
    <n v="28714.28"/>
    <n v="5917.8263200000001"/>
    <n v="0.17087688127656453"/>
    <s v="Mar-2024"/>
    <d v="2024-03-01T00:00:00"/>
    <d v="2023-01-01T00:00:00"/>
    <n v="14"/>
    <s v="Q1-2024"/>
    <s v="Europe → Germany → Frankfurt"/>
    <m/>
    <m/>
    <s v="Medium"/>
    <n v="0"/>
  </r>
  <r>
    <s v="ORD-2023-369160"/>
    <d v="2023-07-24T00:00:00"/>
    <d v="2023-08-13T00:00:00"/>
    <n v="20"/>
    <s v="Original"/>
    <d v="2023-08-13T00:00:00"/>
    <n v="20"/>
    <s v="Americas"/>
    <x v="3"/>
    <s v="Montreal"/>
    <s v="Education"/>
    <s v="Direct"/>
    <s v="C. Otieno"/>
    <x v="5"/>
    <s v="MON-3307"/>
    <n v="1082.3800000000001"/>
    <n v="1766.55"/>
    <n v="1766.55"/>
    <n v="0.16400000000000001"/>
    <n v="20"/>
    <n v="29536.716"/>
    <n v="21647.600000000002"/>
    <n v="7889.1159999999982"/>
    <n v="0.26709523157550752"/>
    <s v="Jul-2023"/>
    <d v="2023-07-01T00:00:00"/>
    <d v="2023-01-01T00:00:00"/>
    <n v="6"/>
    <s v="Q3-2023"/>
    <s v="Americas → Canada → Montreal"/>
    <m/>
    <m/>
    <s v="High"/>
    <n v="0"/>
  </r>
  <r>
    <s v="ORD-2024-834983"/>
    <d v="2024-03-16T00:00:00"/>
    <d v="2024-04-13T00:00:00"/>
    <n v="28"/>
    <s v="Original"/>
    <d v="2024-04-13T00:00:00"/>
    <n v="28"/>
    <s v="Europe"/>
    <x v="7"/>
    <s v="Paris"/>
    <s v="Small Business"/>
    <s v="Online"/>
    <s v="K. Singh"/>
    <x v="1"/>
    <s v="PRN-8758"/>
    <n v="287.61"/>
    <n v="628.54"/>
    <n v="628.54"/>
    <n v="0.13500000000000001"/>
    <n v="21"/>
    <n v="11417.429099999999"/>
    <n v="6039.81"/>
    <n v="5377.619099999999"/>
    <n v="0.47100087531964613"/>
    <s v="Mar-2024"/>
    <d v="2024-03-01T00:00:00"/>
    <d v="2023-01-01T00:00:00"/>
    <n v="14"/>
    <s v="Q1-2024"/>
    <s v="Europe → France → Paris"/>
    <m/>
    <m/>
    <s v="Low"/>
    <n v="0"/>
  </r>
  <r>
    <s v="ORD-2024-499009"/>
    <d v="2024-01-25T00:00:00"/>
    <d v="2024-01-27T00:00:00"/>
    <n v="2"/>
    <s v="Original"/>
    <d v="2024-01-27T00:00:00"/>
    <n v="2"/>
    <s v="Americas"/>
    <x v="5"/>
    <s v="São Paulo"/>
    <s v="Non-Profit"/>
    <s v="Marketplace"/>
    <s v="N. Brown"/>
    <x v="4"/>
    <s v="LAP-7056"/>
    <n v="1410.97"/>
    <n v="1650.75"/>
    <n v="1650.75"/>
    <n v="0.13500000000000001"/>
    <n v="6"/>
    <n v="8567.3924999999999"/>
    <n v="8465.82"/>
    <n v="101.57250000000022"/>
    <n v="1.1855707556295596E-2"/>
    <s v="Jan-2024"/>
    <d v="2024-01-01T00:00:00"/>
    <d v="2023-01-01T00:00:00"/>
    <n v="12"/>
    <s v="Q1-2024"/>
    <s v="Americas → Brazil → São Paulo"/>
    <m/>
    <m/>
    <s v="High"/>
    <n v="1"/>
  </r>
  <r>
    <s v="ORD-2024-948800"/>
    <d v="2024-03-27T00:00:00"/>
    <d v="2024-04-11T00:00:00"/>
    <n v="15"/>
    <s v="Original"/>
    <d v="2024-04-11T00:00:00"/>
    <n v="15"/>
    <s v="Americas"/>
    <x v="10"/>
    <s v="San Francisco"/>
    <s v="Small Business"/>
    <s v="Direct"/>
    <s v="O. Wang"/>
    <x v="2"/>
    <s v="NET-5523"/>
    <n v="1338.35"/>
    <n v="2247.14"/>
    <n v="2247.14"/>
    <n v="0.115"/>
    <n v="40"/>
    <n v="79548.755999999994"/>
    <n v="53534"/>
    <n v="26014.755999999994"/>
    <n v="0.32702907384246205"/>
    <s v="Mar-2024"/>
    <d v="2024-03-01T00:00:00"/>
    <d v="2023-01-01T00:00:00"/>
    <n v="14"/>
    <s v="Q1-2024"/>
    <s v="Americas → USA → San Francisco"/>
    <m/>
    <m/>
    <s v="High"/>
    <n v="0"/>
  </r>
  <r>
    <s v="ORD-2025-678328"/>
    <d v="2025-06-24T00:00:00"/>
    <d v="2025-07-14T00:00:00"/>
    <n v="20"/>
    <s v="Original"/>
    <d v="2025-07-14T00:00:00"/>
    <n v="20"/>
    <s v="Europe"/>
    <x v="6"/>
    <s v="Berlin"/>
    <s v="Corporate"/>
    <s v="Direct"/>
    <s v="O. Wang"/>
    <x v="6"/>
    <s v="ACC-8094"/>
    <n v="385.08"/>
    <n v="893.19"/>
    <n v="893.19"/>
    <n v="0.151"/>
    <n v="8"/>
    <n v="6066.54648"/>
    <n v="3080.64"/>
    <n v="2985.9064800000001"/>
    <n v="0.49219213762621666"/>
    <s v="Jun-2025"/>
    <d v="2025-06-01T00:00:00"/>
    <d v="2023-01-01T00:00:00"/>
    <n v="29"/>
    <s v="Q2-2025"/>
    <s v="Europe → Germany → Berlin"/>
    <m/>
    <m/>
    <s v="Medium"/>
    <n v="0"/>
  </r>
  <r>
    <s v="ORD-2024-580808"/>
    <d v="2024-06-16T00:00:00"/>
    <d v="2024-07-03T00:00:00"/>
    <n v="17"/>
    <s v="Original"/>
    <d v="2024-07-03T00:00:00"/>
    <n v="17"/>
    <s v="Africa"/>
    <x v="11"/>
    <s v="Johannesburg"/>
    <s v="Enterprise"/>
    <s v="Marketplace"/>
    <s v="F. Müller"/>
    <x v="3"/>
    <s v="PHN-6832"/>
    <n v="1173.83"/>
    <n v="2328.9"/>
    <n v="2328.9"/>
    <n v="0.12"/>
    <n v="17"/>
    <n v="34840.344000000005"/>
    <n v="19955.11"/>
    <n v="14885.234000000004"/>
    <n v="0.42724130393201637"/>
    <s v="Jun-2024"/>
    <d v="2024-06-01T00:00:00"/>
    <d v="2023-01-01T00:00:00"/>
    <n v="17"/>
    <s v="Q2-2024"/>
    <s v="Africa → South Africa → Johannesburg"/>
    <m/>
    <m/>
    <s v="High"/>
    <n v="0"/>
  </r>
  <r>
    <s v="ORD-2023-211715"/>
    <d v="2023-10-30T00:00:00"/>
    <d v="2023-11-14T00:00:00"/>
    <n v="15"/>
    <s v="Original"/>
    <d v="2023-11-14T00:00:00"/>
    <n v="15"/>
    <s v="Asia"/>
    <x v="4"/>
    <s v="Bengaluru"/>
    <s v="Corporate"/>
    <s v="Online"/>
    <s v="F. Müller"/>
    <x v="4"/>
    <s v="LAP-2378"/>
    <n v="953.46"/>
    <n v="2066.75"/>
    <n v="2066.75"/>
    <n v="0.13800000000000001"/>
    <n v="5"/>
    <n v="8907.6924999999992"/>
    <n v="4767.3"/>
    <n v="4140.392499999999"/>
    <n v="0.46481089238318446"/>
    <s v="Oct-2023"/>
    <d v="2023-10-01T00:00:00"/>
    <d v="2023-01-01T00:00:00"/>
    <n v="9"/>
    <s v="Q4-2023"/>
    <s v="Asia → India → Bengaluru"/>
    <m/>
    <m/>
    <s v="High"/>
    <n v="0"/>
  </r>
  <r>
    <s v="ORD-2023-715175"/>
    <d v="2023-06-15T00:00:00"/>
    <d v="2023-06-23T00:00:00"/>
    <n v="8"/>
    <s v="Original"/>
    <d v="2023-06-23T00:00:00"/>
    <n v="8"/>
    <s v="Americas"/>
    <x v="10"/>
    <s v="San Francisco"/>
    <s v="Consumer"/>
    <s v="Distributor"/>
    <s v="O. Wang"/>
    <x v="5"/>
    <s v="MON-5424"/>
    <n v="1097.0899999999999"/>
    <n v="2182.31"/>
    <n v="2182.31"/>
    <n v="0.112"/>
    <n v="9"/>
    <n v="17441.021520000002"/>
    <n v="9873.81"/>
    <n v="7567.2115200000026"/>
    <n v="0.43387432962699546"/>
    <s v="Jun-2023"/>
    <d v="2023-06-01T00:00:00"/>
    <d v="2023-01-01T00:00:00"/>
    <n v="5"/>
    <s v="Q2-2023"/>
    <s v="Americas → USA → San Francisco"/>
    <m/>
    <m/>
    <s v="High"/>
    <n v="0"/>
  </r>
  <r>
    <s v="ORD-2025-685236"/>
    <d v="2025-03-14T00:00:00"/>
    <d v="2025-03-29T00:00:00"/>
    <n v="15"/>
    <s v="Original"/>
    <d v="2025-03-29T00:00:00"/>
    <n v="15"/>
    <s v="Asia"/>
    <x v="2"/>
    <s v="Tokyo"/>
    <s v="Non-Profit"/>
    <s v="Direct"/>
    <s v="H. Kim"/>
    <x v="2"/>
    <s v="NET-8430"/>
    <n v="1106.96"/>
    <n v="2726.62"/>
    <n v="2726.62"/>
    <n v="0.317"/>
    <n v="7"/>
    <n v="13035.970220000001"/>
    <n v="7748.72"/>
    <n v="5287.2502200000008"/>
    <n v="0.40558931408789306"/>
    <s v="Mar-2025"/>
    <d v="2025-03-01T00:00:00"/>
    <d v="2023-03-01T00:00:00"/>
    <n v="24"/>
    <s v="Q1-2025"/>
    <s v="Asia → Japan → Tokyo"/>
    <m/>
    <m/>
    <s v="High"/>
    <n v="0"/>
  </r>
  <r>
    <s v="ORD-2023-274037"/>
    <d v="2023-08-15T00:00:00"/>
    <d v="2023-08-25T00:00:00"/>
    <n v="10"/>
    <s v="Original"/>
    <d v="2023-08-25T00:00:00"/>
    <n v="10"/>
    <s v="Africa"/>
    <x v="0"/>
    <s v="Nairobi"/>
    <s v="Small Business"/>
    <s v="Retail"/>
    <s v="N. Brown"/>
    <x v="3"/>
    <s v="PHN-1234"/>
    <n v="91.85"/>
    <n v="111.29"/>
    <n v="111.29"/>
    <n v="0"/>
    <n v="6"/>
    <n v="667.74"/>
    <n v="551.09999999999991"/>
    <n v="116.6400000000001"/>
    <n v="0.17467876718483258"/>
    <s v="Aug-2023"/>
    <d v="2023-08-01T00:00:00"/>
    <d v="2023-01-01T00:00:00"/>
    <n v="7"/>
    <s v="Q3-2023"/>
    <s v="Africa → Kenya → Nairobi"/>
    <m/>
    <m/>
    <s v="Low"/>
    <n v="0"/>
  </r>
  <r>
    <s v="ORD-2025-983096"/>
    <d v="2025-05-17T00:00:00"/>
    <d v="2025-05-28T00:00:00"/>
    <n v="11"/>
    <s v="Original"/>
    <d v="2025-05-28T00:00:00"/>
    <n v="11"/>
    <s v="Asia"/>
    <x v="4"/>
    <s v="Bengaluru"/>
    <s v="Corporate"/>
    <s v="Distributor"/>
    <s v="B. Chen"/>
    <x v="4"/>
    <s v="LAP-9016"/>
    <n v="623.4"/>
    <n v="1100.0899999999999"/>
    <n v="1100.0899999999999"/>
    <n v="0.114"/>
    <n v="12"/>
    <n v="11696.156879999999"/>
    <n v="7480.7999999999993"/>
    <n v="4215.3568799999994"/>
    <n v="0.36040529579490388"/>
    <s v="May-2025"/>
    <d v="2025-05-01T00:00:00"/>
    <d v="2023-01-01T00:00:00"/>
    <n v="28"/>
    <s v="Q2-2025"/>
    <s v="Asia → India → Bengaluru"/>
    <m/>
    <m/>
    <s v="Medium"/>
    <n v="0"/>
  </r>
  <r>
    <s v="ORD-2024-366010"/>
    <d v="2024-01-13T00:00:00"/>
    <d v="2024-02-05T00:00:00"/>
    <n v="23"/>
    <s v="Original"/>
    <d v="2024-02-05T00:00:00"/>
    <n v="23"/>
    <s v="Europe"/>
    <x v="6"/>
    <s v="Frankfurt"/>
    <s v="Education"/>
    <s v="Direct"/>
    <s v="B. Chen"/>
    <x v="4"/>
    <s v="LAP-9931"/>
    <n v="1017.93"/>
    <n v="1529.14"/>
    <n v="1529.14"/>
    <n v="0.155"/>
    <n v="12"/>
    <n v="15505.479600000001"/>
    <n v="12215.16"/>
    <n v="3290.3196000000007"/>
    <n v="0.21220366508366503"/>
    <s v="Jan-2024"/>
    <d v="2024-01-01T00:00:00"/>
    <d v="2023-01-01T00:00:00"/>
    <n v="12"/>
    <s v="Q1-2024"/>
    <s v="Europe → Germany → Frankfurt"/>
    <m/>
    <m/>
    <s v="Medium"/>
    <n v="0"/>
  </r>
  <r>
    <s v="ORD-2023-610470"/>
    <d v="2023-06-24T00:00:00"/>
    <d v="2023-07-21T00:00:00"/>
    <n v="27"/>
    <s v="Original"/>
    <d v="2023-07-21T00:00:00"/>
    <n v="27"/>
    <s v="Asia"/>
    <x v="2"/>
    <s v="Nagoya"/>
    <s v="Consumer"/>
    <s v="Marketplace"/>
    <s v="J. Njeri"/>
    <x v="3"/>
    <s v="PHN-6818"/>
    <n v="554.76"/>
    <n v="728.69"/>
    <n v="728.69"/>
    <n v="0.22"/>
    <n v="7"/>
    <n v="3978.6474000000003"/>
    <n v="3883.3199999999997"/>
    <n v="95.32740000000058"/>
    <n v="2.395975074343119E-2"/>
    <s v="Jun-2023"/>
    <d v="2023-06-01T00:00:00"/>
    <d v="2023-03-01T00:00:00"/>
    <n v="3"/>
    <s v="Q2-2023"/>
    <s v="Asia → Japan → Nagoya"/>
    <m/>
    <m/>
    <s v="Low"/>
    <n v="0"/>
  </r>
  <r>
    <s v="ORD-2025-541048"/>
    <d v="2025-04-04T00:00:00"/>
    <d v="2025-04-13T00:00:00"/>
    <n v="9"/>
    <s v="Original"/>
    <d v="2025-04-13T00:00:00"/>
    <n v="9"/>
    <s v="Europe"/>
    <x v="6"/>
    <s v="Munich"/>
    <s v="Consumer"/>
    <s v="Marketplace"/>
    <s v="F. Müller"/>
    <x v="3"/>
    <s v="PHN-3803"/>
    <n v="7.02"/>
    <n v="6.28"/>
    <n v="6.28"/>
    <n v="0.13400000000000001"/>
    <n v="14"/>
    <n v="76.138720000000006"/>
    <n v="98.28"/>
    <n v="-22.141279999999995"/>
    <n v="-0.29080184169106066"/>
    <s v="Apr-2025"/>
    <d v="2025-04-01T00:00:00"/>
    <d v="2023-01-01T00:00:00"/>
    <n v="27"/>
    <s v="Q2-2025"/>
    <s v="Europe → Germany → Munich"/>
    <m/>
    <m/>
    <s v="Low"/>
    <n v="0"/>
  </r>
  <r>
    <s v="ORD-2024-862371"/>
    <d v="2024-09-07T00:00:00"/>
    <d v="2024-09-07T00:00:00"/>
    <n v="0"/>
    <s v="Original"/>
    <d v="2024-09-07T00:00:00"/>
    <n v="0"/>
    <s v="Asia"/>
    <x v="4"/>
    <s v="Mumbai"/>
    <s v="Education"/>
    <s v="Distributor"/>
    <s v="B. Chen"/>
    <x v="2"/>
    <s v="NET-9835"/>
    <n v="1066.6500000000001"/>
    <n v="2569.77"/>
    <n v="2569.77"/>
    <n v="0.13400000000000001"/>
    <n v="9"/>
    <n v="20028.787380000002"/>
    <n v="9599.85"/>
    <n v="10428.937380000001"/>
    <n v="0.52069739331368348"/>
    <s v="Sep-2024"/>
    <d v="2024-09-01T00:00:00"/>
    <d v="2023-01-01T00:00:00"/>
    <n v="20"/>
    <s v="Q3-2024"/>
    <s v="Asia → India → Mumbai"/>
    <m/>
    <m/>
    <s v="High"/>
    <n v="1"/>
  </r>
  <r>
    <s v="ORD-2024-277241"/>
    <d v="2024-01-28T00:00:00"/>
    <d v="2024-01-30T00:00:00"/>
    <n v="2"/>
    <s v="Original"/>
    <d v="2024-01-30T00:00:00"/>
    <n v="2"/>
    <s v="Africa"/>
    <x v="11"/>
    <s v="Cape Town"/>
    <s v="Consumer"/>
    <s v="Direct"/>
    <s v="F. Müller"/>
    <x v="6"/>
    <s v="ACC-6223"/>
    <n v="798.45"/>
    <n v="1592.02"/>
    <n v="1592.02"/>
    <n v="6.6000000000000003E-2"/>
    <n v="18"/>
    <n v="26765.040239999998"/>
    <n v="14372.1"/>
    <n v="12392.940239999998"/>
    <n v="0.46302714768494585"/>
    <s v="Jan-2024"/>
    <d v="2024-01-01T00:00:00"/>
    <d v="2023-01-01T00:00:00"/>
    <n v="12"/>
    <s v="Q1-2024"/>
    <s v="Africa → South Africa → Cape Town"/>
    <m/>
    <m/>
    <s v="Medium"/>
    <n v="1"/>
  </r>
  <r>
    <s v="ORD-2023-369150"/>
    <d v="2023-07-18T00:00:00"/>
    <d v="2023-08-10T00:00:00"/>
    <n v="23"/>
    <s v="Original"/>
    <d v="2023-08-10T00:00:00"/>
    <n v="23"/>
    <s v="Africa"/>
    <x v="11"/>
    <s v="Johannesburg"/>
    <s v="Small Business"/>
    <s v="Retail"/>
    <s v="L. Okafor"/>
    <x v="0"/>
    <s v="CMP-8659"/>
    <n v="1271.56"/>
    <n v="995.47"/>
    <n v="995.47"/>
    <n v="0.192"/>
    <n v="13"/>
    <n v="10456.416880000001"/>
    <n v="16530.28"/>
    <n v="-6073.8631199999982"/>
    <n v="-0.58087423155607754"/>
    <s v="Jul-2023"/>
    <d v="2023-07-01T00:00:00"/>
    <d v="2023-01-01T00:00:00"/>
    <n v="6"/>
    <s v="Q3-2023"/>
    <s v="Africa → South Africa → Johannesburg"/>
    <m/>
    <m/>
    <s v="Medium"/>
    <n v="0"/>
  </r>
  <r>
    <s v="ORD-2025-922513"/>
    <d v="2025-08-28T00:00:00"/>
    <d v="2025-08-26T00:00:00"/>
    <n v="-2"/>
    <s v="Corrected"/>
    <d v="2025-08-30T00:00:00"/>
    <n v="2"/>
    <s v="Africa"/>
    <x v="1"/>
    <s v="Port Harcourt"/>
    <s v="Small Business"/>
    <s v="Retail"/>
    <s v="A. Patel"/>
    <x v="6"/>
    <s v="ACC-4483"/>
    <n v="521.05999999999995"/>
    <n v="1240.31"/>
    <n v="1240.31"/>
    <n v="0.14599999999999999"/>
    <n v="18"/>
    <n v="19066.045319999997"/>
    <n v="9379.0799999999981"/>
    <n v="9686.9653199999993"/>
    <n v="0.50807417885650974"/>
    <s v="Aug-2025"/>
    <d v="2025-08-01T00:00:00"/>
    <d v="2023-01-01T00:00:00"/>
    <n v="31"/>
    <s v="Q3-2025"/>
    <s v="Africa → Nigeria → Port Harcourt"/>
    <m/>
    <m/>
    <s v="Medium"/>
    <n v="1"/>
  </r>
  <r>
    <s v="ORD-2025-752845"/>
    <d v="2025-03-30T00:00:00"/>
    <d v="2025-04-07T00:00:00"/>
    <n v="8"/>
    <s v="Original"/>
    <d v="2025-04-07T00:00:00"/>
    <n v="8"/>
    <s v="Americas"/>
    <x v="5"/>
    <s v="São Paulo"/>
    <s v="Non-Profit"/>
    <s v="Direct"/>
    <s v="L. Okafor"/>
    <x v="1"/>
    <s v="PRN-8763"/>
    <n v="71.62"/>
    <n v="118.37"/>
    <n v="118.37"/>
    <n v="0.156"/>
    <n v="11"/>
    <n v="1098.9470800000001"/>
    <n v="787.82"/>
    <n v="311.12708000000009"/>
    <n v="0.28311379652603474"/>
    <s v="Mar-2025"/>
    <d v="2025-03-01T00:00:00"/>
    <d v="2023-01-01T00:00:00"/>
    <n v="26"/>
    <s v="Q1-2025"/>
    <s v="Americas → Brazil → São Paulo"/>
    <m/>
    <m/>
    <s v="Low"/>
    <n v="0"/>
  </r>
  <r>
    <s v="ORD-2023-667815"/>
    <d v="2023-10-21T00:00:00"/>
    <d v="2023-11-09T00:00:00"/>
    <n v="19"/>
    <s v="Original"/>
    <d v="2023-11-09T00:00:00"/>
    <n v="19"/>
    <s v="Europe"/>
    <x v="8"/>
    <s v="London"/>
    <s v="Non-Profit"/>
    <s v="Direct"/>
    <s v="A. Patel"/>
    <x v="6"/>
    <s v="ACC-8557"/>
    <n v="1142.48"/>
    <n v="2105.5300000000002"/>
    <n v="2105.5300000000002"/>
    <n v="0.20699999999999999"/>
    <n v="14"/>
    <n v="23375.594060000003"/>
    <n v="15994.720000000001"/>
    <n v="7380.8740600000019"/>
    <n v="0.31575129346680658"/>
    <s v="Oct-2023"/>
    <d v="2023-10-01T00:00:00"/>
    <d v="2023-01-01T00:00:00"/>
    <n v="9"/>
    <s v="Q4-2023"/>
    <s v="Europe → United Kingdom → London"/>
    <m/>
    <m/>
    <s v="High"/>
    <n v="0"/>
  </r>
  <r>
    <s v="ORD-2023-375011"/>
    <d v="2023-08-23T00:00:00"/>
    <d v="2023-09-22T00:00:00"/>
    <n v="30"/>
    <s v="Original"/>
    <d v="2023-09-22T00:00:00"/>
    <n v="30"/>
    <s v="Europe"/>
    <x v="8"/>
    <s v="London"/>
    <s v="Consumer"/>
    <s v="Distributor"/>
    <s v="O. Wang"/>
    <x v="6"/>
    <s v="ACC-1492"/>
    <n v="209.81"/>
    <n v="523"/>
    <n v="523"/>
    <n v="5.8999999999999997E-2"/>
    <n v="15"/>
    <n v="7382.1450000000004"/>
    <n v="3147.15"/>
    <n v="4234.9950000000008"/>
    <n v="0.57368082041195356"/>
    <s v="Aug-2023"/>
    <d v="2023-08-01T00:00:00"/>
    <d v="2023-01-01T00:00:00"/>
    <n v="7"/>
    <s v="Q3-2023"/>
    <s v="Europe → United Kingdom → London"/>
    <m/>
    <m/>
    <s v="Low"/>
    <n v="0"/>
  </r>
  <r>
    <s v="ORD-2025-487025"/>
    <d v="2025-04-11T00:00:00"/>
    <d v="2025-05-04T00:00:00"/>
    <n v="23"/>
    <s v="Original"/>
    <d v="2025-05-04T00:00:00"/>
    <n v="23"/>
    <s v="Asia"/>
    <x v="2"/>
    <s v="Osaka"/>
    <s v="Small Business"/>
    <s v="Online"/>
    <s v="M. Rossi"/>
    <x v="0"/>
    <s v="CMP-3743"/>
    <n v="786.2"/>
    <n v="1075.3"/>
    <n v="1075.3"/>
    <n v="0.08"/>
    <n v="9"/>
    <n v="8903.4839999999986"/>
    <n v="7075.8"/>
    <n v="1827.6839999999984"/>
    <n v="0.20527739478163815"/>
    <s v="Apr-2025"/>
    <d v="2025-04-01T00:00:00"/>
    <d v="2023-03-01T00:00:00"/>
    <n v="25"/>
    <s v="Q2-2025"/>
    <s v="Asia → Japan → Osaka"/>
    <m/>
    <m/>
    <s v="Medium"/>
    <n v="0"/>
  </r>
  <r>
    <s v="ORD-2025-398335"/>
    <d v="2025-06-01T00:00:00"/>
    <d v="2025-06-27T00:00:00"/>
    <n v="26"/>
    <s v="Original"/>
    <d v="2025-06-27T00:00:00"/>
    <n v="26"/>
    <s v="Europe"/>
    <x v="6"/>
    <s v="Munich"/>
    <s v="Consumer"/>
    <s v="Distributor"/>
    <s v="E. Garcia"/>
    <x v="4"/>
    <s v="LAP-1619"/>
    <n v="1362.31"/>
    <n v="3294.57"/>
    <n v="3294.57"/>
    <n v="0.113"/>
    <n v="7"/>
    <n v="20455.985130000001"/>
    <n v="9536.17"/>
    <n v="10919.815130000001"/>
    <n v="0.5338200561157721"/>
    <s v="Jun-2025"/>
    <d v="2025-06-01T00:00:00"/>
    <d v="2023-01-01T00:00:00"/>
    <n v="29"/>
    <s v="Q2-2025"/>
    <s v="Europe → Germany → Munich"/>
    <m/>
    <m/>
    <s v="High"/>
    <n v="0"/>
  </r>
  <r>
    <s v="ORD-2024-792137"/>
    <d v="2024-03-02T00:00:00"/>
    <d v="2024-03-16T00:00:00"/>
    <n v="14"/>
    <s v="Original"/>
    <d v="2024-03-16T00:00:00"/>
    <n v="14"/>
    <s v="Americas"/>
    <x v="3"/>
    <s v="Vancouver"/>
    <s v="Non-Profit"/>
    <s v="Direct"/>
    <s v="O. Wang"/>
    <x v="1"/>
    <s v="PRN-7976"/>
    <n v="248.24"/>
    <n v="464.05"/>
    <n v="464.05"/>
    <n v="0.16900000000000001"/>
    <n v="11"/>
    <n v="4241.88105"/>
    <n v="2730.6400000000003"/>
    <n v="1511.2410499999996"/>
    <n v="0.3562667203975462"/>
    <s v="Mar-2024"/>
    <d v="2024-03-01T00:00:00"/>
    <d v="2023-01-01T00:00:00"/>
    <n v="14"/>
    <s v="Q1-2024"/>
    <s v="Americas → Canada → Vancouver"/>
    <m/>
    <m/>
    <s v="Low"/>
    <n v="0"/>
  </r>
  <r>
    <s v="ORD-2023-602648"/>
    <d v="2023-06-20T00:00:00"/>
    <d v="2023-07-08T00:00:00"/>
    <n v="18"/>
    <s v="Original"/>
    <d v="2023-07-08T00:00:00"/>
    <n v="18"/>
    <s v="Americas"/>
    <x v="10"/>
    <s v="Austin"/>
    <s v="Non-Profit"/>
    <s v="Direct"/>
    <s v="F. Müller"/>
    <x v="5"/>
    <s v="MON-4326"/>
    <n v="337"/>
    <n v="511.03"/>
    <n v="511.03"/>
    <n v="0.108"/>
    <n v="7"/>
    <n v="3190.8713200000002"/>
    <n v="2359"/>
    <n v="831.8713200000002"/>
    <n v="0.26070349963219458"/>
    <s v="Jun-2023"/>
    <d v="2023-06-01T00:00:00"/>
    <d v="2023-01-01T00:00:00"/>
    <n v="5"/>
    <s v="Q2-2023"/>
    <s v="Americas → USA → Austin"/>
    <m/>
    <m/>
    <s v="Low"/>
    <n v="0"/>
  </r>
  <r>
    <s v="ORD-2024-207096"/>
    <d v="2024-03-26T00:00:00"/>
    <d v="2024-04-05T00:00:00"/>
    <n v="10"/>
    <s v="Original"/>
    <d v="2024-04-05T00:00:00"/>
    <n v="10"/>
    <s v="Americas"/>
    <x v="10"/>
    <s v="Austin"/>
    <s v="Consumer"/>
    <s v="Direct"/>
    <s v="J. Njeri"/>
    <x v="5"/>
    <s v="MON-5444"/>
    <n v="5.66"/>
    <n v="4.22"/>
    <n v="4.22"/>
    <n v="0.11899999999999999"/>
    <n v="18"/>
    <n v="66.920760000000001"/>
    <n v="101.88"/>
    <n v="-34.959239999999994"/>
    <n v="-0.52239753403876454"/>
    <s v="Mar-2024"/>
    <d v="2024-03-01T00:00:00"/>
    <d v="2023-01-01T00:00:00"/>
    <n v="14"/>
    <s v="Q1-2024"/>
    <s v="Americas → USA → Austin"/>
    <m/>
    <m/>
    <s v="Low"/>
    <n v="0"/>
  </r>
  <r>
    <s v="ORD-2025-939953"/>
    <d v="2025-01-22T00:00:00"/>
    <d v="2025-01-22T00:00:00"/>
    <n v="0"/>
    <s v="Original"/>
    <d v="2025-01-22T00:00:00"/>
    <n v="0"/>
    <s v="Europe"/>
    <x v="7"/>
    <s v="Lyon"/>
    <s v="Small Business"/>
    <s v="Online"/>
    <s v="B. Chen"/>
    <x v="6"/>
    <s v="ACC-5422"/>
    <n v="591.72"/>
    <n v="577.24"/>
    <n v="577.24"/>
    <n v="0"/>
    <n v="22"/>
    <n v="12699.28"/>
    <n v="13017.84"/>
    <n v="-318.55999999999949"/>
    <n v="-2.5084886702238195E-2"/>
    <s v="Jan-2025"/>
    <d v="2025-01-01T00:00:00"/>
    <d v="2023-01-01T00:00:00"/>
    <n v="24"/>
    <s v="Q1-2025"/>
    <s v="Europe → France → Lyon"/>
    <m/>
    <m/>
    <s v="Low"/>
    <n v="1"/>
  </r>
  <r>
    <s v="ORD-2025-191328"/>
    <d v="2025-05-10T00:00:00"/>
    <d v="2025-05-27T00:00:00"/>
    <n v="17"/>
    <s v="Original"/>
    <d v="2025-05-27T00:00:00"/>
    <n v="17"/>
    <s v="Americas"/>
    <x v="3"/>
    <s v="Vancouver"/>
    <s v="Education"/>
    <s v="Direct"/>
    <s v="C. Otieno"/>
    <x v="0"/>
    <s v="CMP-9307"/>
    <n v="862.89"/>
    <n v="1426.03"/>
    <n v="1426.03"/>
    <n v="5.6000000000000001E-2"/>
    <n v="19"/>
    <n v="25577.274079999999"/>
    <n v="16394.91"/>
    <n v="9182.3640799999994"/>
    <n v="0.35900479665188778"/>
    <s v="May-2025"/>
    <d v="2025-05-01T00:00:00"/>
    <d v="2023-01-01T00:00:00"/>
    <n v="28"/>
    <s v="Q2-2025"/>
    <s v="Americas → Canada → Vancouver"/>
    <m/>
    <m/>
    <s v="Medium"/>
    <n v="0"/>
  </r>
  <r>
    <s v="ORD-2023-166668"/>
    <d v="2023-10-05T00:00:00"/>
    <d v="2023-10-31T00:00:00"/>
    <n v="26"/>
    <s v="Original"/>
    <d v="2023-10-31T00:00:00"/>
    <n v="26"/>
    <s v="Asia"/>
    <x v="9"/>
    <s v="Shanghai"/>
    <s v="Consumer"/>
    <s v="Not Specified"/>
    <s v="J. Njeri"/>
    <x v="1"/>
    <s v="PRN-6520"/>
    <n v="649.91"/>
    <n v="1360.12"/>
    <n v="1360.12"/>
    <n v="0.19400000000000001"/>
    <n v="9"/>
    <n v="9866.3104799999983"/>
    <n v="5849.19"/>
    <n v="4017.1204799999987"/>
    <n v="0.40715528749506769"/>
    <s v="Oct-2023"/>
    <d v="2023-10-01T00:00:00"/>
    <d v="2023-01-01T00:00:00"/>
    <n v="9"/>
    <s v="Q4-2023"/>
    <s v="Asia → China → Shanghai"/>
    <m/>
    <m/>
    <s v="Medium"/>
    <n v="0"/>
  </r>
  <r>
    <s v="ORD-2023-594700"/>
    <d v="2023-07-18T00:00:00"/>
    <d v="2023-07-22T00:00:00"/>
    <n v="4"/>
    <s v="Original"/>
    <d v="2023-07-22T00:00:00"/>
    <n v="4"/>
    <s v="Americas"/>
    <x v="5"/>
    <s v="São Paulo"/>
    <s v="Consumer"/>
    <s v="Direct"/>
    <s v="F. Müller"/>
    <x v="2"/>
    <s v="NET-1699"/>
    <n v="1269.55"/>
    <n v="2071.1"/>
    <n v="2071.1"/>
    <n v="0.129"/>
    <n v="22"/>
    <n v="39686.4182"/>
    <n v="27930.1"/>
    <n v="11756.318200000002"/>
    <n v="0.29623026549672354"/>
    <s v="Jul-2023"/>
    <d v="2023-07-01T00:00:00"/>
    <d v="2023-01-01T00:00:00"/>
    <n v="6"/>
    <s v="Q3-2023"/>
    <s v="Americas → Brazil → São Paulo"/>
    <m/>
    <m/>
    <s v="High"/>
    <n v="1"/>
  </r>
  <r>
    <s v="ORD-2025-278048"/>
    <d v="2025-06-22T00:00:00"/>
    <d v="2025-07-08T00:00:00"/>
    <n v="16"/>
    <s v="Original"/>
    <d v="2025-07-08T00:00:00"/>
    <n v="16"/>
    <s v="Europe"/>
    <x v="8"/>
    <s v="London"/>
    <s v="Education"/>
    <s v="Direct"/>
    <s v="A. Patel"/>
    <x v="3"/>
    <s v="PHN-5316"/>
    <n v="892.73"/>
    <n v="979.84"/>
    <n v="979.84"/>
    <n v="0.17399999999999999"/>
    <n v="10"/>
    <n v="8093.4784"/>
    <n v="8927.2999999999993"/>
    <n v="-833.82159999999931"/>
    <n v="-0.10302388649112838"/>
    <s v="Jun-2025"/>
    <d v="2025-06-01T00:00:00"/>
    <d v="2023-01-01T00:00:00"/>
    <n v="29"/>
    <s v="Q2-2025"/>
    <s v="Europe → United Kingdom → London"/>
    <m/>
    <m/>
    <s v="Medium"/>
    <n v="0"/>
  </r>
  <r>
    <s v="ORD-2024-878493"/>
    <d v="2024-06-19T00:00:00"/>
    <d v="2024-06-20T00:00:00"/>
    <n v="1"/>
    <s v="Original"/>
    <d v="2024-06-20T00:00:00"/>
    <n v="1"/>
    <s v="Africa"/>
    <x v="0"/>
    <s v="Kisumu"/>
    <s v="Small Business"/>
    <s v="Direct"/>
    <s v="J. Njeri"/>
    <x v="4"/>
    <s v="LAP-4607"/>
    <n v="231.63"/>
    <n v="537.39"/>
    <n v="537.39"/>
    <n v="0.08"/>
    <n v="12"/>
    <n v="5932.7856000000002"/>
    <n v="2779.56"/>
    <n v="3153.2256000000002"/>
    <n v="0.53149158129024587"/>
    <s v="Jun-2024"/>
    <d v="2024-06-01T00:00:00"/>
    <d v="2023-01-01T00:00:00"/>
    <n v="17"/>
    <s v="Q2-2024"/>
    <s v="Africa → Kenya → Kisumu"/>
    <m/>
    <m/>
    <s v="Low"/>
    <n v="1"/>
  </r>
  <r>
    <s v="ORD-2025-138578"/>
    <d v="2025-04-09T00:00:00"/>
    <d v="2025-04-12T00:00:00"/>
    <n v="3"/>
    <s v="Original"/>
    <d v="2025-04-12T00:00:00"/>
    <n v="3"/>
    <s v="Europe"/>
    <x v="7"/>
    <s v="Lyon"/>
    <s v="Small Business"/>
    <s v="Distributor"/>
    <s v="H. Kim"/>
    <x v="5"/>
    <s v="MON-5276"/>
    <n v="86.68"/>
    <n v="213.32"/>
    <n v="213.32"/>
    <n v="3.7999999999999999E-2"/>
    <n v="8"/>
    <n v="1641.7107199999998"/>
    <n v="693.44"/>
    <n v="948.27071999999976"/>
    <n v="0.57761133459614611"/>
    <s v="Apr-2025"/>
    <d v="2025-04-01T00:00:00"/>
    <d v="2023-01-01T00:00:00"/>
    <n v="27"/>
    <s v="Q2-2025"/>
    <s v="Europe → France → Lyon"/>
    <m/>
    <m/>
    <s v="Low"/>
    <n v="1"/>
  </r>
  <r>
    <s v="ORD-2025-944081"/>
    <d v="2025-03-25T00:00:00"/>
    <d v="2025-03-26T00:00:00"/>
    <n v="1"/>
    <s v="Original"/>
    <d v="2025-03-26T00:00:00"/>
    <n v="1"/>
    <s v="Africa"/>
    <x v="1"/>
    <s v="Lagos"/>
    <s v="Education"/>
    <s v="Distributor"/>
    <s v="G. Dubois"/>
    <x v="6"/>
    <s v="ACC-9533"/>
    <n v="1450.43"/>
    <n v="1994.67"/>
    <n v="1994.67"/>
    <n v="0.1"/>
    <n v="24"/>
    <n v="43084.872000000003"/>
    <n v="34810.32"/>
    <n v="8274.5520000000033"/>
    <n v="0.19205237513529116"/>
    <s v="Mar-2025"/>
    <d v="2025-03-01T00:00:00"/>
    <d v="2023-01-01T00:00:00"/>
    <n v="26"/>
    <s v="Q1-2025"/>
    <s v="Africa → Nigeria → Lagos"/>
    <m/>
    <m/>
    <s v="High"/>
    <n v="1"/>
  </r>
  <r>
    <s v="ORD-2025-364852"/>
    <d v="2025-05-18T00:00:00"/>
    <d v="2025-06-09T00:00:00"/>
    <n v="22"/>
    <s v="Original"/>
    <d v="2025-06-09T00:00:00"/>
    <n v="22"/>
    <s v="Americas"/>
    <x v="10"/>
    <s v="New York"/>
    <s v="Consumer"/>
    <s v="Retail"/>
    <s v="H. Kim"/>
    <x v="2"/>
    <s v="NET-3749"/>
    <n v="382.96"/>
    <n v="552.84"/>
    <n v="552.84"/>
    <n v="0.17599999999999999"/>
    <n v="8"/>
    <n v="3644.3212800000006"/>
    <n v="3063.68"/>
    <n v="580.64128000000073"/>
    <n v="0.15932768693763483"/>
    <s v="May-2025"/>
    <d v="2025-05-01T00:00:00"/>
    <d v="2023-01-01T00:00:00"/>
    <n v="28"/>
    <s v="Q2-2025"/>
    <s v="Americas → USA → New York"/>
    <m/>
    <m/>
    <s v="Low"/>
    <n v="0"/>
  </r>
  <r>
    <s v="ORD-2025-415018"/>
    <d v="2025-01-22T00:00:00"/>
    <d v="2025-02-04T00:00:00"/>
    <n v="13"/>
    <s v="Original"/>
    <d v="2025-02-04T00:00:00"/>
    <n v="13"/>
    <s v="Asia"/>
    <x v="2"/>
    <s v="Tokyo"/>
    <s v="Small Business"/>
    <s v="Distributor"/>
    <s v="L. Okafor"/>
    <x v="1"/>
    <s v="PRN-2991"/>
    <n v="122.29"/>
    <n v="224.95"/>
    <n v="224.95"/>
    <n v="0.153"/>
    <n v="28"/>
    <n v="5334.9141999999993"/>
    <n v="3424.1200000000003"/>
    <n v="1910.7941999999989"/>
    <n v="0.3581677471026618"/>
    <s v="Jan-2025"/>
    <d v="2025-01-01T00:00:00"/>
    <d v="2023-03-01T00:00:00"/>
    <n v="22"/>
    <s v="Q1-2025"/>
    <s v="Asia → Japan → Tokyo"/>
    <m/>
    <m/>
    <s v="Low"/>
    <n v="0"/>
  </r>
  <r>
    <s v="ORD-2023-884192"/>
    <d v="2023-01-10T00:00:00"/>
    <d v="2023-01-29T00:00:00"/>
    <n v="19"/>
    <s v="Original"/>
    <d v="2023-01-29T00:00:00"/>
    <n v="19"/>
    <s v="Europe"/>
    <x v="7"/>
    <s v="Lyon"/>
    <s v="Non-Profit"/>
    <s v="Direct"/>
    <s v="D. Smith"/>
    <x v="4"/>
    <s v="LAP-4551"/>
    <n v="401.66"/>
    <n v="772.09"/>
    <n v="772.09"/>
    <n v="8.8999999999999996E-2"/>
    <n v="14"/>
    <n v="9847.2358600000007"/>
    <n v="5623.2400000000007"/>
    <n v="4223.99586"/>
    <n v="0.42895244107619046"/>
    <s v="Jan-2023"/>
    <d v="2023-01-01T00:00:00"/>
    <d v="2023-01-01T00:00:00"/>
    <n v="0"/>
    <s v="Q1-2023"/>
    <s v="Europe → France → Lyon"/>
    <m/>
    <m/>
    <s v="Low"/>
    <n v="0"/>
  </r>
  <r>
    <s v="ORD-2024-165942"/>
    <d v="2024-12-29T00:00:00"/>
    <d v="2025-01-12T00:00:00"/>
    <n v="14"/>
    <s v="Original"/>
    <d v="2025-01-12T00:00:00"/>
    <n v="14"/>
    <s v="Europe"/>
    <x v="8"/>
    <s v="Manchester"/>
    <s v="Corporate"/>
    <s v="Direct"/>
    <s v="B. Chen"/>
    <x v="5"/>
    <s v="MON-6310"/>
    <n v="1399.72"/>
    <n v="3149.21"/>
    <n v="3149.21"/>
    <n v="0.185"/>
    <n v="12"/>
    <n v="30799.273800000003"/>
    <n v="16796.64"/>
    <n v="14002.633800000003"/>
    <n v="0.45464168703873797"/>
    <s v="Dec-2024"/>
    <d v="2024-12-01T00:00:00"/>
    <d v="2023-01-01T00:00:00"/>
    <n v="23"/>
    <s v="Q4-2024"/>
    <s v="Europe → United Kingdom → Manchester"/>
    <m/>
    <m/>
    <s v="High"/>
    <n v="0"/>
  </r>
  <r>
    <s v="ORD-2024-403664"/>
    <d v="2024-05-23T00:00:00"/>
    <d v="2024-06-06T00:00:00"/>
    <n v="14"/>
    <s v="Original"/>
    <d v="2024-06-06T00:00:00"/>
    <n v="14"/>
    <s v="Americas"/>
    <x v="5"/>
    <s v="Rio de Janeiro"/>
    <s v="Non-Profit"/>
    <s v="Online"/>
    <s v="I. Johnson"/>
    <x v="2"/>
    <s v="NET-1166"/>
    <n v="51.13"/>
    <n v="57.53"/>
    <n v="57.53"/>
    <n v="4.4999999999999998E-2"/>
    <n v="16"/>
    <n v="879.05840000000001"/>
    <n v="818.08"/>
    <n v="60.978399999999965"/>
    <n v="6.9367859973808302E-2"/>
    <s v="May-2024"/>
    <d v="2024-05-01T00:00:00"/>
    <d v="2023-01-01T00:00:00"/>
    <n v="16"/>
    <s v="Q2-2024"/>
    <s v="Americas → Brazil → Rio de Janeiro"/>
    <m/>
    <m/>
    <s v="Low"/>
    <n v="0"/>
  </r>
  <r>
    <s v="ORD-2023-890605"/>
    <d v="2023-06-24T00:00:00"/>
    <d v="2023-06-22T00:00:00"/>
    <n v="-2"/>
    <s v="Corrected"/>
    <d v="2023-06-26T00:00:00"/>
    <n v="2"/>
    <s v="Americas"/>
    <x v="3"/>
    <s v="Toronto"/>
    <s v="Non-Profit"/>
    <s v="Retail"/>
    <s v="M. Rossi"/>
    <x v="6"/>
    <s v="ACC-2903"/>
    <n v="471.42"/>
    <n v="824.81"/>
    <n v="824.81"/>
    <n v="8.7999999999999995E-2"/>
    <n v="15"/>
    <n v="11283.400799999999"/>
    <n v="7071.3"/>
    <n v="4212.1007999999993"/>
    <n v="0.37330064531608231"/>
    <s v="Jun-2023"/>
    <d v="2023-06-01T00:00:00"/>
    <d v="2023-01-01T00:00:00"/>
    <n v="5"/>
    <s v="Q2-2023"/>
    <s v="Americas → Canada → Toronto"/>
    <m/>
    <m/>
    <s v="Medium"/>
    <n v="1"/>
  </r>
  <r>
    <s v="ORD-2024-925626"/>
    <d v="2024-11-04T00:00:00"/>
    <d v="2024-11-05T00:00:00"/>
    <n v="1"/>
    <s v="Original"/>
    <d v="2024-11-05T00:00:00"/>
    <n v="1"/>
    <s v="Europe"/>
    <x v="8"/>
    <s v="London"/>
    <s v="Corporate"/>
    <s v="Retail"/>
    <s v="M. Rossi"/>
    <x v="1"/>
    <s v="PRN-2293"/>
    <n v="840.68"/>
    <n v="1493.53"/>
    <n v="1493.53"/>
    <n v="0"/>
    <n v="27"/>
    <n v="40325.31"/>
    <n v="22698.359999999997"/>
    <n v="17626.95"/>
    <n v="0.43711877230454027"/>
    <s v="Nov-2024"/>
    <d v="2024-11-01T00:00:00"/>
    <d v="2023-01-01T00:00:00"/>
    <n v="22"/>
    <s v="Q4-2024"/>
    <s v="Europe → United Kingdom → London"/>
    <m/>
    <m/>
    <s v="Medium"/>
    <n v="1"/>
  </r>
  <r>
    <s v="ORD-2024-427031"/>
    <d v="2024-06-08T00:00:00"/>
    <d v="2024-06-24T00:00:00"/>
    <n v="16"/>
    <s v="Original"/>
    <d v="2024-06-24T00:00:00"/>
    <n v="16"/>
    <s v="Africa"/>
    <x v="11"/>
    <s v="Durban"/>
    <s v="Education"/>
    <s v="Distributor"/>
    <s v="H. Kim"/>
    <x v="5"/>
    <s v="MON-1389"/>
    <n v="597.85"/>
    <n v="741.92"/>
    <n v="741.92"/>
    <n v="3.1E-2"/>
    <n v="7"/>
    <n v="5032.4433599999993"/>
    <n v="4184.95"/>
    <n v="847.49335999999948"/>
    <n v="0.16840594108544515"/>
    <s v="Jun-2024"/>
    <d v="2024-06-01T00:00:00"/>
    <d v="2023-01-01T00:00:00"/>
    <n v="17"/>
    <s v="Q2-2024"/>
    <s v="Africa → South Africa → Durban"/>
    <m/>
    <m/>
    <s v="Low"/>
    <n v="0"/>
  </r>
  <r>
    <s v="ORD-2025-231184"/>
    <d v="2025-06-01T00:00:00"/>
    <d v="2025-06-06T00:00:00"/>
    <n v="5"/>
    <s v="Original"/>
    <d v="2025-06-06T00:00:00"/>
    <n v="5"/>
    <s v="Europe"/>
    <x v="7"/>
    <s v="Paris"/>
    <s v="Consumer"/>
    <s v="Distributor"/>
    <s v="G. Dubois"/>
    <x v="0"/>
    <s v="CMP-4093"/>
    <n v="379.45"/>
    <n v="742.23"/>
    <n v="742.23"/>
    <n v="0.09"/>
    <n v="13"/>
    <n v="8780.5809000000008"/>
    <n v="4932.8499999999995"/>
    <n v="3847.7309000000014"/>
    <n v="0.43820915083192286"/>
    <s v="Jun-2025"/>
    <d v="2025-06-01T00:00:00"/>
    <d v="2023-01-01T00:00:00"/>
    <n v="29"/>
    <s v="Q2-2025"/>
    <s v="Europe → France → Paris"/>
    <m/>
    <m/>
    <s v="Low"/>
    <n v="1"/>
  </r>
  <r>
    <s v="ORD-2023-363031"/>
    <d v="2023-05-06T00:00:00"/>
    <d v="2023-05-14T00:00:00"/>
    <n v="8"/>
    <s v="Original"/>
    <d v="2023-05-14T00:00:00"/>
    <n v="8"/>
    <s v="Asia"/>
    <x v="2"/>
    <s v="Osaka"/>
    <s v="Enterprise"/>
    <s v="Marketplace"/>
    <s v="B. Chen"/>
    <x v="3"/>
    <s v="PHN-6131"/>
    <n v="291.18"/>
    <n v="479.54"/>
    <n v="479.54"/>
    <n v="0.14099999999999999"/>
    <n v="22"/>
    <n v="9062.34692"/>
    <n v="6405.96"/>
    <n v="2656.3869199999999"/>
    <n v="0.29312350801066001"/>
    <s v="May-2023"/>
    <d v="2023-05-01T00:00:00"/>
    <d v="2023-03-01T00:00:00"/>
    <n v="2"/>
    <s v="Q2-2023"/>
    <s v="Asia → Japan → Osaka"/>
    <m/>
    <m/>
    <s v="Low"/>
    <n v="0"/>
  </r>
  <r>
    <s v="ORD-2023-619570"/>
    <d v="2023-11-14T00:00:00"/>
    <d v="2023-11-30T00:00:00"/>
    <n v="16"/>
    <s v="Original"/>
    <d v="2023-11-30T00:00:00"/>
    <n v="16"/>
    <s v="Americas"/>
    <x v="5"/>
    <s v="São Paulo"/>
    <s v="Enterprise"/>
    <s v="Direct"/>
    <s v="K. Singh"/>
    <x v="2"/>
    <s v="NET-4104"/>
    <n v="1017.92"/>
    <n v="1175.25"/>
    <n v="1175.25"/>
    <n v="7.4999999999999997E-2"/>
    <n v="15"/>
    <n v="16306.59375"/>
    <n v="15268.8"/>
    <n v="1037.7937500000007"/>
    <n v="6.3642583234159542E-2"/>
    <s v="Nov-2023"/>
    <d v="2023-11-01T00:00:00"/>
    <d v="2023-01-01T00:00:00"/>
    <n v="10"/>
    <s v="Q4-2023"/>
    <s v="Americas → Brazil → São Paulo"/>
    <m/>
    <m/>
    <s v="Medium"/>
    <n v="0"/>
  </r>
  <r>
    <s v="ORD-2025-861401"/>
    <d v="2025-04-01T00:00:00"/>
    <d v="2025-04-27T00:00:00"/>
    <n v="26"/>
    <s v="Original"/>
    <d v="2025-04-27T00:00:00"/>
    <n v="26"/>
    <s v="Americas"/>
    <x v="10"/>
    <s v="San Francisco"/>
    <s v="Corporate"/>
    <s v="Direct"/>
    <s v="I. Johnson"/>
    <x v="5"/>
    <s v="MON-9319"/>
    <n v="156.55000000000001"/>
    <n v="227.45"/>
    <n v="227.45"/>
    <n v="1.4E-2"/>
    <n v="13"/>
    <n v="2915.4540999999999"/>
    <n v="2035.15"/>
    <n v="880.30409999999983"/>
    <n v="0.3019440779396938"/>
    <s v="Apr-2025"/>
    <d v="2025-04-01T00:00:00"/>
    <d v="2023-01-01T00:00:00"/>
    <n v="27"/>
    <s v="Q2-2025"/>
    <s v="Americas → USA → San Francisco"/>
    <m/>
    <m/>
    <s v="Low"/>
    <n v="0"/>
  </r>
  <r>
    <s v="ORD-2023-835010"/>
    <d v="2023-03-23T00:00:00"/>
    <d v="2023-04-15T00:00:00"/>
    <n v="23"/>
    <s v="Original"/>
    <d v="2023-04-15T00:00:00"/>
    <n v="23"/>
    <s v="Africa"/>
    <x v="0"/>
    <s v="Mombasa"/>
    <s v="Small Business"/>
    <s v="Retail"/>
    <s v="C. Otieno"/>
    <x v="6"/>
    <s v="ACC-2988"/>
    <n v="875.36"/>
    <n v="1178.6199999999999"/>
    <n v="1178.6199999999999"/>
    <n v="0.151"/>
    <n v="53"/>
    <n v="53034.364139999991"/>
    <n v="46394.080000000002"/>
    <n v="6640.2841399999888"/>
    <n v="0.12520719815685888"/>
    <s v="Mar-2023"/>
    <d v="2023-03-01T00:00:00"/>
    <d v="2023-01-01T00:00:00"/>
    <n v="2"/>
    <s v="Q1-2023"/>
    <s v="Africa → Kenya → Mombasa"/>
    <m/>
    <m/>
    <s v="Medium"/>
    <n v="0"/>
  </r>
  <r>
    <s v="ORD-2024-819979"/>
    <d v="2024-05-28T00:00:00"/>
    <d v="2024-06-18T00:00:00"/>
    <n v="21"/>
    <s v="Original"/>
    <d v="2024-06-18T00:00:00"/>
    <n v="21"/>
    <s v="Europe"/>
    <x v="6"/>
    <s v="Frankfurt"/>
    <s v="Small Business"/>
    <s v="Online"/>
    <s v="E. Garcia"/>
    <x v="3"/>
    <s v="PHN-9399"/>
    <n v="986.85"/>
    <n v="2422.1"/>
    <n v="2422.1"/>
    <n v="7.5999999999999998E-2"/>
    <n v="10"/>
    <n v="22380.204000000002"/>
    <n v="9868.5"/>
    <n v="12511.704000000002"/>
    <n v="0.55905227673527913"/>
    <s v="May-2024"/>
    <d v="2024-05-01T00:00:00"/>
    <d v="2023-01-01T00:00:00"/>
    <n v="16"/>
    <s v="Q2-2024"/>
    <s v="Europe → Germany → Frankfurt"/>
    <m/>
    <m/>
    <s v="High"/>
    <n v="0"/>
  </r>
  <r>
    <s v="ORD-2024-719055"/>
    <d v="2024-01-02T00:00:00"/>
    <d v="2024-01-01T00:00:00"/>
    <n v="-1"/>
    <s v="Corrected"/>
    <d v="2024-01-03T00:00:00"/>
    <n v="1"/>
    <s v="Americas"/>
    <x v="10"/>
    <s v="Chicago"/>
    <s v="Education"/>
    <s v="Marketplace"/>
    <s v="B. Chen"/>
    <x v="2"/>
    <s v="NET-4554"/>
    <n v="404.77"/>
    <n v="433.88"/>
    <n v="433.88"/>
    <n v="0.215"/>
    <n v="22"/>
    <n v="7493.1076000000012"/>
    <n v="8904.9399999999987"/>
    <n v="-1411.8323999999975"/>
    <n v="-0.18841747314558746"/>
    <s v="Jan-2024"/>
    <d v="2024-01-01T00:00:00"/>
    <d v="2023-01-01T00:00:00"/>
    <n v="12"/>
    <s v="Q1-2024"/>
    <s v="Americas → USA → Chicago"/>
    <m/>
    <m/>
    <s v="Low"/>
    <n v="1"/>
  </r>
  <r>
    <s v="ORD-2023-888245"/>
    <d v="2023-02-28T00:00:00"/>
    <d v="2023-02-27T00:00:00"/>
    <n v="-1"/>
    <s v="Corrected"/>
    <d v="2023-03-01T00:00:00"/>
    <n v="1"/>
    <s v="Europe"/>
    <x v="7"/>
    <s v="Marseille"/>
    <s v="Corporate"/>
    <s v="Retail"/>
    <s v="K. Singh"/>
    <x v="2"/>
    <s v="NET-5195"/>
    <n v="1299.81"/>
    <n v="3149.13"/>
    <n v="3149.13"/>
    <n v="0.10299999999999999"/>
    <n v="14"/>
    <n v="39546.774539999999"/>
    <n v="18197.34"/>
    <n v="21349.434539999998"/>
    <n v="0.53985273864511729"/>
    <s v="Feb-2023"/>
    <d v="2023-02-01T00:00:00"/>
    <d v="2023-01-01T00:00:00"/>
    <n v="1"/>
    <s v="Q1-2023"/>
    <s v="Europe → France → Marseille"/>
    <m/>
    <m/>
    <s v="High"/>
    <n v="1"/>
  </r>
  <r>
    <s v="ORD-2024-206121"/>
    <d v="2024-02-18T00:00:00"/>
    <d v="2024-03-11T00:00:00"/>
    <n v="22"/>
    <s v="Original"/>
    <d v="2024-03-11T00:00:00"/>
    <n v="22"/>
    <s v="Americas"/>
    <x v="5"/>
    <s v="São Paulo"/>
    <s v="Consumer"/>
    <s v="Online"/>
    <s v="A. Patel"/>
    <x v="0"/>
    <s v="CMP-9801"/>
    <n v="80.48"/>
    <n v="65.650000000000006"/>
    <n v="65.650000000000006"/>
    <n v="0.17599999999999999"/>
    <n v="13"/>
    <n v="703.2428000000001"/>
    <n v="1046.24"/>
    <n v="-342.99719999999991"/>
    <n v="-0.48773652570634191"/>
    <s v="Feb-2024"/>
    <d v="2024-02-01T00:00:00"/>
    <d v="2023-01-01T00:00:00"/>
    <n v="13"/>
    <s v="Q1-2024"/>
    <s v="Americas → Brazil → São Paulo"/>
    <m/>
    <m/>
    <s v="Low"/>
    <n v="0"/>
  </r>
  <r>
    <s v="ORD-2024-500890"/>
    <d v="2024-09-09T00:00:00"/>
    <d v="2024-10-08T00:00:00"/>
    <n v="29"/>
    <s v="Original"/>
    <d v="2024-10-08T00:00:00"/>
    <n v="29"/>
    <s v="Americas"/>
    <x v="5"/>
    <s v="São Paulo"/>
    <s v="Education"/>
    <s v="Direct"/>
    <s v="J. Njeri"/>
    <x v="0"/>
    <s v="CMP-3093"/>
    <n v="1010.33"/>
    <n v="2492.14"/>
    <n v="2492.14"/>
    <n v="5.0999999999999997E-2"/>
    <n v="11"/>
    <n v="26015.449459999996"/>
    <n v="11113.630000000001"/>
    <n v="14901.819459999995"/>
    <n v="0.57280653493656752"/>
    <s v="Sep-2024"/>
    <d v="2024-09-01T00:00:00"/>
    <d v="2023-01-01T00:00:00"/>
    <n v="20"/>
    <s v="Q3-2024"/>
    <s v="Americas → Brazil → São Paulo"/>
    <m/>
    <m/>
    <s v="High"/>
    <n v="0"/>
  </r>
  <r>
    <s v="ORD-2023-144816"/>
    <d v="2023-05-07T00:00:00"/>
    <d v="2023-05-29T00:00:00"/>
    <n v="22"/>
    <s v="Original"/>
    <d v="2023-05-29T00:00:00"/>
    <n v="22"/>
    <s v="Africa"/>
    <x v="11"/>
    <s v="Durban"/>
    <s v="Education"/>
    <s v="Distributor"/>
    <s v="K. Singh"/>
    <x v="6"/>
    <s v="ACC-2364"/>
    <n v="653.86"/>
    <n v="931.84"/>
    <n v="931.84"/>
    <n v="0.121"/>
    <n v="12"/>
    <n v="9829.0483199999999"/>
    <n v="7846.32"/>
    <n v="1982.7283200000002"/>
    <n v="0.20172129136506273"/>
    <s v="May-2023"/>
    <d v="2023-05-01T00:00:00"/>
    <d v="2023-01-01T00:00:00"/>
    <n v="4"/>
    <s v="Q2-2023"/>
    <s v="Africa → South Africa → Durban"/>
    <m/>
    <m/>
    <s v="Medium"/>
    <n v="0"/>
  </r>
  <r>
    <s v="ORD-2024-153053"/>
    <d v="2024-01-12T00:00:00"/>
    <d v="2024-01-29T00:00:00"/>
    <n v="17"/>
    <s v="Original"/>
    <d v="2024-01-29T00:00:00"/>
    <n v="17"/>
    <s v="Asia"/>
    <x v="4"/>
    <s v="Hyderabad"/>
    <s v="Small Business"/>
    <s v="Direct"/>
    <s v="B. Chen"/>
    <x v="0"/>
    <s v="CMP-5138"/>
    <n v="310.02"/>
    <n v="619.51"/>
    <n v="619.51"/>
    <n v="4.2000000000000003E-2"/>
    <n v="4"/>
    <n v="2373.9623200000001"/>
    <n v="1240.08"/>
    <n v="1133.8823200000002"/>
    <n v="0.47763282106347843"/>
    <s v="Jan-2024"/>
    <d v="2024-01-01T00:00:00"/>
    <d v="2023-01-01T00:00:00"/>
    <n v="12"/>
    <s v="Q1-2024"/>
    <s v="Asia → India → Hyderabad"/>
    <m/>
    <m/>
    <s v="Low"/>
    <n v="0"/>
  </r>
  <r>
    <s v="ORD-2023-536542"/>
    <d v="2023-06-10T00:00:00"/>
    <d v="2023-06-18T00:00:00"/>
    <n v="8"/>
    <s v="Original"/>
    <d v="2023-06-18T00:00:00"/>
    <n v="8"/>
    <s v="Africa"/>
    <x v="0"/>
    <s v="Nakuru"/>
    <s v="Enterprise"/>
    <s v="Direct"/>
    <s v="H. Kim"/>
    <x v="3"/>
    <s v="PHN-2337"/>
    <n v="894.23"/>
    <n v="1421.55"/>
    <n v="1421.55"/>
    <n v="0.109"/>
    <n v="3"/>
    <n v="3799.8031499999997"/>
    <n v="2682.69"/>
    <n v="1117.1131499999997"/>
    <n v="0.29399237431549574"/>
    <s v="Jun-2023"/>
    <d v="2023-06-01T00:00:00"/>
    <d v="2023-01-01T00:00:00"/>
    <n v="5"/>
    <s v="Q2-2023"/>
    <s v="Africa → Kenya → Nakuru"/>
    <m/>
    <m/>
    <s v="Medium"/>
    <n v="0"/>
  </r>
  <r>
    <s v="ORD-2025-779530"/>
    <d v="2025-05-19T00:00:00"/>
    <d v="2025-05-17T00:00:00"/>
    <n v="-2"/>
    <s v="Corrected"/>
    <d v="2025-05-21T00:00:00"/>
    <n v="2"/>
    <s v="Americas"/>
    <x v="5"/>
    <s v="São Paulo"/>
    <s v="Small Business"/>
    <s v="Distributor"/>
    <s v="L. Okafor"/>
    <x v="5"/>
    <s v="MON-2993"/>
    <n v="383.77"/>
    <n v="952.56"/>
    <n v="952.56"/>
    <n v="0.34599999999999997"/>
    <n v="10"/>
    <n v="6229.7423999999992"/>
    <n v="3837.7"/>
    <n v="2392.0423999999994"/>
    <n v="0.38397131797937578"/>
    <s v="May-2025"/>
    <d v="2025-05-01T00:00:00"/>
    <d v="2023-01-01T00:00:00"/>
    <n v="28"/>
    <s v="Q2-2025"/>
    <s v="Americas → Brazil → São Paulo"/>
    <m/>
    <m/>
    <s v="Medium"/>
    <n v="1"/>
  </r>
  <r>
    <s v="ORD-2023-163610"/>
    <d v="2023-10-22T00:00:00"/>
    <d v="2023-11-16T00:00:00"/>
    <n v="25"/>
    <s v="Original"/>
    <d v="2023-11-16T00:00:00"/>
    <n v="25"/>
    <s v="Americas"/>
    <x v="3"/>
    <s v="Toronto"/>
    <s v="Small Business"/>
    <s v="Marketplace"/>
    <s v="I. Johnson"/>
    <x v="4"/>
    <s v="LAP-9024"/>
    <n v="1373.31"/>
    <n v="3154.14"/>
    <n v="3154.14"/>
    <n v="0.2"/>
    <n v="11"/>
    <n v="27756.432000000001"/>
    <n v="15106.41"/>
    <n v="12650.022000000001"/>
    <n v="0.45575101295440279"/>
    <s v="Oct-2023"/>
    <d v="2023-10-01T00:00:00"/>
    <d v="2023-01-01T00:00:00"/>
    <n v="9"/>
    <s v="Q4-2023"/>
    <s v="Americas → Canada → Toronto"/>
    <m/>
    <m/>
    <s v="High"/>
    <n v="0"/>
  </r>
  <r>
    <s v="ORD-2025-653781"/>
    <d v="2025-01-11T00:00:00"/>
    <d v="2025-01-23T00:00:00"/>
    <n v="12"/>
    <s v="Original"/>
    <d v="2025-01-23T00:00:00"/>
    <n v="12"/>
    <s v="Americas"/>
    <x v="10"/>
    <s v="Austin"/>
    <s v="Consumer"/>
    <s v="Distributor"/>
    <s v="H. Kim"/>
    <x v="3"/>
    <s v="PHN-6307"/>
    <n v="100.69"/>
    <n v="226.14"/>
    <n v="226.14"/>
    <n v="6.5000000000000002E-2"/>
    <n v="12"/>
    <n v="2537.2908000000002"/>
    <n v="1208.28"/>
    <n v="1329.0108000000002"/>
    <n v="0.52379128162999689"/>
    <s v="Jan-2025"/>
    <d v="2025-01-01T00:00:00"/>
    <d v="2023-01-01T00:00:00"/>
    <n v="24"/>
    <s v="Q1-2025"/>
    <s v="Americas → USA → Austin"/>
    <m/>
    <m/>
    <s v="Low"/>
    <n v="0"/>
  </r>
  <r>
    <s v="ORD-2025-737787"/>
    <d v="2025-09-14T00:00:00"/>
    <d v="2025-09-26T00:00:00"/>
    <n v="12"/>
    <s v="Original"/>
    <d v="2025-09-26T00:00:00"/>
    <n v="12"/>
    <s v="Europe"/>
    <x v="8"/>
    <s v="London"/>
    <s v="Small Business"/>
    <s v="Direct"/>
    <s v="N. Brown"/>
    <x v="2"/>
    <s v="NET-9003"/>
    <n v="425.15"/>
    <n v="885.92"/>
    <n v="885.92"/>
    <n v="0.23899999999999999"/>
    <n v="13"/>
    <n v="8764.4065599999994"/>
    <n v="5526.95"/>
    <n v="3237.4565599999996"/>
    <n v="0.3693868532725848"/>
    <s v="Sep-2025"/>
    <d v="2025-09-01T00:00:00"/>
    <d v="2023-01-01T00:00:00"/>
    <n v="32"/>
    <s v="Q3-2025"/>
    <s v="Europe → United Kingdom → London"/>
    <m/>
    <m/>
    <s v="Medium"/>
    <n v="0"/>
  </r>
  <r>
    <s v="ORD-2023-944052"/>
    <d v="2023-08-30T00:00:00"/>
    <d v="2023-09-03T00:00:00"/>
    <n v="4"/>
    <s v="Original"/>
    <d v="2023-09-03T00:00:00"/>
    <n v="4"/>
    <s v="Asia"/>
    <x v="4"/>
    <s v="Delhi"/>
    <s v="Small Business"/>
    <s v="Marketplace"/>
    <s v="L. Okafor"/>
    <x v="6"/>
    <s v="ACC-3068"/>
    <n v="1082.25"/>
    <n v="2433.34"/>
    <n v="2433.34"/>
    <n v="0.27"/>
    <n v="4"/>
    <n v="7105.3528000000006"/>
    <n v="4329"/>
    <n v="2776.3528000000006"/>
    <n v="0.3907410199251472"/>
    <s v="Aug-2023"/>
    <d v="2023-08-01T00:00:00"/>
    <d v="2023-01-01T00:00:00"/>
    <n v="7"/>
    <s v="Q3-2023"/>
    <s v="Asia → India → Delhi"/>
    <m/>
    <m/>
    <s v="High"/>
    <n v="1"/>
  </r>
  <r>
    <s v="ORD-2023-181257"/>
    <d v="2023-11-15T00:00:00"/>
    <d v="2023-12-06T00:00:00"/>
    <n v="21"/>
    <s v="Original"/>
    <d v="2023-12-06T00:00:00"/>
    <n v="21"/>
    <s v="Europe"/>
    <x v="8"/>
    <s v="Manchester"/>
    <s v="Education"/>
    <s v="Direct"/>
    <s v="H. Kim"/>
    <x v="6"/>
    <s v="ACC-1060"/>
    <n v="1184.99"/>
    <n v="1154.3399999999999"/>
    <n v="1154.3399999999999"/>
    <n v="2.8000000000000001E-2"/>
    <n v="5"/>
    <n v="5610.0923999999995"/>
    <n v="5924.95"/>
    <n v="-314.85760000000028"/>
    <n v="-5.6123424990290764E-2"/>
    <s v="Nov-2023"/>
    <d v="2023-11-01T00:00:00"/>
    <d v="2023-01-01T00:00:00"/>
    <n v="10"/>
    <s v="Q4-2023"/>
    <s v="Europe → United Kingdom → Manchester"/>
    <m/>
    <m/>
    <s v="Medium"/>
    <n v="0"/>
  </r>
  <r>
    <s v="ORD-2025-323492"/>
    <d v="2025-04-27T00:00:00"/>
    <d v="2025-05-27T00:00:00"/>
    <n v="30"/>
    <s v="Original"/>
    <d v="2025-05-27T00:00:00"/>
    <n v="30"/>
    <s v="Asia"/>
    <x v="4"/>
    <s v="Not Specified"/>
    <s v="Enterprise"/>
    <s v="Marketplace"/>
    <s v="H. Kim"/>
    <x v="3"/>
    <s v="PHN-3854"/>
    <n v="481.32"/>
    <n v="1135.99"/>
    <n v="1135.99"/>
    <n v="0.14499999999999999"/>
    <n v="5"/>
    <n v="4856.35725"/>
    <n v="2406.6"/>
    <n v="2449.7572500000001"/>
    <n v="0.50444337677175621"/>
    <s v="Apr-2025"/>
    <d v="2025-04-01T00:00:00"/>
    <d v="2023-01-01T00:00:00"/>
    <n v="27"/>
    <s v="Q2-2025"/>
    <s v="Asia → India → Not Specified"/>
    <m/>
    <m/>
    <s v="Medium"/>
    <n v="0"/>
  </r>
  <r>
    <s v="ORD-2024-332076"/>
    <d v="2024-04-09T00:00:00"/>
    <d v="2024-04-18T00:00:00"/>
    <n v="9"/>
    <s v="Original"/>
    <d v="2024-04-18T00:00:00"/>
    <n v="9"/>
    <s v="Europe"/>
    <x v="7"/>
    <s v="Lyon"/>
    <s v="Consumer"/>
    <s v="Online"/>
    <s v="E. Garcia"/>
    <x v="1"/>
    <s v="PRN-1086"/>
    <n v="1288.8499999999999"/>
    <n v="2751.84"/>
    <n v="2751.84"/>
    <n v="0.158"/>
    <n v="7"/>
    <n v="16219.34496"/>
    <n v="9021.9499999999989"/>
    <n v="7197.3949600000014"/>
    <n v="0.44375373837538756"/>
    <s v="Apr-2024"/>
    <d v="2024-04-01T00:00:00"/>
    <d v="2023-01-01T00:00:00"/>
    <n v="15"/>
    <s v="Q2-2024"/>
    <s v="Europe → France → Lyon"/>
    <m/>
    <m/>
    <s v="High"/>
    <n v="0"/>
  </r>
  <r>
    <s v="ORD-2024-571797"/>
    <d v="2024-07-11T00:00:00"/>
    <d v="2024-07-31T00:00:00"/>
    <n v="20"/>
    <s v="Original"/>
    <d v="2024-07-31T00:00:00"/>
    <n v="20"/>
    <s v="Asia"/>
    <x v="9"/>
    <s v="Shenzhen"/>
    <s v="Consumer"/>
    <s v="Online"/>
    <s v="G. Dubois"/>
    <x v="3"/>
    <s v="PHN-7815"/>
    <n v="647.26"/>
    <n v="1374.72"/>
    <n v="1374.72"/>
    <n v="6.6000000000000003E-2"/>
    <n v="22"/>
    <n v="28247.74656"/>
    <n v="14239.72"/>
    <n v="14008.02656"/>
    <n v="0.49589890401508901"/>
    <s v="Jul-2024"/>
    <d v="2024-07-01T00:00:00"/>
    <d v="2023-01-01T00:00:00"/>
    <n v="18"/>
    <s v="Q3-2024"/>
    <s v="Asia → China → Shenzhen"/>
    <m/>
    <m/>
    <s v="Medium"/>
    <n v="0"/>
  </r>
  <r>
    <s v="ORD-2024-129345"/>
    <d v="2024-02-18T00:00:00"/>
    <d v="2024-03-03T00:00:00"/>
    <n v="14"/>
    <s v="Original"/>
    <d v="2024-03-03T00:00:00"/>
    <n v="14"/>
    <s v="Americas"/>
    <x v="5"/>
    <s v="Not Specified"/>
    <s v="Enterprise"/>
    <s v="Distributor"/>
    <s v="A. Patel"/>
    <x v="1"/>
    <s v="PRN-5384"/>
    <n v="624.23"/>
    <n v="1318.37"/>
    <n v="1318.37"/>
    <n v="0.21"/>
    <n v="37"/>
    <n v="38535.955099999999"/>
    <n v="23096.510000000002"/>
    <n v="15439.445099999997"/>
    <n v="0.40065038118128793"/>
    <s v="Feb-2024"/>
    <d v="2024-02-01T00:00:00"/>
    <d v="2023-01-01T00:00:00"/>
    <n v="13"/>
    <s v="Q1-2024"/>
    <s v="Americas → Brazil → Not Specified"/>
    <m/>
    <m/>
    <s v="Medium"/>
    <n v="0"/>
  </r>
  <r>
    <s v="ORD-2023-660608"/>
    <d v="2023-07-25T00:00:00"/>
    <d v="2023-08-10T00:00:00"/>
    <n v="16"/>
    <s v="Original"/>
    <d v="2023-08-10T00:00:00"/>
    <n v="16"/>
    <s v="Africa"/>
    <x v="1"/>
    <s v="Port Harcourt"/>
    <s v="Corporate"/>
    <s v="Distributor"/>
    <s v="I. Johnson"/>
    <x v="6"/>
    <s v="ACC-8178"/>
    <n v="506.83"/>
    <n v="441.74"/>
    <n v="441.74"/>
    <n v="0.24"/>
    <n v="9"/>
    <n v="3021.5016000000001"/>
    <n v="4561.47"/>
    <n v="-1539.9684000000002"/>
    <n v="-0.50966989393618067"/>
    <s v="Jul-2023"/>
    <d v="2023-07-01T00:00:00"/>
    <d v="2023-01-01T00:00:00"/>
    <n v="6"/>
    <s v="Q3-2023"/>
    <s v="Africa → Nigeria → Port Harcourt"/>
    <m/>
    <m/>
    <s v="Low"/>
    <n v="0"/>
  </r>
  <r>
    <s v="ORD-2023-825084"/>
    <d v="2023-07-14T00:00:00"/>
    <d v="2023-07-21T00:00:00"/>
    <n v="7"/>
    <s v="Original"/>
    <d v="2023-07-21T00:00:00"/>
    <n v="7"/>
    <s v="Africa"/>
    <x v="11"/>
    <s v="Durban"/>
    <s v="Enterprise"/>
    <s v="Marketplace"/>
    <s v="Not Specified"/>
    <x v="5"/>
    <s v="MON-1018"/>
    <n v="620.74"/>
    <n v="1330.07"/>
    <n v="1330.07"/>
    <n v="0.29899999999999999"/>
    <n v="28"/>
    <n v="26106.613960000002"/>
    <n v="17380.72"/>
    <n v="8725.8939600000012"/>
    <n v="0.33424073965967516"/>
    <s v="Jul-2023"/>
    <d v="2023-07-01T00:00:00"/>
    <d v="2023-01-01T00:00:00"/>
    <n v="6"/>
    <s v="Q3-2023"/>
    <s v="Africa → South Africa → Durban"/>
    <m/>
    <m/>
    <s v="Medium"/>
    <n v="1"/>
  </r>
  <r>
    <s v="ORD-2023-261081"/>
    <d v="2023-07-24T00:00:00"/>
    <d v="2023-08-19T00:00:00"/>
    <n v="26"/>
    <s v="Original"/>
    <d v="2023-08-19T00:00:00"/>
    <n v="26"/>
    <s v="Africa"/>
    <x v="0"/>
    <s v="Nairobi"/>
    <s v="Enterprise"/>
    <s v="Distributor"/>
    <s v="M. Rossi"/>
    <x v="6"/>
    <s v="ACC-1238"/>
    <n v="661.45"/>
    <n v="1634.86"/>
    <n v="1634.86"/>
    <n v="0.56499999999999995"/>
    <n v="24"/>
    <n v="17067.938400000003"/>
    <n v="15874.800000000001"/>
    <n v="1193.1384000000016"/>
    <n v="6.9905244092045793E-2"/>
    <s v="Jul-2023"/>
    <d v="2023-07-01T00:00:00"/>
    <d v="2023-01-01T00:00:00"/>
    <n v="6"/>
    <s v="Q3-2023"/>
    <s v="Africa → Kenya → Nairobi"/>
    <m/>
    <m/>
    <s v="High"/>
    <n v="0"/>
  </r>
  <r>
    <s v="ORD-2023-766015"/>
    <d v="2023-04-13T00:00:00"/>
    <d v="2023-04-11T00:00:00"/>
    <n v="-2"/>
    <s v="Corrected"/>
    <d v="2023-04-15T00:00:00"/>
    <n v="2"/>
    <s v="Americas"/>
    <x v="10"/>
    <s v="San Francisco"/>
    <s v="Education"/>
    <s v="Marketplace"/>
    <s v="G. Dubois"/>
    <x v="2"/>
    <s v="NET-1816"/>
    <n v="32.1"/>
    <n v="70.599999999999994"/>
    <n v="70.599999999999994"/>
    <n v="0.28199999999999997"/>
    <n v="22"/>
    <n v="1115.1975999999997"/>
    <n v="706.2"/>
    <n v="408.99759999999969"/>
    <n v="0.36674899587301818"/>
    <s v="Apr-2023"/>
    <d v="2023-04-01T00:00:00"/>
    <d v="2023-01-01T00:00:00"/>
    <n v="3"/>
    <s v="Q2-2023"/>
    <s v="Americas → USA → San Francisco"/>
    <m/>
    <m/>
    <s v="Low"/>
    <n v="1"/>
  </r>
  <r>
    <s v="ORD-2024-333192"/>
    <d v="2024-10-29T00:00:00"/>
    <d v="2024-11-04T00:00:00"/>
    <n v="6"/>
    <s v="Original"/>
    <d v="2024-11-04T00:00:00"/>
    <n v="6"/>
    <s v="Africa"/>
    <x v="0"/>
    <s v="Nairobi"/>
    <s v="Corporate"/>
    <s v="Distributor"/>
    <s v="M. Rossi"/>
    <x v="1"/>
    <s v="PRN-4893"/>
    <n v="805.81"/>
    <n v="1823.04"/>
    <n v="1823.04"/>
    <n v="0"/>
    <n v="11"/>
    <n v="20053.439999999999"/>
    <n v="8863.91"/>
    <n v="11189.529999999999"/>
    <n v="0.55798556257679477"/>
    <s v="Oct-2024"/>
    <d v="2024-10-01T00:00:00"/>
    <d v="2023-01-01T00:00:00"/>
    <n v="21"/>
    <s v="Q4-2024"/>
    <s v="Africa → Kenya → Nairobi"/>
    <m/>
    <m/>
    <s v="High"/>
    <n v="1"/>
  </r>
  <r>
    <s v="ORD-2024-647473"/>
    <d v="2024-02-17T00:00:00"/>
    <d v="2024-03-04T00:00:00"/>
    <n v="16"/>
    <s v="Original"/>
    <d v="2024-03-04T00:00:00"/>
    <n v="16"/>
    <s v="Asia"/>
    <x v="4"/>
    <s v="Delhi"/>
    <s v="Small Business"/>
    <s v="Marketplace"/>
    <s v="F. Müller"/>
    <x v="3"/>
    <s v="PHN-1717"/>
    <n v="1231.8"/>
    <n v="2015.99"/>
    <n v="2015.99"/>
    <n v="0.26100000000000001"/>
    <n v="6"/>
    <n v="8938.8996600000009"/>
    <n v="7390.7999999999993"/>
    <n v="1548.0996600000017"/>
    <n v="0.17318682599464391"/>
    <s v="Feb-2024"/>
    <d v="2024-02-01T00:00:00"/>
    <d v="2023-01-01T00:00:00"/>
    <n v="13"/>
    <s v="Q1-2024"/>
    <s v="Asia → India → Delhi"/>
    <m/>
    <m/>
    <s v="High"/>
    <n v="0"/>
  </r>
  <r>
    <s v="ORD-2024-892908"/>
    <d v="2024-07-13T00:00:00"/>
    <d v="2024-07-12T00:00:00"/>
    <n v="-1"/>
    <s v="Corrected"/>
    <d v="2024-07-14T00:00:00"/>
    <n v="1"/>
    <s v="Asia"/>
    <x v="2"/>
    <s v="Nagoya"/>
    <s v="Small Business"/>
    <s v="Marketplace"/>
    <s v="F. Müller"/>
    <x v="2"/>
    <s v="NET-9575"/>
    <n v="105.13"/>
    <n v="244.13"/>
    <n v="244.13"/>
    <n v="7.0999999999999994E-2"/>
    <n v="14"/>
    <n v="3175.1547799999998"/>
    <n v="1471.82"/>
    <n v="1703.3347799999999"/>
    <n v="0.53645724319618837"/>
    <s v="Jul-2024"/>
    <d v="2024-07-01T00:00:00"/>
    <d v="2023-03-01T00:00:00"/>
    <n v="16"/>
    <s v="Q3-2024"/>
    <s v="Asia → Japan → Nagoya"/>
    <m/>
    <m/>
    <s v="Low"/>
    <n v="1"/>
  </r>
  <r>
    <s v="ORD-2023-573146"/>
    <d v="2023-12-01T00:00:00"/>
    <d v="2023-12-18T00:00:00"/>
    <n v="17"/>
    <s v="Original"/>
    <d v="2023-12-18T00:00:00"/>
    <n v="17"/>
    <s v="Asia"/>
    <x v="2"/>
    <s v="Nagoya"/>
    <s v="Small Business"/>
    <s v="Direct"/>
    <s v="N. Brown"/>
    <x v="4"/>
    <s v="LAP-3604"/>
    <n v="1495.79"/>
    <n v="2783.12"/>
    <n v="2783.12"/>
    <n v="0.02"/>
    <n v="5"/>
    <n v="13637.287999999999"/>
    <n v="7478.95"/>
    <n v="6158.3379999999988"/>
    <n v="0.45158084217331185"/>
    <s v="Dec-2023"/>
    <d v="2023-12-01T00:00:00"/>
    <d v="2023-03-01T00:00:00"/>
    <n v="9"/>
    <s v="Q4-2023"/>
    <s v="Asia → Japan → Nagoya"/>
    <m/>
    <m/>
    <s v="High"/>
    <n v="0"/>
  </r>
  <r>
    <s v="ORD-2024-901115"/>
    <d v="2024-07-25T00:00:00"/>
    <d v="2024-08-02T00:00:00"/>
    <n v="8"/>
    <s v="Original"/>
    <d v="2024-08-02T00:00:00"/>
    <n v="8"/>
    <s v="Americas"/>
    <x v="3"/>
    <s v="Montreal"/>
    <s v="Consumer"/>
    <s v="Direct"/>
    <s v="J. Njeri"/>
    <x v="6"/>
    <s v="ACC-6626"/>
    <n v="986.81"/>
    <n v="2050.31"/>
    <n v="2050.31"/>
    <n v="0.10299999999999999"/>
    <n v="43"/>
    <n v="79082.507010000001"/>
    <n v="42432.829999999994"/>
    <n v="36649.677010000007"/>
    <n v="0.46343595310358138"/>
    <s v="Jul-2024"/>
    <d v="2024-07-01T00:00:00"/>
    <d v="2023-01-01T00:00:00"/>
    <n v="18"/>
    <s v="Q3-2024"/>
    <s v="Americas → Canada → Montreal"/>
    <m/>
    <m/>
    <s v="High"/>
    <n v="0"/>
  </r>
  <r>
    <s v="ORD-2023-898009"/>
    <d v="2023-05-04T00:00:00"/>
    <d v="2023-05-16T00:00:00"/>
    <n v="12"/>
    <s v="Original"/>
    <d v="2023-05-16T00:00:00"/>
    <n v="12"/>
    <s v="Africa"/>
    <x v="1"/>
    <s v="Abuja"/>
    <s v="Small Business"/>
    <s v="Marketplace"/>
    <s v="J. Njeri"/>
    <x v="3"/>
    <s v="PHN-1670"/>
    <n v="77.739999999999995"/>
    <n v="147.12"/>
    <n v="147.12"/>
    <n v="0"/>
    <n v="15"/>
    <n v="2206.8000000000002"/>
    <n v="1166.0999999999999"/>
    <n v="1040.7000000000003"/>
    <n v="0.47158781946710177"/>
    <s v="May-2023"/>
    <d v="2023-05-01T00:00:00"/>
    <d v="2023-01-01T00:00:00"/>
    <n v="4"/>
    <s v="Q2-2023"/>
    <s v="Africa → Nigeria → Abuja"/>
    <m/>
    <m/>
    <s v="Low"/>
    <n v="0"/>
  </r>
  <r>
    <s v="ORD-2023-208944"/>
    <d v="2023-12-21T00:00:00"/>
    <d v="2024-01-06T00:00:00"/>
    <n v="16"/>
    <s v="Original"/>
    <d v="2024-01-06T00:00:00"/>
    <n v="16"/>
    <s v="Africa"/>
    <x v="1"/>
    <s v="Not Specified"/>
    <s v="Corporate"/>
    <s v="Marketplace"/>
    <s v="K. Singh"/>
    <x v="0"/>
    <s v="CMP-4792"/>
    <n v="932.61"/>
    <n v="1982.98"/>
    <n v="1982.98"/>
    <n v="0.14399999999999999"/>
    <n v="16"/>
    <n v="27158.894079999998"/>
    <n v="14921.76"/>
    <n v="12237.134079999998"/>
    <n v="0.45057556629345635"/>
    <s v="Dec-2023"/>
    <d v="2023-12-01T00:00:00"/>
    <d v="2023-01-01T00:00:00"/>
    <n v="11"/>
    <s v="Q4-2023"/>
    <s v="Africa → Nigeria → Not Specified"/>
    <m/>
    <m/>
    <s v="High"/>
    <n v="0"/>
  </r>
  <r>
    <s v="ORD-2025-480172"/>
    <d v="2025-06-17T00:00:00"/>
    <d v="2025-07-05T00:00:00"/>
    <n v="18"/>
    <s v="Original"/>
    <d v="2025-07-05T00:00:00"/>
    <n v="18"/>
    <s v="Asia"/>
    <x v="4"/>
    <s v="Delhi"/>
    <s v="Consumer"/>
    <s v="Marketplace"/>
    <s v="L. Okafor"/>
    <x v="4"/>
    <s v="LAP-1990"/>
    <n v="982.93"/>
    <n v="2299.3000000000002"/>
    <n v="2299.3000000000002"/>
    <n v="0.113"/>
    <n v="6"/>
    <n v="12236.874600000001"/>
    <n v="5897.58"/>
    <n v="6339.2946000000011"/>
    <n v="0.51804850562087157"/>
    <s v="Jun-2025"/>
    <d v="2025-06-01T00:00:00"/>
    <d v="2023-01-01T00:00:00"/>
    <n v="29"/>
    <s v="Q2-2025"/>
    <s v="Asia → India → Delhi"/>
    <m/>
    <m/>
    <s v="High"/>
    <n v="0"/>
  </r>
  <r>
    <s v="ORD-2023-735274"/>
    <d v="2023-02-23T00:00:00"/>
    <d v="2023-03-08T00:00:00"/>
    <n v="13"/>
    <s v="Original"/>
    <d v="2023-03-08T00:00:00"/>
    <n v="13"/>
    <s v="Europe"/>
    <x v="8"/>
    <s v="Manchester"/>
    <s v="Small Business"/>
    <s v="Direct"/>
    <s v="C. Otieno"/>
    <x v="1"/>
    <s v="PRN-7410"/>
    <n v="307.37"/>
    <n v="462.61"/>
    <n v="462.61"/>
    <n v="0.188"/>
    <n v="11"/>
    <n v="4132.0325200000007"/>
    <n v="3381.07"/>
    <n v="750.9625200000005"/>
    <n v="0.18174167709599739"/>
    <s v="Feb-2023"/>
    <d v="2023-02-01T00:00:00"/>
    <d v="2023-01-01T00:00:00"/>
    <n v="1"/>
    <s v="Q1-2023"/>
    <s v="Europe → United Kingdom → Manchester"/>
    <m/>
    <m/>
    <s v="Low"/>
    <n v="0"/>
  </r>
  <r>
    <s v="ORD-2023-212701"/>
    <d v="2023-12-02T00:00:00"/>
    <d v="2023-12-16T00:00:00"/>
    <n v="14"/>
    <s v="Original"/>
    <d v="2023-12-16T00:00:00"/>
    <n v="14"/>
    <s v="Europe"/>
    <x v="6"/>
    <s v="Frankfurt"/>
    <s v="Education"/>
    <s v="Direct"/>
    <s v="N. Brown"/>
    <x v="5"/>
    <s v="MON-4278"/>
    <n v="879.08"/>
    <n v="1093.3900000000001"/>
    <n v="1093.3900000000001"/>
    <n v="0.113"/>
    <n v="17"/>
    <n v="16487.22781"/>
    <n v="14944.36"/>
    <n v="1542.8678099999997"/>
    <n v="9.3579577341935186E-2"/>
    <s v="Dec-2023"/>
    <d v="2023-12-01T00:00:00"/>
    <d v="2023-01-01T00:00:00"/>
    <n v="11"/>
    <s v="Q4-2023"/>
    <s v="Europe → Germany → Frankfurt"/>
    <m/>
    <m/>
    <s v="Medium"/>
    <n v="0"/>
  </r>
  <r>
    <s v="ORD-2023-479747"/>
    <d v="2023-07-14T00:00:00"/>
    <d v="2023-07-14T00:00:00"/>
    <n v="0"/>
    <s v="Original"/>
    <d v="2023-07-14T00:00:00"/>
    <n v="0"/>
    <s v="Africa"/>
    <x v="1"/>
    <s v="Lagos"/>
    <s v="Education"/>
    <s v="Retail"/>
    <s v="I. Johnson"/>
    <x v="6"/>
    <s v="ACC-5334"/>
    <n v="956.38"/>
    <n v="1454.22"/>
    <n v="1454.22"/>
    <n v="3.9E-2"/>
    <n v="19"/>
    <n v="26552.60298"/>
    <n v="18171.22"/>
    <n v="8381.3829799999985"/>
    <n v="0.31565202802576603"/>
    <s v="Jul-2023"/>
    <d v="2023-07-01T00:00:00"/>
    <d v="2023-01-01T00:00:00"/>
    <n v="6"/>
    <s v="Q3-2023"/>
    <s v="Africa → Nigeria → Lagos"/>
    <m/>
    <m/>
    <s v="Medium"/>
    <n v="1"/>
  </r>
  <r>
    <s v="ORD-2024-915495"/>
    <d v="2024-08-08T00:00:00"/>
    <d v="2024-08-20T00:00:00"/>
    <n v="12"/>
    <s v="Original"/>
    <d v="2024-08-20T00:00:00"/>
    <n v="12"/>
    <s v="Asia"/>
    <x v="2"/>
    <s v="Osaka"/>
    <s v="Small Business"/>
    <s v="Retail"/>
    <s v="H. Kim"/>
    <x v="2"/>
    <s v="NET-8957"/>
    <n v="1233.3599999999999"/>
    <n v="2120.4"/>
    <n v="2120.4"/>
    <n v="0.17899999999999999"/>
    <n v="20"/>
    <n v="34816.968000000001"/>
    <n v="24667.199999999997"/>
    <n v="10149.768000000004"/>
    <n v="0.29151785991244278"/>
    <s v="Aug-2024"/>
    <d v="2024-08-01T00:00:00"/>
    <d v="2023-03-01T00:00:00"/>
    <n v="17"/>
    <s v="Q3-2024"/>
    <s v="Asia → Japan → Osaka"/>
    <m/>
    <m/>
    <s v="High"/>
    <n v="0"/>
  </r>
  <r>
    <s v="ORD-2024-225829"/>
    <d v="2024-11-07T00:00:00"/>
    <d v="2024-11-26T00:00:00"/>
    <n v="19"/>
    <s v="Original"/>
    <d v="2024-11-26T00:00:00"/>
    <n v="19"/>
    <s v="Americas"/>
    <x v="5"/>
    <s v="Rio de Janeiro"/>
    <s v="Non-Profit"/>
    <s v="Distributor"/>
    <s v="J. Njeri"/>
    <x v="1"/>
    <s v="PRN-9960"/>
    <n v="55.35"/>
    <n v="128.68"/>
    <n v="128.68"/>
    <n v="0.128"/>
    <n v="10"/>
    <n v="1122.0896000000002"/>
    <n v="553.5"/>
    <n v="568.58960000000025"/>
    <n v="0.50672388372550647"/>
    <s v="Nov-2024"/>
    <d v="2024-11-01T00:00:00"/>
    <d v="2023-01-01T00:00:00"/>
    <n v="22"/>
    <s v="Q4-2024"/>
    <s v="Americas → Brazil → Rio de Janeiro"/>
    <m/>
    <m/>
    <s v="Low"/>
    <n v="0"/>
  </r>
  <r>
    <s v="ORD-2024-921935"/>
    <d v="2024-01-01T00:00:00"/>
    <d v="2024-01-27T00:00:00"/>
    <n v="26"/>
    <s v="Original"/>
    <d v="2024-01-27T00:00:00"/>
    <n v="26"/>
    <s v="Europe"/>
    <x v="8"/>
    <s v="Manchester"/>
    <s v="Education"/>
    <s v="Distributor"/>
    <s v="D. Smith"/>
    <x v="6"/>
    <s v="ACC-3103"/>
    <n v="657.45"/>
    <n v="1325.96"/>
    <n v="1325.96"/>
    <n v="0.16700000000000001"/>
    <n v="21"/>
    <n v="23195.01828"/>
    <n v="13806.45"/>
    <n v="9388.5682799999995"/>
    <n v="0.40476658249048808"/>
    <s v="Jan-2024"/>
    <d v="2024-01-01T00:00:00"/>
    <d v="2023-01-01T00:00:00"/>
    <n v="12"/>
    <s v="Q1-2024"/>
    <s v="Europe → United Kingdom → Manchester"/>
    <m/>
    <m/>
    <s v="Medium"/>
    <n v="0"/>
  </r>
  <r>
    <s v="ORD-2025-949776"/>
    <d v="2025-08-14T00:00:00"/>
    <d v="2025-09-11T00:00:00"/>
    <n v="28"/>
    <s v="Original"/>
    <d v="2025-09-11T00:00:00"/>
    <n v="28"/>
    <s v="Americas"/>
    <x v="5"/>
    <s v="São Paulo"/>
    <s v="Non-Profit"/>
    <s v="Direct"/>
    <s v="F. Müller"/>
    <x v="1"/>
    <s v="PRN-9490"/>
    <n v="1203.02"/>
    <n v="2439.33"/>
    <n v="2439.33"/>
    <n v="0"/>
    <n v="18"/>
    <n v="43907.94"/>
    <n v="21654.36"/>
    <n v="22253.58"/>
    <n v="0.50682359500354612"/>
    <s v="Aug-2025"/>
    <d v="2025-08-01T00:00:00"/>
    <d v="2023-01-01T00:00:00"/>
    <n v="31"/>
    <s v="Q3-2025"/>
    <s v="Americas → Brazil → São Paulo"/>
    <m/>
    <m/>
    <s v="High"/>
    <n v="0"/>
  </r>
  <r>
    <s v="ORD-2024-510591"/>
    <d v="2024-04-03T00:00:00"/>
    <d v="2024-04-21T00:00:00"/>
    <n v="18"/>
    <s v="Original"/>
    <d v="2024-04-21T00:00:00"/>
    <n v="18"/>
    <s v="Americas"/>
    <x v="5"/>
    <s v="Brasília"/>
    <s v="Small Business"/>
    <s v="Distributor"/>
    <s v="B. Chen"/>
    <x v="2"/>
    <s v="NET-3850"/>
    <n v="1176.69"/>
    <n v="2201.54"/>
    <n v="2201.54"/>
    <n v="0.17"/>
    <n v="27"/>
    <n v="49336.511399999996"/>
    <n v="31770.63"/>
    <n v="17565.881399999995"/>
    <n v="0.35604222717701106"/>
    <s v="Apr-2024"/>
    <d v="2024-04-01T00:00:00"/>
    <d v="2023-01-01T00:00:00"/>
    <n v="15"/>
    <s v="Q2-2024"/>
    <s v="Americas → Brazil → Brasília"/>
    <m/>
    <m/>
    <s v="High"/>
    <n v="0"/>
  </r>
  <r>
    <s v="ORD-2024-961756"/>
    <d v="2024-11-25T00:00:00"/>
    <d v="2024-12-07T00:00:00"/>
    <n v="12"/>
    <s v="Original"/>
    <d v="2024-12-07T00:00:00"/>
    <n v="12"/>
    <s v="Asia"/>
    <x v="9"/>
    <s v="Shanghai"/>
    <s v="Corporate"/>
    <s v="Distributor"/>
    <s v="A. Patel"/>
    <x v="6"/>
    <s v="ACC-7047"/>
    <n v="769.9"/>
    <n v="814.36"/>
    <n v="814.36"/>
    <n v="0"/>
    <n v="5"/>
    <n v="4071.8"/>
    <n v="3849.5"/>
    <n v="222.30000000000018"/>
    <n v="5.4595019401738831E-2"/>
    <s v="Nov-2024"/>
    <d v="2024-11-01T00:00:00"/>
    <d v="2023-01-01T00:00:00"/>
    <n v="22"/>
    <s v="Q4-2024"/>
    <s v="Asia → China → Shanghai"/>
    <m/>
    <m/>
    <s v="Low"/>
    <n v="0"/>
  </r>
  <r>
    <s v="ORD-2024-892173"/>
    <d v="2024-01-18T00:00:00"/>
    <d v="2024-02-03T00:00:00"/>
    <n v="16"/>
    <s v="Original"/>
    <d v="2024-02-03T00:00:00"/>
    <n v="16"/>
    <s v="Africa"/>
    <x v="11"/>
    <s v="Cape Town"/>
    <s v="Non-Profit"/>
    <s v="Distributor"/>
    <s v="L. Okafor"/>
    <x v="1"/>
    <s v="PRN-6660"/>
    <n v="666.23"/>
    <n v="1382.91"/>
    <n v="1382.91"/>
    <n v="0.17599999999999999"/>
    <n v="13"/>
    <n v="14813.731920000002"/>
    <n v="8660.99"/>
    <n v="6152.7419200000022"/>
    <n v="0.41534043907553048"/>
    <s v="Jan-2024"/>
    <d v="2024-01-01T00:00:00"/>
    <d v="2023-01-01T00:00:00"/>
    <n v="12"/>
    <s v="Q1-2024"/>
    <s v="Africa → South Africa → Cape Town"/>
    <m/>
    <m/>
    <s v="Medium"/>
    <n v="0"/>
  </r>
  <r>
    <s v="ORD-2024-704056"/>
    <d v="2024-06-23T00:00:00"/>
    <d v="2024-06-25T00:00:00"/>
    <n v="2"/>
    <s v="Original"/>
    <d v="2024-06-25T00:00:00"/>
    <n v="2"/>
    <s v="Europe"/>
    <x v="8"/>
    <s v="Birmingham"/>
    <s v="Small Business"/>
    <s v="Marketplace"/>
    <s v="L. Okafor"/>
    <x v="6"/>
    <s v="ACC-7838"/>
    <n v="951.44"/>
    <n v="1646.43"/>
    <n v="1646.43"/>
    <n v="0.11"/>
    <n v="24"/>
    <n v="35167.7448"/>
    <n v="22834.560000000001"/>
    <n v="12333.184799999999"/>
    <n v="0.35069592520473475"/>
    <s v="Jun-2024"/>
    <d v="2024-06-01T00:00:00"/>
    <d v="2023-01-01T00:00:00"/>
    <n v="17"/>
    <s v="Q2-2024"/>
    <s v="Europe → United Kingdom → Birmingham"/>
    <m/>
    <m/>
    <s v="High"/>
    <n v="1"/>
  </r>
  <r>
    <s v="ORD-2025-591006"/>
    <d v="2025-06-25T00:00:00"/>
    <d v="2025-07-10T00:00:00"/>
    <n v="15"/>
    <s v="Original"/>
    <d v="2025-07-10T00:00:00"/>
    <n v="15"/>
    <s v="Europe"/>
    <x v="8"/>
    <s v="Birmingham"/>
    <s v="Non-Profit"/>
    <s v="Marketplace"/>
    <s v="D. Smith"/>
    <x v="3"/>
    <s v="PHN-5383"/>
    <n v="546.83000000000004"/>
    <n v="400.84"/>
    <n v="400.84"/>
    <n v="7.8E-2"/>
    <n v="13"/>
    <n v="4804.4682400000002"/>
    <n v="7108.7900000000009"/>
    <n v="-2304.3217600000007"/>
    <n v="-0.47962056254533608"/>
    <s v="Jun-2025"/>
    <d v="2025-06-01T00:00:00"/>
    <d v="2023-01-01T00:00:00"/>
    <n v="29"/>
    <s v="Q2-2025"/>
    <s v="Europe → United Kingdom → Birmingham"/>
    <m/>
    <m/>
    <s v="Low"/>
    <n v="0"/>
  </r>
  <r>
    <s v="ORD-2023-159821"/>
    <d v="2023-07-01T00:00:00"/>
    <d v="2023-07-08T00:00:00"/>
    <n v="7"/>
    <s v="Original"/>
    <d v="2023-07-08T00:00:00"/>
    <n v="7"/>
    <s v="Africa"/>
    <x v="1"/>
    <s v="Port Harcourt"/>
    <s v="Corporate"/>
    <s v="Retail"/>
    <s v="A. Patel"/>
    <x v="4"/>
    <s v="LAP-3904"/>
    <n v="834.26"/>
    <n v="1780.56"/>
    <n v="1780.56"/>
    <n v="1.4E-2"/>
    <n v="47"/>
    <n v="82514.711519999997"/>
    <n v="39210.22"/>
    <n v="43304.491519999996"/>
    <n v="0.5248093427497933"/>
    <s v="Jul-2023"/>
    <d v="2023-07-01T00:00:00"/>
    <d v="2023-01-01T00:00:00"/>
    <n v="6"/>
    <s v="Q3-2023"/>
    <s v="Africa → Nigeria → Port Harcourt"/>
    <m/>
    <m/>
    <s v="High"/>
    <n v="1"/>
  </r>
  <r>
    <s v="ORD-2024-343877"/>
    <d v="2024-03-09T00:00:00"/>
    <d v="2024-03-26T00:00:00"/>
    <n v="17"/>
    <s v="Original"/>
    <d v="2024-03-26T00:00:00"/>
    <n v="17"/>
    <s v="Asia"/>
    <x v="9"/>
    <s v="Shenzhen"/>
    <s v="Enterprise"/>
    <s v="Online"/>
    <s v="K. Singh"/>
    <x v="5"/>
    <s v="MON-5749"/>
    <n v="1029.67"/>
    <n v="1118.43"/>
    <n v="1118.43"/>
    <n v="0.27200000000000002"/>
    <n v="9"/>
    <n v="7327.9533600000004"/>
    <n v="9267.0300000000007"/>
    <n v="-1939.0766400000002"/>
    <n v="-0.26461367106736061"/>
    <s v="Mar-2024"/>
    <d v="2024-03-01T00:00:00"/>
    <d v="2023-01-01T00:00:00"/>
    <n v="14"/>
    <s v="Q1-2024"/>
    <s v="Asia → China → Shenzhen"/>
    <m/>
    <m/>
    <s v="Medium"/>
    <n v="0"/>
  </r>
  <r>
    <s v="ORD-2023-386663"/>
    <d v="2023-06-05T00:00:00"/>
    <d v="2023-06-28T00:00:00"/>
    <n v="23"/>
    <s v="Original"/>
    <d v="2023-06-28T00:00:00"/>
    <n v="23"/>
    <s v="Europe"/>
    <x v="8"/>
    <s v="Birmingham"/>
    <s v="Corporate"/>
    <s v="Direct"/>
    <s v="K. Singh"/>
    <x v="1"/>
    <s v="PRN-3690"/>
    <n v="605.82000000000005"/>
    <n v="771.12"/>
    <n v="771.12"/>
    <n v="0.13200000000000001"/>
    <n v="19"/>
    <n v="12717.311040000001"/>
    <n v="11510.580000000002"/>
    <n v="1206.7310399999988"/>
    <n v="9.4888851597986767E-2"/>
    <s v="Jun-2023"/>
    <d v="2023-06-01T00:00:00"/>
    <d v="2023-01-01T00:00:00"/>
    <n v="5"/>
    <s v="Q2-2023"/>
    <s v="Europe → United Kingdom → Birmingham"/>
    <m/>
    <m/>
    <s v="Low"/>
    <n v="0"/>
  </r>
  <r>
    <s v="ORD-2025-125517"/>
    <d v="2025-03-21T00:00:00"/>
    <d v="2025-04-09T00:00:00"/>
    <n v="19"/>
    <s v="Original"/>
    <d v="2025-04-09T00:00:00"/>
    <n v="19"/>
    <s v="Asia"/>
    <x v="2"/>
    <s v="Tokyo"/>
    <s v="Small Business"/>
    <s v="Distributor"/>
    <s v="E. Garcia"/>
    <x v="0"/>
    <s v="CMP-7055"/>
    <n v="1055.45"/>
    <n v="1210.04"/>
    <n v="1210.04"/>
    <n v="8.9999999999999993E-3"/>
    <n v="18"/>
    <n v="21584.693520000001"/>
    <n v="18998.100000000002"/>
    <n v="2586.5935199999985"/>
    <n v="0.1198346188053727"/>
    <s v="Mar-2025"/>
    <d v="2025-03-01T00:00:00"/>
    <d v="2023-03-01T00:00:00"/>
    <n v="24"/>
    <s v="Q1-2025"/>
    <s v="Asia → Japan → Tokyo"/>
    <m/>
    <m/>
    <s v="Medium"/>
    <n v="0"/>
  </r>
  <r>
    <s v="ORD-2024-819778"/>
    <d v="2024-06-02T00:00:00"/>
    <d v="2024-06-15T00:00:00"/>
    <n v="13"/>
    <s v="Original"/>
    <d v="2024-06-15T00:00:00"/>
    <n v="13"/>
    <s v="Africa"/>
    <x v="0"/>
    <s v="Mombasa"/>
    <s v="Education"/>
    <s v="Online"/>
    <s v="O. Wang"/>
    <x v="3"/>
    <s v="PHN-6866"/>
    <n v="1295.18"/>
    <n v="3024.03"/>
    <n v="3024.03"/>
    <n v="0.192"/>
    <n v="8"/>
    <n v="19547.329920000004"/>
    <n v="10361.44"/>
    <n v="9185.8899200000033"/>
    <n v="0.46993067378483178"/>
    <s v="Jun-2024"/>
    <d v="2024-06-01T00:00:00"/>
    <d v="2023-01-01T00:00:00"/>
    <n v="17"/>
    <s v="Q2-2024"/>
    <s v="Africa → Kenya → Mombasa"/>
    <m/>
    <m/>
    <s v="High"/>
    <n v="0"/>
  </r>
  <r>
    <s v="ORD-2025-624006"/>
    <d v="2025-03-15T00:00:00"/>
    <d v="2025-03-29T00:00:00"/>
    <n v="14"/>
    <s v="Original"/>
    <d v="2025-03-29T00:00:00"/>
    <n v="14"/>
    <s v="Asia"/>
    <x v="4"/>
    <s v="Mumbai"/>
    <s v="Enterprise"/>
    <s v="Direct"/>
    <s v="C. Otieno"/>
    <x v="0"/>
    <s v="CMP-3259"/>
    <n v="935.83"/>
    <n v="2303.46"/>
    <n v="2303.46"/>
    <n v="0.105"/>
    <n v="9"/>
    <n v="18554.370299999999"/>
    <n v="8422.4700000000012"/>
    <n v="10131.900299999998"/>
    <n v="0.54606543559174292"/>
    <s v="Mar-2025"/>
    <d v="2025-03-01T00:00:00"/>
    <d v="2023-01-01T00:00:00"/>
    <n v="26"/>
    <s v="Q1-2025"/>
    <s v="Asia → India → Mumbai"/>
    <m/>
    <m/>
    <s v="High"/>
    <n v="0"/>
  </r>
  <r>
    <s v="ORD-2023-132101"/>
    <d v="2023-09-25T00:00:00"/>
    <d v="2023-10-09T00:00:00"/>
    <n v="14"/>
    <s v="Original"/>
    <d v="2023-10-09T00:00:00"/>
    <n v="14"/>
    <s v="Americas"/>
    <x v="10"/>
    <s v="New York"/>
    <s v="Small Business"/>
    <s v="Marketplace"/>
    <s v="J. Njeri"/>
    <x v="4"/>
    <s v="LAP-6750"/>
    <n v="1279.56"/>
    <n v="3083.8"/>
    <n v="3083.8"/>
    <n v="0.106"/>
    <n v="5"/>
    <n v="13784.586000000001"/>
    <n v="6397.7999999999993"/>
    <n v="7386.7860000000019"/>
    <n v="0.53587289455047848"/>
    <s v="Sep-2023"/>
    <d v="2023-09-01T00:00:00"/>
    <d v="2023-01-01T00:00:00"/>
    <n v="8"/>
    <s v="Q3-2023"/>
    <s v="Americas → USA → New York"/>
    <m/>
    <m/>
    <s v="High"/>
    <n v="0"/>
  </r>
  <r>
    <s v="ORD-2025-306903"/>
    <d v="2025-06-24T00:00:00"/>
    <d v="2025-07-23T00:00:00"/>
    <n v="29"/>
    <s v="Original"/>
    <d v="2025-07-23T00:00:00"/>
    <n v="29"/>
    <s v="Americas"/>
    <x v="3"/>
    <s v="Vancouver"/>
    <s v="Non-Profit"/>
    <s v="Marketplace"/>
    <s v="I. Johnson"/>
    <x v="1"/>
    <s v="PRN-3775"/>
    <n v="255.4"/>
    <n v="322.70999999999998"/>
    <n v="322.70999999999998"/>
    <n v="0.115"/>
    <n v="16"/>
    <n v="4569.5735999999997"/>
    <n v="4086.4"/>
    <n v="483.17359999999962"/>
    <n v="0.10573713048412212"/>
    <s v="Jun-2025"/>
    <d v="2025-06-01T00:00:00"/>
    <d v="2023-01-01T00:00:00"/>
    <n v="29"/>
    <s v="Q2-2025"/>
    <s v="Americas → Canada → Vancouver"/>
    <m/>
    <m/>
    <s v="Low"/>
    <n v="0"/>
  </r>
  <r>
    <s v="ORD-2023-813340"/>
    <d v="2023-12-26T00:00:00"/>
    <d v="2024-01-03T00:00:00"/>
    <n v="8"/>
    <s v="Original"/>
    <d v="2024-01-03T00:00:00"/>
    <n v="8"/>
    <s v="Europe"/>
    <x v="7"/>
    <s v="Lyon"/>
    <s v="Small Business"/>
    <s v="Retail"/>
    <s v="M. Rossi"/>
    <x v="4"/>
    <s v="LAP-2942"/>
    <n v="492.75"/>
    <n v="731.29"/>
    <n v="731.29"/>
    <n v="5.8000000000000003E-2"/>
    <n v="6"/>
    <n v="4133.25108"/>
    <n v="2956.5"/>
    <n v="1176.75108"/>
    <n v="0.28470350753528384"/>
    <s v="Dec-2023"/>
    <d v="2023-12-01T00:00:00"/>
    <d v="2023-01-01T00:00:00"/>
    <n v="11"/>
    <s v="Q4-2023"/>
    <s v="Europe → France → Lyon"/>
    <m/>
    <m/>
    <s v="Low"/>
    <n v="0"/>
  </r>
  <r>
    <s v="ORD-2023-855675"/>
    <d v="2023-02-05T00:00:00"/>
    <d v="2023-02-28T00:00:00"/>
    <n v="23"/>
    <s v="Original"/>
    <d v="2023-02-28T00:00:00"/>
    <n v="23"/>
    <s v="Americas"/>
    <x v="10"/>
    <s v="Austin"/>
    <s v="Non-Profit"/>
    <s v="Distributor"/>
    <s v="L. Okafor"/>
    <x v="3"/>
    <s v="PHN-2036"/>
    <n v="1214.49"/>
    <n v="1533.95"/>
    <n v="1533.95"/>
    <n v="0"/>
    <n v="11"/>
    <n v="16873.45"/>
    <n v="13359.39"/>
    <n v="3514.0600000000013"/>
    <n v="0.20825972163369086"/>
    <s v="Feb-2023"/>
    <d v="2023-02-01T00:00:00"/>
    <d v="2023-01-01T00:00:00"/>
    <n v="1"/>
    <s v="Q1-2023"/>
    <s v="Americas → USA → Austin"/>
    <m/>
    <m/>
    <s v="Medium"/>
    <n v="0"/>
  </r>
  <r>
    <s v="ORD-2023-545150"/>
    <d v="2023-04-06T00:00:00"/>
    <d v="2023-04-08T00:00:00"/>
    <n v="2"/>
    <s v="Original"/>
    <d v="2023-04-08T00:00:00"/>
    <n v="2"/>
    <s v="Africa"/>
    <x v="1"/>
    <s v="Abuja"/>
    <s v="Small Business"/>
    <s v="Marketplace"/>
    <s v="K. Singh"/>
    <x v="5"/>
    <s v="MON-4373"/>
    <n v="720.35"/>
    <n v="1571.66"/>
    <n v="1571.66"/>
    <n v="0.107"/>
    <n v="23"/>
    <n v="32280.32474"/>
    <n v="16568.05"/>
    <n v="15712.274740000001"/>
    <n v="0.4867446305622265"/>
    <s v="Apr-2023"/>
    <d v="2023-04-01T00:00:00"/>
    <d v="2023-01-01T00:00:00"/>
    <n v="3"/>
    <s v="Q2-2023"/>
    <s v="Africa → Nigeria → Abuja"/>
    <m/>
    <m/>
    <s v="Medium"/>
    <n v="1"/>
  </r>
  <r>
    <s v="ORD-2025-269934"/>
    <d v="2025-04-04T00:00:00"/>
    <d v="2025-04-10T00:00:00"/>
    <n v="6"/>
    <s v="Original"/>
    <d v="2025-04-10T00:00:00"/>
    <n v="6"/>
    <s v="Europe"/>
    <x v="8"/>
    <s v="Birmingham"/>
    <s v="Non-Profit"/>
    <s v="Direct"/>
    <s v="N. Brown"/>
    <x v="1"/>
    <s v="PRN-8657"/>
    <n v="290.14"/>
    <n v="250.73"/>
    <n v="250.73"/>
    <n v="3.4000000000000002E-2"/>
    <n v="17"/>
    <n v="4117.4880599999997"/>
    <n v="4932.38"/>
    <n v="-814.89194000000043"/>
    <n v="-0.19790997038131072"/>
    <s v="Apr-2025"/>
    <d v="2025-04-01T00:00:00"/>
    <d v="2023-01-01T00:00:00"/>
    <n v="27"/>
    <s v="Q2-2025"/>
    <s v="Europe → United Kingdom → Birmingham"/>
    <m/>
    <m/>
    <s v="Low"/>
    <n v="1"/>
  </r>
  <r>
    <s v="ORD-2024-690270"/>
    <d v="2024-05-17T00:00:00"/>
    <d v="2024-05-27T00:00:00"/>
    <n v="10"/>
    <s v="Original"/>
    <d v="2024-05-27T00:00:00"/>
    <n v="10"/>
    <s v="Americas"/>
    <x v="10"/>
    <s v="Austin"/>
    <s v="Non-Profit"/>
    <s v="Online"/>
    <s v="C. Otieno"/>
    <x v="3"/>
    <s v="PHN-7974"/>
    <n v="1484.23"/>
    <n v="3472.81"/>
    <n v="3472.81"/>
    <n v="0.25600000000000001"/>
    <n v="12"/>
    <n v="31005.24768"/>
    <n v="17810.760000000002"/>
    <n v="13194.487679999998"/>
    <n v="0.42555659661803413"/>
    <s v="May-2024"/>
    <d v="2024-05-01T00:00:00"/>
    <d v="2023-01-01T00:00:00"/>
    <n v="16"/>
    <s v="Q2-2024"/>
    <s v="Americas → USA → Austin"/>
    <m/>
    <m/>
    <s v="High"/>
    <n v="0"/>
  </r>
  <r>
    <s v="ORD-2024-868223"/>
    <d v="2024-03-03T00:00:00"/>
    <d v="2024-03-19T00:00:00"/>
    <n v="16"/>
    <s v="Original"/>
    <d v="2024-03-19T00:00:00"/>
    <n v="16"/>
    <s v="Asia"/>
    <x v="9"/>
    <s v="Beijing"/>
    <s v="Consumer"/>
    <s v="Distributor"/>
    <s v="G. Dubois"/>
    <x v="3"/>
    <s v="PHN-4915"/>
    <n v="988.83"/>
    <n v="1206.04"/>
    <n v="1206.04"/>
    <n v="6.3E-2"/>
    <n v="34"/>
    <n v="38422.022320000004"/>
    <n v="33620.22"/>
    <n v="4801.8023200000025"/>
    <n v="0.12497526236406606"/>
    <s v="Mar-2024"/>
    <d v="2024-03-01T00:00:00"/>
    <d v="2023-01-01T00:00:00"/>
    <n v="14"/>
    <s v="Q1-2024"/>
    <s v="Asia → China → Beijing"/>
    <m/>
    <m/>
    <s v="Medium"/>
    <n v="0"/>
  </r>
  <r>
    <s v="ORD-2025-188059"/>
    <d v="2025-06-27T00:00:00"/>
    <d v="2025-07-11T00:00:00"/>
    <n v="14"/>
    <s v="Original"/>
    <d v="2025-07-11T00:00:00"/>
    <n v="14"/>
    <s v="Asia"/>
    <x v="9"/>
    <s v="Shanghai"/>
    <s v="Small Business"/>
    <s v="Marketplace"/>
    <s v="L. Okafor"/>
    <x v="2"/>
    <s v="NET-3535"/>
    <n v="1227.7"/>
    <n v="2197.23"/>
    <n v="2197.23"/>
    <n v="9.9000000000000005E-2"/>
    <n v="22"/>
    <n v="43553.493060000001"/>
    <n v="27009.4"/>
    <n v="16544.093059999999"/>
    <n v="0.37985685871873898"/>
    <s v="Jun-2025"/>
    <d v="2025-06-01T00:00:00"/>
    <d v="2023-01-01T00:00:00"/>
    <n v="29"/>
    <s v="Q2-2025"/>
    <s v="Asia → China → Shanghai"/>
    <m/>
    <m/>
    <s v="High"/>
    <n v="0"/>
  </r>
  <r>
    <s v="ORD-2023-281890"/>
    <d v="2023-03-13T00:00:00"/>
    <d v="2023-04-04T00:00:00"/>
    <n v="22"/>
    <s v="Original"/>
    <d v="2023-04-04T00:00:00"/>
    <n v="22"/>
    <s v="Africa"/>
    <x v="11"/>
    <s v="Durban"/>
    <s v="Small Business"/>
    <s v="Retail"/>
    <s v="A. Patel"/>
    <x v="0"/>
    <s v="CMP-2574"/>
    <n v="1113.7"/>
    <n v="1620.6"/>
    <n v="1620.6"/>
    <n v="0.13900000000000001"/>
    <n v="11"/>
    <n v="15348.702599999999"/>
    <n v="12250.7"/>
    <n v="3098.002599999998"/>
    <n v="0.20184133348182787"/>
    <s v="Mar-2023"/>
    <d v="2023-03-01T00:00:00"/>
    <d v="2023-01-01T00:00:00"/>
    <n v="2"/>
    <s v="Q1-2023"/>
    <s v="Africa → South Africa → Durban"/>
    <m/>
    <m/>
    <s v="High"/>
    <n v="0"/>
  </r>
  <r>
    <s v="ORD-2025-636162"/>
    <d v="2025-01-07T00:00:00"/>
    <d v="2025-01-20T00:00:00"/>
    <n v="13"/>
    <s v="Original"/>
    <d v="2025-01-20T00:00:00"/>
    <n v="13"/>
    <s v="Africa"/>
    <x v="11"/>
    <s v="Cape Town"/>
    <s v="Corporate"/>
    <s v="Direct"/>
    <s v="K. Singh"/>
    <x v="2"/>
    <s v="NET-7901"/>
    <n v="432.13"/>
    <n v="1034.6600000000001"/>
    <n v="1034.6600000000001"/>
    <n v="9.1999999999999998E-2"/>
    <n v="7"/>
    <n v="6576.298960000001"/>
    <n v="3024.91"/>
    <n v="3551.3889600000011"/>
    <n v="0.54002851476204794"/>
    <s v="Jan-2025"/>
    <d v="2025-01-01T00:00:00"/>
    <d v="2023-01-01T00:00:00"/>
    <n v="24"/>
    <s v="Q1-2025"/>
    <s v="Africa → South Africa → Cape Town"/>
    <m/>
    <m/>
    <s v="Medium"/>
    <n v="0"/>
  </r>
  <r>
    <s v="ORD-2025-915869"/>
    <d v="2025-02-06T00:00:00"/>
    <d v="2025-02-15T00:00:00"/>
    <n v="9"/>
    <s v="Original"/>
    <d v="2025-02-15T00:00:00"/>
    <n v="9"/>
    <s v="Americas"/>
    <x v="5"/>
    <s v="São Paulo"/>
    <s v="Non-Profit"/>
    <s v="Distributor"/>
    <s v="F. Müller"/>
    <x v="2"/>
    <s v="NET-5482"/>
    <n v="837.39"/>
    <n v="1905.42"/>
    <n v="1905.42"/>
    <n v="3.2000000000000001E-2"/>
    <n v="18"/>
    <n v="33200.038079999998"/>
    <n v="15073.02"/>
    <n v="18127.018079999998"/>
    <n v="0.54599389423350919"/>
    <s v="Feb-2025"/>
    <d v="2025-02-01T00:00:00"/>
    <d v="2023-01-01T00:00:00"/>
    <n v="25"/>
    <s v="Q1-2025"/>
    <s v="Americas → Brazil → São Paulo"/>
    <m/>
    <m/>
    <s v="High"/>
    <n v="0"/>
  </r>
  <r>
    <s v="ORD-2025-192876"/>
    <d v="2025-01-31T00:00:00"/>
    <d v="2025-02-17T00:00:00"/>
    <n v="17"/>
    <s v="Original"/>
    <d v="2025-02-17T00:00:00"/>
    <n v="17"/>
    <s v="Europe"/>
    <x v="8"/>
    <s v="London"/>
    <s v="Enterprise"/>
    <s v="Retail"/>
    <s v="H. Kim"/>
    <x v="0"/>
    <s v="CMP-5820"/>
    <n v="378.26"/>
    <n v="541.55999999999995"/>
    <n v="541.55999999999995"/>
    <n v="0.16300000000000001"/>
    <n v="25"/>
    <n v="11332.142999999998"/>
    <n v="9456.5"/>
    <n v="1875.6429999999982"/>
    <n v="0.16551529573885526"/>
    <s v="Jan-2025"/>
    <d v="2025-01-01T00:00:00"/>
    <d v="2023-01-01T00:00:00"/>
    <n v="24"/>
    <s v="Q1-2025"/>
    <s v="Europe → United Kingdom → London"/>
    <m/>
    <m/>
    <s v="Low"/>
    <n v="0"/>
  </r>
  <r>
    <s v="ORD-2025-822030"/>
    <d v="2025-08-07T00:00:00"/>
    <d v="2025-09-06T00:00:00"/>
    <n v="30"/>
    <s v="Original"/>
    <d v="2025-09-06T00:00:00"/>
    <n v="30"/>
    <s v="Americas"/>
    <x v="3"/>
    <s v="Montreal"/>
    <s v="Education"/>
    <s v="Direct"/>
    <s v="M. Rossi"/>
    <x v="2"/>
    <s v="NET-1336"/>
    <n v="833.73"/>
    <n v="1116.5999999999999"/>
    <n v="1116.5999999999999"/>
    <n v="0.17599999999999999"/>
    <n v="14"/>
    <n v="12881.097599999999"/>
    <n v="11672.220000000001"/>
    <n v="1208.877599999998"/>
    <n v="9.3848958958279924E-2"/>
    <s v="Aug-2025"/>
    <d v="2025-08-01T00:00:00"/>
    <d v="2023-01-01T00:00:00"/>
    <n v="31"/>
    <s v="Q3-2025"/>
    <s v="Americas → Canada → Montreal"/>
    <m/>
    <m/>
    <s v="Medium"/>
    <n v="0"/>
  </r>
  <r>
    <s v="ORD-2025-789245"/>
    <d v="2025-07-23T00:00:00"/>
    <d v="2025-08-17T00:00:00"/>
    <n v="25"/>
    <s v="Original"/>
    <d v="2025-08-17T00:00:00"/>
    <n v="25"/>
    <s v="Europe"/>
    <x v="8"/>
    <s v="Birmingham"/>
    <s v="Education"/>
    <s v="Online"/>
    <s v="I. Johnson"/>
    <x v="1"/>
    <s v="PRN-5876"/>
    <n v="1142.06"/>
    <n v="1455"/>
    <n v="1455"/>
    <n v="7.8E-2"/>
    <n v="28"/>
    <n v="37562.28"/>
    <n v="31977.68"/>
    <n v="5584.5999999999985"/>
    <n v="0.1486757459877302"/>
    <s v="Jul-2025"/>
    <d v="2025-07-01T00:00:00"/>
    <d v="2023-01-01T00:00:00"/>
    <n v="30"/>
    <s v="Q3-2025"/>
    <s v="Europe → United Kingdom → Birmingham"/>
    <m/>
    <m/>
    <s v="Medium"/>
    <n v="0"/>
  </r>
  <r>
    <s v="ORD-2023-594955"/>
    <d v="2023-06-20T00:00:00"/>
    <d v="2023-07-08T00:00:00"/>
    <n v="18"/>
    <s v="Original"/>
    <d v="2023-07-08T00:00:00"/>
    <n v="18"/>
    <s v="Americas"/>
    <x v="10"/>
    <s v="New York"/>
    <s v="Consumer"/>
    <s v="Marketplace"/>
    <s v="O. Wang"/>
    <x v="2"/>
    <s v="NET-3828"/>
    <n v="1145.53"/>
    <n v="1278.3"/>
    <n v="1278.3"/>
    <n v="0.09"/>
    <n v="41"/>
    <n v="47693.373"/>
    <n v="46966.729999999996"/>
    <n v="726.64300000000367"/>
    <n v="1.5235722581416158E-2"/>
    <s v="Jun-2023"/>
    <d v="2023-06-01T00:00:00"/>
    <d v="2023-01-01T00:00:00"/>
    <n v="5"/>
    <s v="Q2-2023"/>
    <s v="Americas → USA → New York"/>
    <m/>
    <m/>
    <s v="Medium"/>
    <n v="0"/>
  </r>
  <r>
    <s v="ORD-2024-398783"/>
    <d v="2024-07-18T00:00:00"/>
    <d v="2024-08-07T00:00:00"/>
    <n v="20"/>
    <s v="Original"/>
    <d v="2024-08-07T00:00:00"/>
    <n v="20"/>
    <s v="Europe"/>
    <x v="7"/>
    <s v="Marseille"/>
    <s v="Corporate"/>
    <s v="Retail"/>
    <s v="F. Müller"/>
    <x v="5"/>
    <s v="MON-7622"/>
    <n v="941.35"/>
    <n v="899.83"/>
    <n v="899.83"/>
    <n v="5.8000000000000003E-2"/>
    <n v="18"/>
    <n v="15257.51748"/>
    <n v="16944.3"/>
    <n v="-1686.7825199999988"/>
    <n v="-0.11055419220139073"/>
    <s v="Jul-2024"/>
    <d v="2024-07-01T00:00:00"/>
    <d v="2023-01-01T00:00:00"/>
    <n v="18"/>
    <s v="Q3-2024"/>
    <s v="Europe → France → Marseille"/>
    <m/>
    <m/>
    <s v="Medium"/>
    <n v="0"/>
  </r>
  <r>
    <s v="ORD-2023-676553"/>
    <d v="2023-05-20T00:00:00"/>
    <d v="2023-06-19T00:00:00"/>
    <n v="30"/>
    <s v="Original"/>
    <d v="2023-06-19T00:00:00"/>
    <n v="30"/>
    <s v="Asia"/>
    <x v="4"/>
    <s v="Delhi"/>
    <s v="Non-Profit"/>
    <s v="Marketplace"/>
    <s v="H. Kim"/>
    <x v="4"/>
    <s v="LAP-2806"/>
    <n v="1161.2"/>
    <n v="878.73"/>
    <n v="878.73"/>
    <n v="0.19"/>
    <n v="31"/>
    <n v="22064.910300000003"/>
    <n v="35997.200000000004"/>
    <n v="-13932.289700000001"/>
    <n v="-0.63142290227212028"/>
    <s v="May-2023"/>
    <d v="2023-05-01T00:00:00"/>
    <d v="2023-01-01T00:00:00"/>
    <n v="4"/>
    <s v="Q2-2023"/>
    <s v="Asia → India → Delhi"/>
    <m/>
    <m/>
    <s v="Medium"/>
    <n v="0"/>
  </r>
  <r>
    <s v="ORD-2025-866565"/>
    <d v="2025-05-12T00:00:00"/>
    <d v="2025-05-26T00:00:00"/>
    <n v="14"/>
    <s v="Original"/>
    <d v="2025-05-26T00:00:00"/>
    <n v="14"/>
    <s v="Asia"/>
    <x v="4"/>
    <s v="Hyderabad"/>
    <s v="Corporate"/>
    <s v="Marketplace"/>
    <s v="G. Dubois"/>
    <x v="1"/>
    <s v="PRN-8850"/>
    <n v="320.12"/>
    <n v="594.41999999999996"/>
    <n v="594.41999999999996"/>
    <n v="0.104"/>
    <n v="18"/>
    <n v="9586.8057599999993"/>
    <n v="5762.16"/>
    <n v="3824.6457599999994"/>
    <n v="0.39894891538931104"/>
    <s v="May-2025"/>
    <d v="2025-05-01T00:00:00"/>
    <d v="2023-01-01T00:00:00"/>
    <n v="28"/>
    <s v="Q2-2025"/>
    <s v="Asia → India → Hyderabad"/>
    <m/>
    <m/>
    <s v="Low"/>
    <n v="0"/>
  </r>
  <r>
    <s v="ORD-2024-527858"/>
    <d v="2024-05-07T00:00:00"/>
    <d v="2024-05-12T00:00:00"/>
    <n v="5"/>
    <s v="Original"/>
    <d v="2024-05-12T00:00:00"/>
    <n v="5"/>
    <s v="Africa"/>
    <x v="1"/>
    <s v="Abuja"/>
    <s v="Non-Profit"/>
    <s v="Distributor"/>
    <s v="L. Okafor"/>
    <x v="4"/>
    <s v="LAP-9100"/>
    <n v="1163.99"/>
    <n v="1617.85"/>
    <n v="1617.85"/>
    <n v="0.127"/>
    <n v="14"/>
    <n v="19773.362699999998"/>
    <n v="16295.86"/>
    <n v="3477.5026999999973"/>
    <n v="0.17586804797749436"/>
    <s v="May-2024"/>
    <d v="2024-05-01T00:00:00"/>
    <d v="2023-01-01T00:00:00"/>
    <n v="16"/>
    <s v="Q2-2024"/>
    <s v="Africa → Nigeria → Abuja"/>
    <m/>
    <m/>
    <s v="Medium"/>
    <n v="1"/>
  </r>
  <r>
    <s v="ORD-2023-619385"/>
    <d v="2023-09-30T00:00:00"/>
    <d v="2023-10-03T00:00:00"/>
    <n v="3"/>
    <s v="Original"/>
    <d v="2023-10-03T00:00:00"/>
    <n v="3"/>
    <s v="Asia"/>
    <x v="9"/>
    <s v="Beijing"/>
    <s v="Non-Profit"/>
    <s v="Retail"/>
    <s v="J. Njeri"/>
    <x v="4"/>
    <s v="LAP-5763"/>
    <n v="1019.36"/>
    <n v="972.91"/>
    <n v="972.91"/>
    <n v="0.14699999999999999"/>
    <n v="17"/>
    <n v="14108.16791"/>
    <n v="17329.12"/>
    <n v="-3220.9520899999989"/>
    <n v="-0.22830406545678819"/>
    <s v="Sep-2023"/>
    <d v="2023-09-01T00:00:00"/>
    <d v="2023-01-01T00:00:00"/>
    <n v="8"/>
    <s v="Q3-2023"/>
    <s v="Asia → China → Beijing"/>
    <m/>
    <m/>
    <s v="Medium"/>
    <n v="1"/>
  </r>
  <r>
    <s v="ORD-2023-835226"/>
    <d v="2023-10-26T00:00:00"/>
    <d v="2023-11-05T00:00:00"/>
    <n v="10"/>
    <s v="Original"/>
    <d v="2023-11-05T00:00:00"/>
    <n v="10"/>
    <s v="Africa"/>
    <x v="11"/>
    <s v="Cape Town"/>
    <s v="Non-Profit"/>
    <s v="Online"/>
    <s v="I. Johnson"/>
    <x v="4"/>
    <s v="LAP-7320"/>
    <n v="20.38"/>
    <n v="42.56"/>
    <n v="42.56"/>
    <n v="7.1999999999999995E-2"/>
    <n v="11"/>
    <n v="434.45248000000004"/>
    <n v="224.17999999999998"/>
    <n v="210.27248000000006"/>
    <n v="0.48399419885921713"/>
    <s v="Oct-2023"/>
    <d v="2023-10-01T00:00:00"/>
    <d v="2023-01-01T00:00:00"/>
    <n v="9"/>
    <s v="Q4-2023"/>
    <s v="Africa → South Africa → Cape Town"/>
    <m/>
    <m/>
    <s v="Low"/>
    <n v="0"/>
  </r>
  <r>
    <s v="ORD-2025-485946"/>
    <d v="2025-06-15T00:00:00"/>
    <d v="2025-06-30T00:00:00"/>
    <n v="15"/>
    <s v="Original"/>
    <d v="2025-06-30T00:00:00"/>
    <n v="15"/>
    <s v="Africa"/>
    <x v="11"/>
    <s v="Johannesburg"/>
    <s v="Small Business"/>
    <s v="Direct"/>
    <s v="C. Otieno"/>
    <x v="5"/>
    <s v="MON-5891"/>
    <n v="1487.59"/>
    <n v="1480.83"/>
    <n v="1480.83"/>
    <n v="8.9999999999999993E-3"/>
    <n v="11"/>
    <n v="16142.527829999999"/>
    <n v="16363.49"/>
    <n v="-220.9621700000007"/>
    <n v="-1.3688201273492908E-2"/>
    <s v="Jun-2025"/>
    <d v="2025-06-01T00:00:00"/>
    <d v="2023-01-01T00:00:00"/>
    <n v="29"/>
    <s v="Q2-2025"/>
    <s v="Africa → South Africa → Johannesburg"/>
    <m/>
    <m/>
    <s v="Medium"/>
    <n v="0"/>
  </r>
  <r>
    <s v="ORD-2024-307849"/>
    <d v="2024-08-10T00:00:00"/>
    <d v="2024-09-07T00:00:00"/>
    <n v="28"/>
    <s v="Original"/>
    <d v="2024-09-07T00:00:00"/>
    <n v="28"/>
    <s v="Europe"/>
    <x v="7"/>
    <s v="Marseille"/>
    <s v="Non-Profit"/>
    <s v="Direct"/>
    <s v="F. Müller"/>
    <x v="1"/>
    <s v="PRN-1183"/>
    <n v="229.96"/>
    <n v="564.26"/>
    <n v="564.26"/>
    <n v="0.105"/>
    <n v="5"/>
    <n v="2525.0635000000002"/>
    <n v="1149.8"/>
    <n v="1375.2635000000002"/>
    <n v="0.54464511486542821"/>
    <s v="Aug-2024"/>
    <d v="2024-08-01T00:00:00"/>
    <d v="2023-01-01T00:00:00"/>
    <n v="19"/>
    <s v="Q3-2024"/>
    <s v="Europe → France → Marseille"/>
    <m/>
    <m/>
    <s v="Low"/>
    <n v="0"/>
  </r>
  <r>
    <s v="ORD-2023-368449"/>
    <d v="2023-10-09T00:00:00"/>
    <d v="2023-10-26T00:00:00"/>
    <n v="17"/>
    <s v="Original"/>
    <d v="2023-10-26T00:00:00"/>
    <n v="17"/>
    <s v="Asia"/>
    <x v="9"/>
    <s v="Shanghai"/>
    <s v="Consumer"/>
    <s v="Marketplace"/>
    <s v="C. Otieno"/>
    <x v="0"/>
    <s v="CMP-2096"/>
    <n v="1132.03"/>
    <n v="2137.21"/>
    <n v="2137.21"/>
    <n v="0.35699999999999998"/>
    <n v="35"/>
    <n v="48097.911050000002"/>
    <n v="39621.049999999996"/>
    <n v="8476.8610500000068"/>
    <n v="0.17624177152284051"/>
    <s v="Oct-2023"/>
    <d v="2023-10-01T00:00:00"/>
    <d v="2023-01-01T00:00:00"/>
    <n v="9"/>
    <s v="Q4-2023"/>
    <s v="Asia → China → Shanghai"/>
    <m/>
    <m/>
    <s v="High"/>
    <n v="0"/>
  </r>
  <r>
    <s v="ORD-2024-251426"/>
    <d v="2024-03-09T00:00:00"/>
    <d v="2024-03-26T00:00:00"/>
    <n v="17"/>
    <s v="Original"/>
    <d v="2024-03-26T00:00:00"/>
    <n v="17"/>
    <s v="Americas"/>
    <x v="10"/>
    <s v="San Francisco"/>
    <s v="Education"/>
    <s v="Direct"/>
    <s v="I. Johnson"/>
    <x v="3"/>
    <s v="PHN-3398"/>
    <n v="1137.4100000000001"/>
    <n v="1680.93"/>
    <n v="1680.93"/>
    <n v="0.254"/>
    <n v="9"/>
    <n v="11285.764020000001"/>
    <n v="10236.69"/>
    <n v="1049.07402"/>
    <n v="9.2955516183121464E-2"/>
    <s v="Mar-2024"/>
    <d v="2024-03-01T00:00:00"/>
    <d v="2023-01-01T00:00:00"/>
    <n v="14"/>
    <s v="Q1-2024"/>
    <s v="Americas → USA → San Francisco"/>
    <m/>
    <m/>
    <s v="High"/>
    <n v="0"/>
  </r>
  <r>
    <s v="ORD-2023-927385"/>
    <d v="2023-05-29T00:00:00"/>
    <d v="2023-06-20T00:00:00"/>
    <n v="22"/>
    <s v="Original"/>
    <d v="2023-06-20T00:00:00"/>
    <n v="22"/>
    <s v="Europe"/>
    <x v="8"/>
    <s v="London"/>
    <s v="Small Business"/>
    <s v="Direct"/>
    <s v="K. Singh"/>
    <x v="0"/>
    <s v="CMP-8545"/>
    <n v="1295.3900000000001"/>
    <n v="2905.06"/>
    <n v="2905.06"/>
    <n v="0.14799999999999999"/>
    <n v="8"/>
    <n v="19800.88896"/>
    <n v="10363.120000000001"/>
    <n v="9437.7689599999994"/>
    <n v="0.47663359857556614"/>
    <s v="May-2023"/>
    <d v="2023-05-01T00:00:00"/>
    <d v="2023-01-01T00:00:00"/>
    <n v="4"/>
    <s v="Q2-2023"/>
    <s v="Europe → United Kingdom → London"/>
    <m/>
    <m/>
    <s v="High"/>
    <n v="0"/>
  </r>
  <r>
    <s v="ORD-2025-486350"/>
    <d v="2025-05-27T00:00:00"/>
    <d v="2025-06-08T00:00:00"/>
    <n v="12"/>
    <s v="Original"/>
    <d v="2025-06-08T00:00:00"/>
    <n v="12"/>
    <s v="Asia"/>
    <x v="2"/>
    <s v="Osaka"/>
    <s v="Corporate"/>
    <s v="Retail"/>
    <s v="H. Kim"/>
    <x v="6"/>
    <s v="ACC-1249"/>
    <n v="653.6"/>
    <n v="842.09"/>
    <n v="842.09"/>
    <n v="9.8000000000000004E-2"/>
    <n v="19"/>
    <n v="14431.738420000001"/>
    <n v="12418.4"/>
    <n v="2013.3384200000019"/>
    <n v="0.13950768517324622"/>
    <s v="May-2025"/>
    <d v="2025-05-01T00:00:00"/>
    <d v="2023-03-01T00:00:00"/>
    <n v="26"/>
    <s v="Q2-2025"/>
    <s v="Asia → Japan → Osaka"/>
    <m/>
    <m/>
    <s v="Medium"/>
    <n v="0"/>
  </r>
  <r>
    <s v="ORD-2025-677880"/>
    <d v="2025-08-21T00:00:00"/>
    <d v="2025-09-14T00:00:00"/>
    <n v="24"/>
    <s v="Original"/>
    <d v="2025-09-14T00:00:00"/>
    <n v="24"/>
    <s v="Europe"/>
    <x v="6"/>
    <s v="Berlin"/>
    <s v="Non-Profit"/>
    <s v="Online"/>
    <s v="A. Patel"/>
    <x v="5"/>
    <s v="MON-9662"/>
    <n v="1397.67"/>
    <n v="3131.37"/>
    <n v="3131.37"/>
    <n v="0.10299999999999999"/>
    <n v="20"/>
    <n v="56176.777799999996"/>
    <n v="27953.4"/>
    <n v="28223.377799999995"/>
    <n v="0.50240293062874808"/>
    <s v="Aug-2025"/>
    <d v="2025-08-01T00:00:00"/>
    <d v="2023-01-01T00:00:00"/>
    <n v="31"/>
    <s v="Q3-2025"/>
    <s v="Europe → Germany → Berlin"/>
    <m/>
    <m/>
    <s v="High"/>
    <n v="0"/>
  </r>
  <r>
    <s v="ORD-2024-102866"/>
    <d v="2024-12-12T00:00:00"/>
    <d v="2024-12-20T00:00:00"/>
    <n v="8"/>
    <s v="Original"/>
    <d v="2024-12-20T00:00:00"/>
    <n v="8"/>
    <s v="Asia"/>
    <x v="2"/>
    <s v="Tokyo"/>
    <s v="Corporate"/>
    <s v="Retail"/>
    <s v="B. Chen"/>
    <x v="4"/>
    <s v="LAP-8347"/>
    <n v="1202.47"/>
    <n v="1444.72"/>
    <n v="1444.72"/>
    <n v="0.24099999999999999"/>
    <n v="17"/>
    <n v="18641.222160000001"/>
    <n v="20441.990000000002"/>
    <n v="-1800.7678400000004"/>
    <n v="-9.6601382921343834E-2"/>
    <s v="Dec-2024"/>
    <d v="2024-12-01T00:00:00"/>
    <d v="2023-03-01T00:00:00"/>
    <n v="21"/>
    <s v="Q4-2024"/>
    <s v="Asia → Japan → Tokyo"/>
    <m/>
    <m/>
    <s v="Medium"/>
    <n v="0"/>
  </r>
  <r>
    <s v="ORD-2025-588029"/>
    <d v="2025-09-14T00:00:00"/>
    <d v="2025-09-23T00:00:00"/>
    <n v="9"/>
    <s v="Original"/>
    <d v="2025-09-23T00:00:00"/>
    <n v="9"/>
    <s v="Africa"/>
    <x v="11"/>
    <s v="Durban"/>
    <s v="Non-Profit"/>
    <s v="Online"/>
    <s v="D. Smith"/>
    <x v="0"/>
    <s v="CMP-6898"/>
    <n v="1310.3"/>
    <n v="2875.8"/>
    <n v="2875.8"/>
    <n v="8.3000000000000004E-2"/>
    <n v="5"/>
    <n v="13185.543"/>
    <n v="6551.5"/>
    <n v="6634.0429999999997"/>
    <n v="0.50313005691157353"/>
    <s v="Sep-2025"/>
    <d v="2025-09-01T00:00:00"/>
    <d v="2023-01-01T00:00:00"/>
    <n v="32"/>
    <s v="Q3-2025"/>
    <s v="Africa → South Africa → Durban"/>
    <m/>
    <m/>
    <s v="High"/>
    <n v="0"/>
  </r>
  <r>
    <s v="ORD-2024-972999"/>
    <d v="2024-09-06T00:00:00"/>
    <d v="2024-10-04T00:00:00"/>
    <n v="28"/>
    <s v="Original"/>
    <d v="2024-10-04T00:00:00"/>
    <n v="28"/>
    <s v="Africa"/>
    <x v="11"/>
    <s v="Cape Town"/>
    <s v="Corporate"/>
    <s v="Marketplace"/>
    <s v="D. Smith"/>
    <x v="5"/>
    <s v="MON-3504"/>
    <n v="1174.17"/>
    <n v="1641.61"/>
    <n v="1641.61"/>
    <n v="0.122"/>
    <n v="9"/>
    <n v="12972.00222"/>
    <n v="10567.53"/>
    <n v="2404.4722199999997"/>
    <n v="0.18535860380079394"/>
    <s v="Sep-2024"/>
    <d v="2024-09-01T00:00:00"/>
    <d v="2023-01-01T00:00:00"/>
    <n v="20"/>
    <s v="Q3-2024"/>
    <s v="Africa → South Africa → Cape Town"/>
    <m/>
    <m/>
    <s v="High"/>
    <n v="0"/>
  </r>
  <r>
    <s v="ORD-2025-608069"/>
    <d v="2025-04-12T00:00:00"/>
    <d v="2025-04-30T00:00:00"/>
    <n v="18"/>
    <s v="Original"/>
    <d v="2025-04-30T00:00:00"/>
    <n v="18"/>
    <s v="Africa"/>
    <x v="0"/>
    <s v="Kisumu"/>
    <s v="Corporate"/>
    <s v="Marketplace"/>
    <s v="F. Müller"/>
    <x v="2"/>
    <s v="NET-3432"/>
    <n v="1119.04"/>
    <n v="1299.02"/>
    <n v="1299.02"/>
    <n v="2.5000000000000001E-2"/>
    <n v="14"/>
    <n v="17731.623"/>
    <n v="15666.56"/>
    <n v="2065.0630000000001"/>
    <n v="0.11646215352085933"/>
    <s v="Apr-2025"/>
    <d v="2025-04-01T00:00:00"/>
    <d v="2023-01-01T00:00:00"/>
    <n v="27"/>
    <s v="Q2-2025"/>
    <s v="Africa → Kenya → Kisumu"/>
    <m/>
    <m/>
    <s v="Medium"/>
    <n v="0"/>
  </r>
  <r>
    <s v="ORD-2024-626750"/>
    <d v="2024-08-12T00:00:00"/>
    <d v="2024-08-15T00:00:00"/>
    <n v="3"/>
    <s v="Original"/>
    <d v="2024-08-15T00:00:00"/>
    <n v="3"/>
    <s v="Americas"/>
    <x v="10"/>
    <s v="Chicago"/>
    <s v="Corporate"/>
    <s v="Marketplace"/>
    <s v="D. Smith"/>
    <x v="1"/>
    <s v="PRN-5591"/>
    <n v="850.7"/>
    <n v="1118.56"/>
    <n v="1118.56"/>
    <n v="0.18"/>
    <n v="19"/>
    <n v="17427.164800000002"/>
    <n v="16163.300000000001"/>
    <n v="1263.8648000000012"/>
    <n v="7.2522685962090688E-2"/>
    <s v="Aug-2024"/>
    <d v="2024-08-01T00:00:00"/>
    <d v="2023-01-01T00:00:00"/>
    <n v="19"/>
    <s v="Q3-2024"/>
    <s v="Americas → USA → Chicago"/>
    <m/>
    <m/>
    <s v="Medium"/>
    <n v="1"/>
  </r>
  <r>
    <s v="ORD-2024-170021"/>
    <d v="2024-11-05T00:00:00"/>
    <d v="2024-11-08T00:00:00"/>
    <n v="3"/>
    <s v="Original"/>
    <d v="2024-11-08T00:00:00"/>
    <n v="3"/>
    <s v="Americas"/>
    <x v="3"/>
    <s v="Toronto"/>
    <s v="Education"/>
    <s v="Marketplace"/>
    <s v="O. Wang"/>
    <x v="0"/>
    <s v="CMP-2015"/>
    <n v="1020.4"/>
    <n v="1184.71"/>
    <n v="1184.71"/>
    <n v="0.106"/>
    <n v="16"/>
    <n v="16946.091840000001"/>
    <n v="16326.4"/>
    <n v="619.69184000000132"/>
    <n v="3.6568422138328345E-2"/>
    <s v="Nov-2024"/>
    <d v="2024-11-01T00:00:00"/>
    <d v="2023-01-01T00:00:00"/>
    <n v="22"/>
    <s v="Q4-2024"/>
    <s v="Americas → Canada → Toronto"/>
    <m/>
    <m/>
    <s v="Medium"/>
    <n v="1"/>
  </r>
  <r>
    <s v="ORD-2024-678110"/>
    <d v="2024-07-24T00:00:00"/>
    <d v="2024-08-08T00:00:00"/>
    <n v="15"/>
    <s v="Original"/>
    <d v="2024-08-08T00:00:00"/>
    <n v="15"/>
    <s v="Europe"/>
    <x v="7"/>
    <s v="Marseille"/>
    <s v="Enterprise"/>
    <s v="Marketplace"/>
    <s v="H. Kim"/>
    <x v="4"/>
    <s v="LAP-9901"/>
    <n v="501.5"/>
    <n v="1201.47"/>
    <n v="1201.47"/>
    <n v="0.126"/>
    <n v="5"/>
    <n v="5250.4239000000007"/>
    <n v="2507.5"/>
    <n v="2742.9239000000007"/>
    <n v="0.52241951359394057"/>
    <s v="Jul-2024"/>
    <d v="2024-07-01T00:00:00"/>
    <d v="2023-01-01T00:00:00"/>
    <n v="18"/>
    <s v="Q3-2024"/>
    <s v="Europe → France → Marseille"/>
    <m/>
    <m/>
    <s v="Medium"/>
    <n v="0"/>
  </r>
  <r>
    <s v="ORD-2025-909340"/>
    <d v="2025-01-20T00:00:00"/>
    <d v="2025-02-03T00:00:00"/>
    <n v="14"/>
    <s v="Original"/>
    <d v="2025-02-03T00:00:00"/>
    <n v="14"/>
    <s v="Americas"/>
    <x v="5"/>
    <s v="Brasília"/>
    <s v="Enterprise"/>
    <s v="Marketplace"/>
    <s v="F. Müller"/>
    <x v="0"/>
    <s v="CMP-8658"/>
    <n v="974.11"/>
    <n v="880.99"/>
    <n v="880.99"/>
    <n v="0.111"/>
    <n v="10"/>
    <n v="7832.0010999999995"/>
    <n v="9741.1"/>
    <n v="-1909.0989000000009"/>
    <n v="-0.2437562093805121"/>
    <s v="Jan-2025"/>
    <d v="2025-01-01T00:00:00"/>
    <d v="2023-01-01T00:00:00"/>
    <n v="24"/>
    <s v="Q1-2025"/>
    <s v="Americas → Brazil → Brasília"/>
    <m/>
    <m/>
    <s v="Medium"/>
    <n v="0"/>
  </r>
  <r>
    <s v="ORD-2023-854471"/>
    <d v="2023-03-06T00:00:00"/>
    <d v="2023-04-04T00:00:00"/>
    <n v="29"/>
    <s v="Original"/>
    <d v="2023-04-04T00:00:00"/>
    <n v="29"/>
    <s v="Asia"/>
    <x v="9"/>
    <s v="Beijing"/>
    <s v="Small Business"/>
    <s v="Direct"/>
    <s v="C. Otieno"/>
    <x v="5"/>
    <s v="MON-2073"/>
    <n v="1126.29"/>
    <n v="2050.87"/>
    <n v="2050.87"/>
    <n v="6.4000000000000001E-2"/>
    <n v="7"/>
    <n v="13437.300239999999"/>
    <n v="7884.03"/>
    <n v="5553.2702399999989"/>
    <n v="0.41327276616690373"/>
    <s v="Mar-2023"/>
    <d v="2023-03-01T00:00:00"/>
    <d v="2023-01-01T00:00:00"/>
    <n v="2"/>
    <s v="Q1-2023"/>
    <s v="Asia → China → Beijing"/>
    <m/>
    <m/>
    <s v="High"/>
    <n v="0"/>
  </r>
  <r>
    <s v="ORD-2024-390951"/>
    <d v="2024-12-20T00:00:00"/>
    <d v="2025-01-14T00:00:00"/>
    <n v="25"/>
    <s v="Original"/>
    <d v="2025-01-14T00:00:00"/>
    <n v="25"/>
    <s v="Asia"/>
    <x v="4"/>
    <s v="Delhi"/>
    <s v="Small Business"/>
    <s v="Retail"/>
    <s v="M. Rossi"/>
    <x v="1"/>
    <s v="PRN-9378"/>
    <n v="1361.34"/>
    <n v="1737.9"/>
    <n v="1737.9"/>
    <n v="7.6999999999999999E-2"/>
    <n v="14"/>
    <n v="22457.143800000002"/>
    <n v="19058.759999999998"/>
    <n v="3398.3838000000032"/>
    <n v="0.15132751654731813"/>
    <s v="Dec-2024"/>
    <d v="2024-12-01T00:00:00"/>
    <d v="2023-01-01T00:00:00"/>
    <n v="23"/>
    <s v="Q4-2024"/>
    <s v="Asia → India → Delhi"/>
    <m/>
    <m/>
    <s v="High"/>
    <n v="0"/>
  </r>
  <r>
    <s v="ORD-2025-881624"/>
    <d v="2025-02-21T00:00:00"/>
    <d v="2025-03-21T00:00:00"/>
    <n v="28"/>
    <s v="Original"/>
    <d v="2025-03-21T00:00:00"/>
    <n v="28"/>
    <s v="Africa"/>
    <x v="1"/>
    <s v="Abuja"/>
    <s v="Enterprise"/>
    <s v="Marketplace"/>
    <s v="I. Johnson"/>
    <x v="3"/>
    <s v="PHN-5887"/>
    <n v="1437.39"/>
    <n v="1388.31"/>
    <n v="1388.31"/>
    <n v="0.13800000000000001"/>
    <n v="18"/>
    <n v="21541.017959999997"/>
    <n v="25873.02"/>
    <n v="-4332.002040000003"/>
    <n v="-0.20110479681341872"/>
    <s v="Feb-2025"/>
    <d v="2025-02-01T00:00:00"/>
    <d v="2023-01-01T00:00:00"/>
    <n v="25"/>
    <s v="Q1-2025"/>
    <s v="Africa → Nigeria → Abuja"/>
    <m/>
    <m/>
    <s v="Medium"/>
    <n v="0"/>
  </r>
  <r>
    <s v="ORD-2025-512310"/>
    <d v="2025-03-08T00:00:00"/>
    <d v="2025-03-15T00:00:00"/>
    <n v="7"/>
    <s v="Original"/>
    <d v="2025-03-15T00:00:00"/>
    <n v="7"/>
    <s v="Asia"/>
    <x v="4"/>
    <s v="Bengaluru"/>
    <s v="Corporate"/>
    <s v="Distributor"/>
    <s v="K. Singh"/>
    <x v="4"/>
    <s v="LAP-8119"/>
    <n v="475.66"/>
    <n v="529.14"/>
    <n v="529.14"/>
    <n v="0.19600000000000001"/>
    <n v="11"/>
    <n v="4679.7141600000004"/>
    <n v="5232.26"/>
    <n v="-552.54583999999977"/>
    <n v="-0.11807256193613323"/>
    <s v="Mar-2025"/>
    <d v="2025-03-01T00:00:00"/>
    <d v="2023-01-01T00:00:00"/>
    <n v="26"/>
    <s v="Q1-2025"/>
    <s v="Asia → India → Bengaluru"/>
    <m/>
    <m/>
    <s v="Low"/>
    <n v="1"/>
  </r>
  <r>
    <s v="ORD-2023-674887"/>
    <d v="2023-12-16T00:00:00"/>
    <d v="2023-12-19T00:00:00"/>
    <n v="3"/>
    <s v="Original"/>
    <d v="2023-12-19T00:00:00"/>
    <n v="3"/>
    <s v="Asia"/>
    <x v="9"/>
    <s v="Beijing"/>
    <s v="Education"/>
    <s v="Retail"/>
    <s v="A. Patel"/>
    <x v="6"/>
    <s v="ACC-9644"/>
    <n v="1415.05"/>
    <n v="1972.38"/>
    <n v="1972.38"/>
    <n v="0"/>
    <n v="12"/>
    <n v="23668.560000000001"/>
    <n v="16980.599999999999"/>
    <n v="6687.9600000000028"/>
    <n v="0.28256725377462771"/>
    <s v="Dec-2023"/>
    <d v="2023-12-01T00:00:00"/>
    <d v="2023-01-01T00:00:00"/>
    <n v="11"/>
    <s v="Q4-2023"/>
    <s v="Asia → China → Beijing"/>
    <m/>
    <m/>
    <s v="High"/>
    <n v="1"/>
  </r>
  <r>
    <s v="ORD-2024-542244"/>
    <d v="2024-08-30T00:00:00"/>
    <d v="2024-09-05T00:00:00"/>
    <n v="6"/>
    <s v="Original"/>
    <d v="2024-09-05T00:00:00"/>
    <n v="6"/>
    <s v="Asia"/>
    <x v="2"/>
    <s v="Nagoya"/>
    <s v="Education"/>
    <s v="Online"/>
    <s v="N. Brown"/>
    <x v="4"/>
    <s v="LAP-7009"/>
    <n v="466.16"/>
    <n v="876.81"/>
    <n v="876.81"/>
    <n v="0.24099999999999999"/>
    <n v="8"/>
    <n v="5323.9903199999999"/>
    <n v="3729.28"/>
    <n v="1594.7103199999997"/>
    <n v="0.29953291124691594"/>
    <s v="Aug-2024"/>
    <d v="2024-08-01T00:00:00"/>
    <d v="2023-03-01T00:00:00"/>
    <n v="17"/>
    <s v="Q3-2024"/>
    <s v="Asia → Japan → Nagoya"/>
    <m/>
    <m/>
    <s v="Medium"/>
    <n v="1"/>
  </r>
  <r>
    <s v="ORD-2024-375848"/>
    <d v="2024-05-18T00:00:00"/>
    <d v="2024-05-21T00:00:00"/>
    <n v="3"/>
    <s v="Original"/>
    <d v="2024-05-21T00:00:00"/>
    <n v="3"/>
    <s v="Europe"/>
    <x v="7"/>
    <s v="Marseille"/>
    <s v="Non-Profit"/>
    <s v="Marketplace"/>
    <s v="D. Smith"/>
    <x v="1"/>
    <s v="PRN-1725"/>
    <n v="663.66"/>
    <n v="824.26"/>
    <n v="824.26"/>
    <n v="0.23899999999999999"/>
    <n v="11"/>
    <n v="6899.8804600000003"/>
    <n v="7300.2599999999993"/>
    <n v="-400.379539999999"/>
    <n v="-5.8027025587048933E-2"/>
    <s v="May-2024"/>
    <d v="2024-05-01T00:00:00"/>
    <d v="2023-01-01T00:00:00"/>
    <n v="16"/>
    <s v="Q2-2024"/>
    <s v="Europe → France → Marseille"/>
    <m/>
    <m/>
    <s v="Medium"/>
    <n v="1"/>
  </r>
  <r>
    <s v="ORD-2023-933238"/>
    <d v="2023-03-17T00:00:00"/>
    <d v="2023-04-06T00:00:00"/>
    <n v="20"/>
    <s v="Original"/>
    <d v="2023-04-06T00:00:00"/>
    <n v="20"/>
    <s v="Europe"/>
    <x v="6"/>
    <s v="Munich"/>
    <s v="Consumer"/>
    <s v="Retail"/>
    <s v="O. Wang"/>
    <x v="3"/>
    <s v="PHN-8483"/>
    <n v="692.18"/>
    <n v="1159.3499999999999"/>
    <n v="1159.3499999999999"/>
    <n v="0.112"/>
    <n v="2"/>
    <n v="2059.0056"/>
    <n v="1384.36"/>
    <n v="674.64560000000006"/>
    <n v="0.32765602968734037"/>
    <s v="Mar-2023"/>
    <d v="2023-03-01T00:00:00"/>
    <d v="2023-01-01T00:00:00"/>
    <n v="2"/>
    <s v="Q1-2023"/>
    <s v="Europe → Germany → Munich"/>
    <m/>
    <m/>
    <s v="Medium"/>
    <n v="0"/>
  </r>
  <r>
    <s v="ORD-2023-732585"/>
    <d v="2023-08-25T00:00:00"/>
    <d v="2023-09-16T00:00:00"/>
    <n v="22"/>
    <s v="Original"/>
    <d v="2023-09-16T00:00:00"/>
    <n v="22"/>
    <s v="Africa"/>
    <x v="1"/>
    <s v="Abuja"/>
    <s v="Corporate"/>
    <s v="Marketplace"/>
    <s v="L. Okafor"/>
    <x v="3"/>
    <s v="PHN-3971"/>
    <n v="1196.83"/>
    <n v="2513.5100000000002"/>
    <n v="2513.5100000000002"/>
    <n v="8.3000000000000004E-2"/>
    <n v="7"/>
    <n v="16134.22069"/>
    <n v="8377.81"/>
    <n v="7756.4106900000006"/>
    <n v="0.48074281609445374"/>
    <s v="Aug-2023"/>
    <d v="2023-08-01T00:00:00"/>
    <d v="2023-01-01T00:00:00"/>
    <n v="7"/>
    <s v="Q3-2023"/>
    <s v="Africa → Nigeria → Abuja"/>
    <m/>
    <m/>
    <s v="High"/>
    <n v="0"/>
  </r>
  <r>
    <s v="ORD-2024-465898"/>
    <d v="2024-06-06T00:00:00"/>
    <d v="2024-06-24T00:00:00"/>
    <n v="18"/>
    <s v="Original"/>
    <d v="2024-06-24T00:00:00"/>
    <n v="18"/>
    <s v="Asia"/>
    <x v="4"/>
    <s v="Bengaluru"/>
    <s v="Small Business"/>
    <s v="Direct"/>
    <s v="H. Kim"/>
    <x v="2"/>
    <s v="NET-6578"/>
    <n v="1253.25"/>
    <n v="3087.13"/>
    <n v="3087.13"/>
    <n v="7.1999999999999995E-2"/>
    <n v="11"/>
    <n v="31513.423040000001"/>
    <n v="13785.75"/>
    <n v="17727.673040000001"/>
    <n v="0.562543555408064"/>
    <s v="Jun-2024"/>
    <d v="2024-06-01T00:00:00"/>
    <d v="2023-01-01T00:00:00"/>
    <n v="17"/>
    <s v="Q2-2024"/>
    <s v="Asia → India → Bengaluru"/>
    <m/>
    <m/>
    <s v="High"/>
    <n v="0"/>
  </r>
  <r>
    <s v="ORD-2023-987081"/>
    <d v="2023-08-29T00:00:00"/>
    <d v="2023-09-13T00:00:00"/>
    <n v="15"/>
    <s v="Original"/>
    <d v="2023-09-13T00:00:00"/>
    <n v="15"/>
    <s v="Americas"/>
    <x v="3"/>
    <s v="Vancouver"/>
    <s v="Small Business"/>
    <s v="Marketplace"/>
    <s v="O. Wang"/>
    <x v="1"/>
    <s v="PRN-9975"/>
    <n v="1287.6400000000001"/>
    <n v="2717.15"/>
    <n v="2717.15"/>
    <n v="3.2000000000000001E-2"/>
    <n v="7"/>
    <n v="18411.4084"/>
    <n v="9013.4800000000014"/>
    <n v="9397.9283999999989"/>
    <n v="0.51044049405802105"/>
    <s v="Aug-2023"/>
    <d v="2023-08-01T00:00:00"/>
    <d v="2023-01-01T00:00:00"/>
    <n v="7"/>
    <s v="Q3-2023"/>
    <s v="Americas → Canada → Vancouver"/>
    <m/>
    <m/>
    <s v="High"/>
    <n v="0"/>
  </r>
  <r>
    <s v="ORD-2024-655710"/>
    <d v="2024-11-30T00:00:00"/>
    <d v="2024-12-10T00:00:00"/>
    <n v="10"/>
    <s v="Original"/>
    <d v="2024-12-10T00:00:00"/>
    <n v="10"/>
    <s v="Asia"/>
    <x v="4"/>
    <s v="Hyderabad"/>
    <s v="Small Business"/>
    <s v="Retail"/>
    <s v="F. Müller"/>
    <x v="6"/>
    <s v="ACC-1075"/>
    <n v="851.49"/>
    <n v="901.79"/>
    <n v="901.79"/>
    <n v="0.245"/>
    <n v="16"/>
    <n v="10893.6232"/>
    <n v="13623.84"/>
    <n v="-2730.2168000000001"/>
    <n v="-0.25062522816100341"/>
    <s v="Nov-2024"/>
    <d v="2024-11-01T00:00:00"/>
    <d v="2023-01-01T00:00:00"/>
    <n v="22"/>
    <s v="Q4-2024"/>
    <s v="Asia → India → Hyderabad"/>
    <m/>
    <m/>
    <s v="Medium"/>
    <n v="0"/>
  </r>
  <r>
    <s v="ORD-2025-411385"/>
    <d v="2025-06-05T00:00:00"/>
    <d v="2025-06-14T00:00:00"/>
    <n v="9"/>
    <s v="Original"/>
    <d v="2025-06-14T00:00:00"/>
    <n v="9"/>
    <s v="Asia"/>
    <x v="4"/>
    <s v="Delhi"/>
    <s v="Non-Profit"/>
    <s v="Retail"/>
    <s v="A. Patel"/>
    <x v="6"/>
    <s v="ACC-2902"/>
    <n v="618.69000000000005"/>
    <n v="796.15"/>
    <n v="796.15"/>
    <n v="0.09"/>
    <n v="11"/>
    <n v="7969.4615000000003"/>
    <n v="6805.59"/>
    <n v="1163.8715000000002"/>
    <n v="0.14604142325049191"/>
    <s v="Jun-2025"/>
    <d v="2025-06-01T00:00:00"/>
    <d v="2023-01-01T00:00:00"/>
    <n v="29"/>
    <s v="Q2-2025"/>
    <s v="Asia → India → Delhi"/>
    <m/>
    <m/>
    <s v="Low"/>
    <n v="0"/>
  </r>
  <r>
    <s v="ORD-2025-222035"/>
    <d v="2025-03-14T00:00:00"/>
    <d v="2025-04-08T00:00:00"/>
    <n v="25"/>
    <s v="Original"/>
    <d v="2025-04-08T00:00:00"/>
    <n v="25"/>
    <s v="Asia"/>
    <x v="9"/>
    <s v="Not Specified"/>
    <s v="Corporate"/>
    <s v="Distributor"/>
    <s v="D. Smith"/>
    <x v="1"/>
    <s v="PRN-5815"/>
    <n v="80.59"/>
    <n v="157.82"/>
    <n v="157.82"/>
    <n v="0.217"/>
    <n v="6"/>
    <n v="741.43835999999999"/>
    <n v="483.54"/>
    <n v="257.89835999999997"/>
    <n v="0.34783519967863541"/>
    <s v="Mar-2025"/>
    <d v="2025-03-01T00:00:00"/>
    <d v="2023-01-01T00:00:00"/>
    <n v="26"/>
    <s v="Q1-2025"/>
    <s v="Asia → China → Not Specified"/>
    <m/>
    <m/>
    <s v="Low"/>
    <n v="0"/>
  </r>
  <r>
    <s v="ORD-2024-749242"/>
    <d v="2024-01-16T00:00:00"/>
    <d v="2024-02-11T00:00:00"/>
    <n v="26"/>
    <s v="Original"/>
    <d v="2024-02-11T00:00:00"/>
    <n v="26"/>
    <s v="Europe"/>
    <x v="6"/>
    <s v="Frankfurt"/>
    <s v="Non-Profit"/>
    <s v="Distributor"/>
    <s v="E. Garcia"/>
    <x v="5"/>
    <s v="MON-4195"/>
    <n v="504.93"/>
    <n v="819.06"/>
    <n v="819.06"/>
    <n v="0.22600000000000001"/>
    <n v="15"/>
    <n v="9509.2865999999995"/>
    <n v="7573.95"/>
    <n v="1935.3365999999996"/>
    <n v="0.20352069312959814"/>
    <s v="Jan-2024"/>
    <d v="2024-01-01T00:00:00"/>
    <d v="2023-01-01T00:00:00"/>
    <n v="12"/>
    <s v="Q1-2024"/>
    <s v="Europe → Germany → Frankfurt"/>
    <m/>
    <m/>
    <s v="Medium"/>
    <n v="0"/>
  </r>
  <r>
    <s v="ORD-2023-623293"/>
    <d v="2023-10-12T00:00:00"/>
    <d v="2023-10-29T00:00:00"/>
    <n v="17"/>
    <s v="Original"/>
    <d v="2023-10-29T00:00:00"/>
    <n v="17"/>
    <s v="Asia"/>
    <x v="2"/>
    <s v="Nagoya"/>
    <s v="Non-Profit"/>
    <s v="Direct"/>
    <s v="H. Kim"/>
    <x v="3"/>
    <s v="PHN-8478"/>
    <n v="1102.19"/>
    <n v="1711.16"/>
    <n v="1711.16"/>
    <n v="0.151"/>
    <n v="10"/>
    <n v="14527.748400000002"/>
    <n v="11021.900000000001"/>
    <n v="3505.8484000000008"/>
    <n v="0.24132083675127525"/>
    <s v="Oct-2023"/>
    <d v="2023-10-01T00:00:00"/>
    <d v="2023-03-01T00:00:00"/>
    <n v="7"/>
    <s v="Q4-2023"/>
    <s v="Asia → Japan → Nagoya"/>
    <m/>
    <m/>
    <s v="High"/>
    <n v="0"/>
  </r>
  <r>
    <s v="ORD-2025-276968"/>
    <d v="2025-02-25T00:00:00"/>
    <d v="2025-03-17T00:00:00"/>
    <n v="20"/>
    <s v="Original"/>
    <d v="2025-03-17T00:00:00"/>
    <n v="20"/>
    <s v="Americas"/>
    <x v="10"/>
    <s v="San Francisco"/>
    <s v="Non-Profit"/>
    <s v="Marketplace"/>
    <s v="H. Kim"/>
    <x v="3"/>
    <s v="PHN-1044"/>
    <n v="1205.26"/>
    <n v="1696.35"/>
    <n v="1696.35"/>
    <n v="1.9E-2"/>
    <n v="6"/>
    <n v="9984.7160999999978"/>
    <n v="7231.5599999999995"/>
    <n v="2753.1560999999983"/>
    <n v="0.27573704374028213"/>
    <s v="Feb-2025"/>
    <d v="2025-02-01T00:00:00"/>
    <d v="2023-01-01T00:00:00"/>
    <n v="25"/>
    <s v="Q1-2025"/>
    <s v="Americas → USA → San Francisco"/>
    <m/>
    <m/>
    <s v="High"/>
    <n v="0"/>
  </r>
  <r>
    <s v="ORD-2025-650841"/>
    <d v="2025-07-03T00:00:00"/>
    <d v="2025-07-06T00:00:00"/>
    <n v="3"/>
    <s v="Original"/>
    <d v="2025-07-06T00:00:00"/>
    <n v="3"/>
    <s v="Africa"/>
    <x v="1"/>
    <s v="Lagos"/>
    <s v="Consumer"/>
    <s v="Online"/>
    <s v="Not Specified"/>
    <x v="4"/>
    <s v="LAP-8910"/>
    <n v="1313.3"/>
    <n v="2884.34"/>
    <n v="2884.34"/>
    <n v="0.157"/>
    <n v="42"/>
    <n v="102122.94203999999"/>
    <n v="55158.6"/>
    <n v="46964.342039999996"/>
    <n v="0.45988042551305253"/>
    <s v="Jul-2025"/>
    <d v="2025-07-01T00:00:00"/>
    <d v="2023-01-01T00:00:00"/>
    <n v="30"/>
    <s v="Q3-2025"/>
    <s v="Africa → Nigeria → Lagos"/>
    <m/>
    <m/>
    <s v="High"/>
    <n v="1"/>
  </r>
  <r>
    <s v="ORD-2025-831576"/>
    <d v="2025-09-15T00:00:00"/>
    <d v="2025-09-25T00:00:00"/>
    <n v="10"/>
    <s v="Original"/>
    <d v="2025-09-25T00:00:00"/>
    <n v="10"/>
    <s v="Asia"/>
    <x v="4"/>
    <s v="Delhi"/>
    <s v="Consumer"/>
    <s v="Retail"/>
    <s v="A. Patel"/>
    <x v="3"/>
    <s v="PHN-2859"/>
    <n v="1488.91"/>
    <n v="1483.74"/>
    <n v="1483.74"/>
    <n v="0.16800000000000001"/>
    <n v="24"/>
    <n v="29627.320319999999"/>
    <n v="35733.840000000004"/>
    <n v="-6106.5196800000049"/>
    <n v="-0.20611110333450519"/>
    <s v="Sep-2025"/>
    <d v="2025-09-01T00:00:00"/>
    <d v="2023-01-01T00:00:00"/>
    <n v="32"/>
    <s v="Q3-2025"/>
    <s v="Asia → India → Delhi"/>
    <m/>
    <m/>
    <s v="Medium"/>
    <n v="0"/>
  </r>
  <r>
    <s v="ORD-2024-468655"/>
    <d v="2024-02-19T00:00:00"/>
    <d v="2024-03-06T00:00:00"/>
    <n v="16"/>
    <s v="Original"/>
    <d v="2024-03-06T00:00:00"/>
    <n v="16"/>
    <s v="Asia"/>
    <x v="9"/>
    <s v="Beijing"/>
    <s v="Education"/>
    <s v="Marketplace"/>
    <s v="O. Wang"/>
    <x v="1"/>
    <s v="PRN-6308"/>
    <n v="1477.84"/>
    <n v="3197.47"/>
    <n v="3197.47"/>
    <n v="0.24299999999999999"/>
    <n v="24"/>
    <n v="58091.634960000003"/>
    <n v="35468.159999999996"/>
    <n v="22623.474960000007"/>
    <n v="0.38944462443823091"/>
    <s v="Feb-2024"/>
    <d v="2024-02-01T00:00:00"/>
    <d v="2023-01-01T00:00:00"/>
    <n v="13"/>
    <s v="Q1-2024"/>
    <s v="Asia → China → Beijing"/>
    <m/>
    <m/>
    <s v="High"/>
    <n v="0"/>
  </r>
  <r>
    <s v="ORD-2024-515105"/>
    <d v="2024-02-27T00:00:00"/>
    <d v="2024-03-26T00:00:00"/>
    <n v="28"/>
    <s v="Original"/>
    <d v="2024-03-26T00:00:00"/>
    <n v="28"/>
    <s v="Asia"/>
    <x v="4"/>
    <s v="Mumbai"/>
    <s v="Education"/>
    <s v="Marketplace"/>
    <s v="G. Dubois"/>
    <x v="4"/>
    <s v="LAP-8469"/>
    <n v="1035.19"/>
    <n v="2322.6999999999998"/>
    <n v="2322.6999999999998"/>
    <n v="0.17299999999999999"/>
    <n v="8"/>
    <n v="15366.983199999999"/>
    <n v="8281.52"/>
    <n v="7085.4631999999983"/>
    <n v="0.46108355217047409"/>
    <s v="Feb-2024"/>
    <d v="2024-02-01T00:00:00"/>
    <d v="2023-01-01T00:00:00"/>
    <n v="13"/>
    <s v="Q1-2024"/>
    <s v="Asia → India → Mumbai"/>
    <m/>
    <m/>
    <s v="High"/>
    <n v="0"/>
  </r>
  <r>
    <s v="ORD-2025-803803"/>
    <d v="2025-08-28T00:00:00"/>
    <d v="2025-09-05T00:00:00"/>
    <n v="8"/>
    <s v="Original"/>
    <d v="2025-09-05T00:00:00"/>
    <n v="8"/>
    <s v="Africa"/>
    <x v="1"/>
    <s v="Port Harcourt"/>
    <s v="Small Business"/>
    <s v="Marketplace"/>
    <s v="E. Garcia"/>
    <x v="4"/>
    <s v="LAP-7553"/>
    <n v="1271.0999999999999"/>
    <n v="1932.42"/>
    <n v="1932.42"/>
    <n v="0.25"/>
    <n v="21"/>
    <n v="30435.614999999998"/>
    <n v="26693.1"/>
    <n v="3742.5149999999994"/>
    <n v="0.12296498690760807"/>
    <s v="Aug-2025"/>
    <d v="2025-08-01T00:00:00"/>
    <d v="2023-01-01T00:00:00"/>
    <n v="31"/>
    <s v="Q3-2025"/>
    <s v="Africa → Nigeria → Port Harcourt"/>
    <m/>
    <m/>
    <s v="High"/>
    <n v="0"/>
  </r>
  <r>
    <s v="ORD-2024-993481"/>
    <d v="2024-08-18T00:00:00"/>
    <d v="2024-09-12T00:00:00"/>
    <n v="25"/>
    <s v="Original"/>
    <d v="2024-09-12T00:00:00"/>
    <n v="25"/>
    <s v="Asia"/>
    <x v="4"/>
    <s v="Mumbai"/>
    <s v="Consumer"/>
    <s v="Marketplace"/>
    <s v="C. Otieno"/>
    <x v="3"/>
    <s v="PHN-3077"/>
    <n v="1154.03"/>
    <n v="1590.36"/>
    <n v="1590.36"/>
    <n v="0.314"/>
    <n v="18"/>
    <n v="19637.76528"/>
    <n v="20772.54"/>
    <n v="-1134.7747200000013"/>
    <n v="-5.7785328616576745E-2"/>
    <s v="Aug-2024"/>
    <d v="2024-08-01T00:00:00"/>
    <d v="2023-01-01T00:00:00"/>
    <n v="19"/>
    <s v="Q3-2024"/>
    <s v="Asia → India → Mumbai"/>
    <m/>
    <m/>
    <s v="Medium"/>
    <n v="0"/>
  </r>
  <r>
    <s v="ORD-2024-811752"/>
    <d v="2024-02-25T00:00:00"/>
    <d v="2024-03-09T00:00:00"/>
    <n v="13"/>
    <s v="Original"/>
    <d v="2024-03-09T00:00:00"/>
    <n v="13"/>
    <s v="Europe"/>
    <x v="7"/>
    <s v="Marseille"/>
    <s v="Small Business"/>
    <s v="Distributor"/>
    <s v="E. Garcia"/>
    <x v="5"/>
    <s v="MON-3350"/>
    <n v="322.44"/>
    <n v="395.61"/>
    <n v="395.61"/>
    <n v="0"/>
    <n v="34"/>
    <n v="13450.74"/>
    <n v="10962.96"/>
    <n v="2487.7800000000007"/>
    <n v="0.18495487980586947"/>
    <s v="Feb-2024"/>
    <d v="2024-02-01T00:00:00"/>
    <d v="2023-01-01T00:00:00"/>
    <n v="13"/>
    <s v="Q1-2024"/>
    <s v="Europe → France → Marseille"/>
    <m/>
    <m/>
    <s v="Low"/>
    <n v="0"/>
  </r>
  <r>
    <s v="ORD-2025-673091"/>
    <d v="2025-05-07T00:00:00"/>
    <d v="2025-05-13T00:00:00"/>
    <n v="6"/>
    <s v="Original"/>
    <d v="2025-05-13T00:00:00"/>
    <n v="6"/>
    <s v="Asia"/>
    <x v="4"/>
    <s v="Bengaluru"/>
    <s v="Enterprise"/>
    <s v="Direct"/>
    <s v="J. Njeri"/>
    <x v="3"/>
    <s v="PHN-5683"/>
    <n v="935.98"/>
    <n v="2077.69"/>
    <n v="2077.69"/>
    <n v="0.17499999999999999"/>
    <n v="24"/>
    <n v="41138.261999999995"/>
    <n v="22463.52"/>
    <n v="18674.741999999995"/>
    <n v="0.45395067978321491"/>
    <s v="May-2025"/>
    <d v="2025-05-01T00:00:00"/>
    <d v="2023-01-01T00:00:00"/>
    <n v="28"/>
    <s v="Q2-2025"/>
    <s v="Asia → India → Bengaluru"/>
    <m/>
    <m/>
    <s v="High"/>
    <n v="1"/>
  </r>
  <r>
    <s v="ORD-2024-381197"/>
    <d v="2024-11-01T00:00:00"/>
    <d v="2024-11-12T00:00:00"/>
    <n v="11"/>
    <s v="Original"/>
    <d v="2024-11-12T00:00:00"/>
    <n v="11"/>
    <s v="Europe"/>
    <x v="6"/>
    <s v="Frankfurt"/>
    <s v="Consumer"/>
    <s v="Online"/>
    <s v="B. Chen"/>
    <x v="1"/>
    <s v="PRN-2409"/>
    <n v="599.84"/>
    <n v="1330.85"/>
    <n v="1330.85"/>
    <n v="0.115"/>
    <n v="11"/>
    <n v="12955.824749999998"/>
    <n v="6598.2400000000007"/>
    <n v="6357.5847499999973"/>
    <n v="0.49071246892252063"/>
    <s v="Nov-2024"/>
    <d v="2024-11-01T00:00:00"/>
    <d v="2023-01-01T00:00:00"/>
    <n v="22"/>
    <s v="Q4-2024"/>
    <s v="Europe → Germany → Frankfurt"/>
    <m/>
    <m/>
    <s v="Medium"/>
    <n v="0"/>
  </r>
  <r>
    <s v="ORD-2024-651852"/>
    <d v="2024-12-28T00:00:00"/>
    <d v="2025-01-08T00:00:00"/>
    <n v="11"/>
    <s v="Original"/>
    <d v="2025-01-08T00:00:00"/>
    <n v="11"/>
    <s v="Asia"/>
    <x v="9"/>
    <s v="Shenzhen"/>
    <s v="Enterprise"/>
    <s v="Online"/>
    <s v="K. Singh"/>
    <x v="4"/>
    <s v="LAP-8825"/>
    <n v="1201.31"/>
    <n v="2764.65"/>
    <n v="2764.65"/>
    <n v="0"/>
    <n v="21"/>
    <n v="58057.65"/>
    <n v="25227.51"/>
    <n v="32830.14"/>
    <n v="0.56547483406579491"/>
    <s v="Dec-2024"/>
    <d v="2024-12-01T00:00:00"/>
    <d v="2023-01-01T00:00:00"/>
    <n v="23"/>
    <s v="Q4-2024"/>
    <s v="Asia → China → Shenzhen"/>
    <m/>
    <m/>
    <s v="High"/>
    <n v="0"/>
  </r>
  <r>
    <s v="ORD-2023-659070"/>
    <d v="2023-10-21T00:00:00"/>
    <d v="2023-10-21T00:00:00"/>
    <n v="0"/>
    <s v="Original"/>
    <d v="2023-10-21T00:00:00"/>
    <n v="0"/>
    <s v="Europe"/>
    <x v="8"/>
    <s v="Manchester"/>
    <s v="Enterprise"/>
    <s v="Distributor"/>
    <s v="J. Njeri"/>
    <x v="5"/>
    <s v="MON-8697"/>
    <n v="384.19"/>
    <n v="278.35000000000002"/>
    <n v="278.35000000000002"/>
    <n v="5.6000000000000001E-2"/>
    <n v="10"/>
    <n v="2627.6239999999998"/>
    <n v="3841.9"/>
    <n v="-1214.2760000000003"/>
    <n v="-0.46211938998882657"/>
    <s v="Oct-2023"/>
    <d v="2023-10-01T00:00:00"/>
    <d v="2023-01-01T00:00:00"/>
    <n v="9"/>
    <s v="Q4-2023"/>
    <s v="Europe → United Kingdom → Manchester"/>
    <m/>
    <m/>
    <s v="Low"/>
    <n v="1"/>
  </r>
  <r>
    <s v="ORD-2024-837651"/>
    <d v="2024-12-10T00:00:00"/>
    <d v="2024-12-19T00:00:00"/>
    <n v="9"/>
    <s v="Original"/>
    <d v="2024-12-19T00:00:00"/>
    <n v="9"/>
    <s v="Africa"/>
    <x v="1"/>
    <s v="Lagos"/>
    <s v="Corporate"/>
    <s v="Retail"/>
    <s v="O. Wang"/>
    <x v="5"/>
    <s v="MON-4789"/>
    <n v="488.68"/>
    <n v="984.36"/>
    <n v="984.36"/>
    <n v="5.8999999999999997E-2"/>
    <n v="14"/>
    <n v="12967.958640000001"/>
    <n v="6841.52"/>
    <n v="6126.4386400000003"/>
    <n v="0.47242891576649876"/>
    <s v="Dec-2024"/>
    <d v="2024-12-01T00:00:00"/>
    <d v="2023-01-01T00:00:00"/>
    <n v="23"/>
    <s v="Q4-2024"/>
    <s v="Africa → Nigeria → Lagos"/>
    <m/>
    <m/>
    <s v="Medium"/>
    <n v="0"/>
  </r>
  <r>
    <s v="ORD-2024-581530"/>
    <d v="2024-09-07T00:00:00"/>
    <d v="2024-09-18T00:00:00"/>
    <n v="11"/>
    <s v="Original"/>
    <d v="2024-09-18T00:00:00"/>
    <n v="11"/>
    <s v="Asia"/>
    <x v="9"/>
    <s v="Beijing"/>
    <s v="Consumer"/>
    <s v="Distributor"/>
    <s v="O. Wang"/>
    <x v="2"/>
    <s v="NET-7998"/>
    <n v="181.74"/>
    <n v="190.84"/>
    <n v="190.84"/>
    <n v="0.214"/>
    <n v="13"/>
    <n v="1950.0031200000001"/>
    <n v="2362.62"/>
    <n v="-412.61687999999981"/>
    <n v="-0.21159806144310159"/>
    <s v="Sep-2024"/>
    <d v="2024-09-01T00:00:00"/>
    <d v="2023-01-01T00:00:00"/>
    <n v="20"/>
    <s v="Q3-2024"/>
    <s v="Asia → China → Beijing"/>
    <m/>
    <m/>
    <s v="Low"/>
    <n v="0"/>
  </r>
  <r>
    <s v="ORD-2023-378104"/>
    <d v="2023-10-18T00:00:00"/>
    <d v="2023-10-20T00:00:00"/>
    <n v="2"/>
    <s v="Original"/>
    <d v="2023-10-20T00:00:00"/>
    <n v="2"/>
    <s v="Africa"/>
    <x v="0"/>
    <s v="Kisumu"/>
    <s v="Consumer"/>
    <s v="Retail"/>
    <s v="J. Njeri"/>
    <x v="3"/>
    <s v="PHN-8891"/>
    <n v="774.12"/>
    <n v="908.3"/>
    <n v="908.3"/>
    <n v="0"/>
    <n v="30"/>
    <n v="27249"/>
    <n v="23223.599999999999"/>
    <n v="4025.4000000000015"/>
    <n v="0.14772652207420461"/>
    <s v="Oct-2023"/>
    <d v="2023-10-01T00:00:00"/>
    <d v="2023-01-01T00:00:00"/>
    <n v="9"/>
    <s v="Q4-2023"/>
    <s v="Africa → Kenya → Kisumu"/>
    <m/>
    <m/>
    <s v="Medium"/>
    <n v="1"/>
  </r>
  <r>
    <s v="ORD-2024-972318"/>
    <d v="2024-12-24T00:00:00"/>
    <d v="2025-01-13T00:00:00"/>
    <n v="20"/>
    <s v="Original"/>
    <d v="2025-01-13T00:00:00"/>
    <n v="20"/>
    <s v="Asia"/>
    <x v="4"/>
    <s v="Bengaluru"/>
    <s v="Corporate"/>
    <s v="Marketplace"/>
    <s v="D. Smith"/>
    <x v="2"/>
    <s v="NET-9832"/>
    <n v="126.15"/>
    <n v="284.23"/>
    <n v="284.23"/>
    <n v="0.113"/>
    <n v="22"/>
    <n v="5546.4642200000008"/>
    <n v="2775.3"/>
    <n v="2771.1642200000006"/>
    <n v="0.49962716968541088"/>
    <s v="Dec-2024"/>
    <d v="2024-12-01T00:00:00"/>
    <d v="2023-01-01T00:00:00"/>
    <n v="23"/>
    <s v="Q4-2024"/>
    <s v="Asia → India → Bengaluru"/>
    <m/>
    <m/>
    <s v="Low"/>
    <n v="0"/>
  </r>
  <r>
    <s v="ORD-2023-752962"/>
    <d v="2023-04-21T00:00:00"/>
    <d v="2023-04-19T00:00:00"/>
    <n v="-2"/>
    <s v="Corrected"/>
    <d v="2023-04-23T00:00:00"/>
    <n v="2"/>
    <s v="Asia"/>
    <x v="2"/>
    <s v="Nagoya"/>
    <s v="Small Business"/>
    <s v="Direct"/>
    <s v="M. Rossi"/>
    <x v="0"/>
    <s v="CMP-8604"/>
    <n v="607.04"/>
    <n v="1229.3399999999999"/>
    <n v="1229.3399999999999"/>
    <n v="0.14699999999999999"/>
    <n v="7"/>
    <n v="7340.3891399999993"/>
    <n v="4249.28"/>
    <n v="3091.1091399999996"/>
    <n v="0.42110970972310058"/>
    <s v="Apr-2023"/>
    <d v="2023-04-01T00:00:00"/>
    <d v="2023-03-01T00:00:00"/>
    <n v="1"/>
    <s v="Q2-2023"/>
    <s v="Asia → Japan → Nagoya"/>
    <m/>
    <m/>
    <s v="Medium"/>
    <n v="1"/>
  </r>
  <r>
    <s v="ORD-2023-808024"/>
    <d v="2023-12-30T00:00:00"/>
    <d v="2024-01-08T00:00:00"/>
    <n v="9"/>
    <s v="Original"/>
    <d v="2024-01-08T00:00:00"/>
    <n v="9"/>
    <s v="Europe"/>
    <x v="7"/>
    <s v="Marseille"/>
    <s v="Consumer"/>
    <s v="Marketplace"/>
    <s v="L. Okafor"/>
    <x v="6"/>
    <s v="ACC-6594"/>
    <n v="861.1"/>
    <n v="1224.72"/>
    <n v="1224.72"/>
    <n v="0.17399999999999999"/>
    <n v="24"/>
    <n v="24278.849280000002"/>
    <n v="20666.400000000001"/>
    <n v="3612.4492800000007"/>
    <n v="0.14878997098827909"/>
    <s v="Dec-2023"/>
    <d v="2023-12-01T00:00:00"/>
    <d v="2023-01-01T00:00:00"/>
    <n v="11"/>
    <s v="Q4-2023"/>
    <s v="Europe → France → Marseille"/>
    <m/>
    <m/>
    <s v="Medium"/>
    <n v="0"/>
  </r>
  <r>
    <s v="ORD-2023-156396"/>
    <d v="2023-02-21T00:00:00"/>
    <d v="2023-03-12T00:00:00"/>
    <n v="19"/>
    <s v="Original"/>
    <d v="2023-03-12T00:00:00"/>
    <n v="19"/>
    <s v="Africa"/>
    <x v="0"/>
    <s v="Nakuru"/>
    <s v="Corporate"/>
    <s v="Online"/>
    <s v="F. Müller"/>
    <x v="2"/>
    <s v="NET-2499"/>
    <n v="352.65"/>
    <n v="485.86"/>
    <n v="485.86"/>
    <n v="4.1000000000000002E-2"/>
    <n v="6"/>
    <n v="2795.6384399999997"/>
    <n v="2115.8999999999996"/>
    <n v="679.73844000000008"/>
    <n v="0.24314247159943908"/>
    <s v="Feb-2023"/>
    <d v="2023-02-01T00:00:00"/>
    <d v="2023-01-01T00:00:00"/>
    <n v="1"/>
    <s v="Q1-2023"/>
    <s v="Africa → Kenya → Nakuru"/>
    <m/>
    <m/>
    <s v="Low"/>
    <n v="0"/>
  </r>
  <r>
    <s v="ORD-2023-184577"/>
    <d v="2023-05-17T00:00:00"/>
    <d v="2023-06-03T00:00:00"/>
    <n v="17"/>
    <s v="Original"/>
    <d v="2023-06-03T00:00:00"/>
    <n v="17"/>
    <s v="Asia"/>
    <x v="9"/>
    <s v="Beijing"/>
    <s v="Non-Profit"/>
    <s v="Distributor"/>
    <s v="M. Rossi"/>
    <x v="1"/>
    <s v="PRN-1923"/>
    <n v="979.59"/>
    <n v="2210.94"/>
    <n v="2210.94"/>
    <n v="0.15"/>
    <n v="11"/>
    <n v="20672.289000000001"/>
    <n v="10775.49"/>
    <n v="9896.7990000000009"/>
    <n v="0.47874712858358359"/>
    <s v="May-2023"/>
    <d v="2023-05-01T00:00:00"/>
    <d v="2023-01-01T00:00:00"/>
    <n v="4"/>
    <s v="Q2-2023"/>
    <s v="Asia → China → Beijing"/>
    <m/>
    <m/>
    <s v="High"/>
    <n v="0"/>
  </r>
  <r>
    <s v="ORD-2024-446030"/>
    <d v="2024-03-23T00:00:00"/>
    <d v="2024-03-26T00:00:00"/>
    <n v="3"/>
    <s v="Original"/>
    <d v="2024-03-26T00:00:00"/>
    <n v="3"/>
    <s v="Asia"/>
    <x v="4"/>
    <s v="Bengaluru"/>
    <s v="Education"/>
    <s v="Direct"/>
    <s v="G. Dubois"/>
    <x v="3"/>
    <s v="PHN-4346"/>
    <n v="382.21"/>
    <n v="571.89"/>
    <n v="571.89"/>
    <n v="0.14799999999999999"/>
    <n v="26"/>
    <n v="12668.50728"/>
    <n v="9937.4599999999991"/>
    <n v="2731.0472800000007"/>
    <n v="0.2155776698578809"/>
    <s v="Mar-2024"/>
    <d v="2024-03-01T00:00:00"/>
    <d v="2023-01-01T00:00:00"/>
    <n v="14"/>
    <s v="Q1-2024"/>
    <s v="Asia → India → Bengaluru"/>
    <m/>
    <m/>
    <s v="Low"/>
    <n v="1"/>
  </r>
  <r>
    <s v="ORD-2023-842820"/>
    <d v="2023-09-20T00:00:00"/>
    <d v="2023-09-28T00:00:00"/>
    <n v="8"/>
    <s v="Original"/>
    <d v="2023-09-28T00:00:00"/>
    <n v="8"/>
    <s v="Asia"/>
    <x v="4"/>
    <s v="Not Specified"/>
    <s v="Corporate"/>
    <s v="Not Specified"/>
    <s v="B. Chen"/>
    <x v="6"/>
    <s v="ACC-1375"/>
    <n v="1362.06"/>
    <n v="3398.37"/>
    <n v="3398.37"/>
    <n v="0.157"/>
    <n v="11"/>
    <n v="31513.085009999999"/>
    <n v="14982.66"/>
    <n v="16530.425009999999"/>
    <n v="0.52455749745714919"/>
    <s v="Sep-2023"/>
    <d v="2023-09-01T00:00:00"/>
    <d v="2023-01-01T00:00:00"/>
    <n v="8"/>
    <s v="Q3-2023"/>
    <s v="Asia → India → Not Specified"/>
    <m/>
    <m/>
    <s v="High"/>
    <n v="0"/>
  </r>
  <r>
    <s v="ORD-2024-745424"/>
    <d v="2024-08-22T00:00:00"/>
    <d v="2024-09-04T00:00:00"/>
    <n v="13"/>
    <s v="Original"/>
    <d v="2024-09-04T00:00:00"/>
    <n v="13"/>
    <s v="Europe"/>
    <x v="6"/>
    <s v="Frankfurt"/>
    <s v="Non-Profit"/>
    <s v="Retail"/>
    <s v="L. Okafor"/>
    <x v="1"/>
    <s v="PRN-4892"/>
    <n v="90.04"/>
    <n v="194.62"/>
    <n v="194.62"/>
    <n v="4.2999999999999997E-2"/>
    <n v="32"/>
    <n v="5960.04288"/>
    <n v="2881.28"/>
    <n v="3078.7628799999998"/>
    <n v="0.51656723650954672"/>
    <s v="Aug-2024"/>
    <d v="2024-08-01T00:00:00"/>
    <d v="2023-01-01T00:00:00"/>
    <n v="19"/>
    <s v="Q3-2024"/>
    <s v="Europe → Germany → Frankfurt"/>
    <m/>
    <m/>
    <s v="Low"/>
    <n v="0"/>
  </r>
  <r>
    <s v="ORD-2024-510520"/>
    <d v="2024-09-25T00:00:00"/>
    <d v="2024-10-03T00:00:00"/>
    <n v="8"/>
    <s v="Original"/>
    <d v="2024-10-03T00:00:00"/>
    <n v="8"/>
    <s v="Americas"/>
    <x v="3"/>
    <s v="Toronto"/>
    <s v="Consumer"/>
    <s v="Online"/>
    <s v="E. Garcia"/>
    <x v="1"/>
    <s v="PRN-9557"/>
    <n v="558.19000000000005"/>
    <n v="1031.6400000000001"/>
    <n v="1031.6400000000001"/>
    <n v="0"/>
    <n v="21"/>
    <n v="21664.440000000002"/>
    <n v="11721.990000000002"/>
    <n v="9942.4500000000007"/>
    <n v="0.45892947152107322"/>
    <s v="Sep-2024"/>
    <d v="2024-09-01T00:00:00"/>
    <d v="2023-01-01T00:00:00"/>
    <n v="20"/>
    <s v="Q3-2024"/>
    <s v="Americas → Canada → Toronto"/>
    <m/>
    <m/>
    <s v="Medium"/>
    <n v="0"/>
  </r>
  <r>
    <s v="ORD-2023-769774"/>
    <d v="2023-06-13T00:00:00"/>
    <d v="2023-06-24T00:00:00"/>
    <n v="11"/>
    <s v="Original"/>
    <d v="2023-06-24T00:00:00"/>
    <n v="11"/>
    <s v="Americas"/>
    <x v="3"/>
    <s v="Toronto"/>
    <s v="Corporate"/>
    <s v="Online"/>
    <s v="C. Otieno"/>
    <x v="1"/>
    <s v="PRN-8008"/>
    <n v="247.07"/>
    <n v="495.19"/>
    <n v="495.19"/>
    <n v="2.8000000000000001E-2"/>
    <n v="4"/>
    <n v="1925.29872"/>
    <n v="988.28"/>
    <n v="937.01872000000003"/>
    <n v="0.48668744764968214"/>
    <s v="Jun-2023"/>
    <d v="2023-06-01T00:00:00"/>
    <d v="2023-01-01T00:00:00"/>
    <n v="5"/>
    <s v="Q2-2023"/>
    <s v="Americas → Canada → Toronto"/>
    <m/>
    <m/>
    <s v="Low"/>
    <n v="0"/>
  </r>
  <r>
    <s v="ORD-2023-580751"/>
    <d v="2023-12-24T00:00:00"/>
    <d v="2024-01-13T00:00:00"/>
    <n v="20"/>
    <s v="Original"/>
    <d v="2024-01-13T00:00:00"/>
    <n v="20"/>
    <s v="Asia"/>
    <x v="2"/>
    <s v="Nagoya"/>
    <s v="Education"/>
    <s v="Direct"/>
    <s v="B. Chen"/>
    <x v="4"/>
    <s v="LAP-1946"/>
    <n v="625.37"/>
    <n v="1319.04"/>
    <n v="1319.04"/>
    <n v="7.3999999999999996E-2"/>
    <n v="8"/>
    <n v="9771.4483199999995"/>
    <n v="5002.96"/>
    <n v="4768.4883199999995"/>
    <n v="0.48800220436513547"/>
    <s v="Dec-2023"/>
    <d v="2023-12-01T00:00:00"/>
    <d v="2023-03-01T00:00:00"/>
    <n v="9"/>
    <s v="Q4-2023"/>
    <s v="Asia → Japan → Nagoya"/>
    <m/>
    <m/>
    <s v="Medium"/>
    <n v="0"/>
  </r>
  <r>
    <s v="ORD-2025-473192"/>
    <d v="2025-03-30T00:00:00"/>
    <d v="2025-04-29T00:00:00"/>
    <n v="30"/>
    <s v="Original"/>
    <d v="2025-04-29T00:00:00"/>
    <n v="30"/>
    <s v="Africa"/>
    <x v="11"/>
    <s v="Durban"/>
    <s v="Consumer"/>
    <s v="Marketplace"/>
    <s v="J. Njeri"/>
    <x v="5"/>
    <s v="MON-7106"/>
    <n v="194.6"/>
    <n v="314.87"/>
    <n v="314.87"/>
    <n v="0.29299999999999998"/>
    <n v="25"/>
    <n v="5565.3272500000003"/>
    <n v="4865"/>
    <n v="700.32725000000028"/>
    <n v="0.1258375686712763"/>
    <s v="Mar-2025"/>
    <d v="2025-03-01T00:00:00"/>
    <d v="2023-01-01T00:00:00"/>
    <n v="26"/>
    <s v="Q1-2025"/>
    <s v="Africa → South Africa → Durban"/>
    <m/>
    <m/>
    <s v="Low"/>
    <n v="0"/>
  </r>
  <r>
    <s v="ORD-2024-886939"/>
    <d v="2024-06-03T00:00:00"/>
    <d v="2024-06-24T00:00:00"/>
    <n v="21"/>
    <s v="Original"/>
    <d v="2024-06-24T00:00:00"/>
    <n v="21"/>
    <s v="Americas"/>
    <x v="3"/>
    <s v="Toronto"/>
    <s v="Small Business"/>
    <s v="Direct"/>
    <s v="G. Dubois"/>
    <x v="5"/>
    <s v="MON-5386"/>
    <n v="1205.5"/>
    <n v="2210.17"/>
    <n v="2210.17"/>
    <n v="0.104"/>
    <n v="23"/>
    <n v="45547.183360000003"/>
    <n v="27726.5"/>
    <n v="17820.683360000003"/>
    <n v="0.39125763758314652"/>
    <s v="Jun-2024"/>
    <d v="2024-06-01T00:00:00"/>
    <d v="2023-01-01T00:00:00"/>
    <n v="17"/>
    <s v="Q2-2024"/>
    <s v="Americas → Canada → Toronto"/>
    <m/>
    <m/>
    <s v="High"/>
    <n v="0"/>
  </r>
  <r>
    <s v="ORD-2024-566589"/>
    <d v="2024-06-11T00:00:00"/>
    <d v="2024-07-09T00:00:00"/>
    <n v="28"/>
    <s v="Original"/>
    <d v="2024-07-09T00:00:00"/>
    <n v="28"/>
    <s v="Africa"/>
    <x v="1"/>
    <s v="Port Harcourt"/>
    <s v="Corporate"/>
    <s v="Marketplace"/>
    <s v="I. Johnson"/>
    <x v="3"/>
    <s v="PHN-2436"/>
    <n v="895.54"/>
    <n v="1045"/>
    <n v="1045"/>
    <n v="0.216"/>
    <n v="15"/>
    <n v="12289.2"/>
    <n v="13433.099999999999"/>
    <n v="-1143.8999999999978"/>
    <n v="-9.3081730299775234E-2"/>
    <s v="Jun-2024"/>
    <d v="2024-06-01T00:00:00"/>
    <d v="2023-01-01T00:00:00"/>
    <n v="17"/>
    <s v="Q2-2024"/>
    <s v="Africa → Nigeria → Port Harcourt"/>
    <m/>
    <m/>
    <s v="Medium"/>
    <n v="0"/>
  </r>
  <r>
    <s v="ORD-2023-109927"/>
    <d v="2023-07-22T00:00:00"/>
    <d v="2023-07-21T00:00:00"/>
    <n v="-1"/>
    <s v="Corrected"/>
    <d v="2023-07-23T00:00:00"/>
    <n v="1"/>
    <s v="Asia"/>
    <x v="4"/>
    <s v="Delhi"/>
    <s v="Small Business"/>
    <s v="Distributor"/>
    <s v="E. Garcia"/>
    <x v="1"/>
    <s v="PRN-2301"/>
    <n v="946.99"/>
    <n v="2132.19"/>
    <n v="2132.19"/>
    <n v="0.16500000000000001"/>
    <n v="7"/>
    <n v="12462.65055"/>
    <n v="6628.93"/>
    <n v="5833.72055"/>
    <n v="0.46809629513362228"/>
    <s v="Jul-2023"/>
    <d v="2023-07-01T00:00:00"/>
    <d v="2023-01-01T00:00:00"/>
    <n v="6"/>
    <s v="Q3-2023"/>
    <s v="Asia → India → Delhi"/>
    <m/>
    <m/>
    <s v="High"/>
    <n v="1"/>
  </r>
  <r>
    <s v="ORD-2023-780206"/>
    <d v="2023-01-19T00:00:00"/>
    <d v="2023-02-03T00:00:00"/>
    <n v="15"/>
    <s v="Original"/>
    <d v="2023-02-03T00:00:00"/>
    <n v="15"/>
    <s v="Europe"/>
    <x v="8"/>
    <s v="London"/>
    <s v="Enterprise"/>
    <s v="Distributor"/>
    <s v="G. Dubois"/>
    <x v="6"/>
    <s v="ACC-3645"/>
    <n v="873.06"/>
    <n v="2101.5500000000002"/>
    <n v="2101.5500000000002"/>
    <n v="6.6000000000000003E-2"/>
    <n v="10"/>
    <n v="19628.476999999999"/>
    <n v="8730.5999999999985"/>
    <n v="10897.877"/>
    <n v="0.55520746719167269"/>
    <s v="Jan-2023"/>
    <d v="2023-01-01T00:00:00"/>
    <d v="2023-01-01T00:00:00"/>
    <n v="0"/>
    <s v="Q1-2023"/>
    <s v="Europe → United Kingdom → London"/>
    <m/>
    <m/>
    <s v="High"/>
    <n v="0"/>
  </r>
  <r>
    <s v="ORD-2024-851993"/>
    <d v="2024-05-01T00:00:00"/>
    <d v="2024-05-16T00:00:00"/>
    <n v="15"/>
    <s v="Original"/>
    <d v="2024-05-16T00:00:00"/>
    <n v="15"/>
    <s v="Asia"/>
    <x v="4"/>
    <s v="Bengaluru"/>
    <s v="Small Business"/>
    <s v="Retail"/>
    <s v="L. Okafor"/>
    <x v="0"/>
    <s v="CMP-6811"/>
    <n v="901.19"/>
    <n v="2125.44"/>
    <n v="2125.44"/>
    <n v="7.0999999999999994E-2"/>
    <n v="12"/>
    <n v="23694.405119999999"/>
    <n v="10814.28"/>
    <n v="12880.125119999999"/>
    <n v="0.54359352154100415"/>
    <s v="May-2024"/>
    <d v="2024-05-01T00:00:00"/>
    <d v="2023-01-01T00:00:00"/>
    <n v="16"/>
    <s v="Q2-2024"/>
    <s v="Asia → India → Bengaluru"/>
    <m/>
    <m/>
    <s v="High"/>
    <n v="0"/>
  </r>
  <r>
    <s v="ORD-2025-417942"/>
    <d v="2025-06-09T00:00:00"/>
    <d v="2025-06-24T00:00:00"/>
    <n v="15"/>
    <s v="Original"/>
    <d v="2025-06-24T00:00:00"/>
    <n v="15"/>
    <s v="Asia"/>
    <x v="2"/>
    <s v="Nagoya"/>
    <s v="Corporate"/>
    <s v="Direct"/>
    <s v="B. Chen"/>
    <x v="3"/>
    <s v="PHN-5675"/>
    <n v="400.39"/>
    <n v="712.75"/>
    <n v="712.75"/>
    <n v="0.115"/>
    <n v="19"/>
    <n v="11984.891250000001"/>
    <n v="7607.41"/>
    <n v="4377.4812500000007"/>
    <n v="0.36524997671547504"/>
    <s v="Jun-2025"/>
    <d v="2025-06-01T00:00:00"/>
    <d v="2023-03-01T00:00:00"/>
    <n v="27"/>
    <s v="Q2-2025"/>
    <s v="Asia → Japan → Nagoya"/>
    <m/>
    <m/>
    <s v="Low"/>
    <n v="0"/>
  </r>
  <r>
    <s v="ORD-2023-172095"/>
    <d v="2023-05-24T00:00:00"/>
    <d v="2023-06-21T00:00:00"/>
    <n v="28"/>
    <s v="Original"/>
    <d v="2023-06-21T00:00:00"/>
    <n v="28"/>
    <s v="Americas"/>
    <x v="10"/>
    <s v="Austin"/>
    <s v="Small Business"/>
    <s v="Marketplace"/>
    <s v="G. Dubois"/>
    <x v="5"/>
    <s v="MON-6882"/>
    <n v="813.97"/>
    <n v="1568.83"/>
    <n v="1568.83"/>
    <n v="1.7000000000000001E-2"/>
    <n v="15"/>
    <n v="23132.398349999996"/>
    <n v="12209.550000000001"/>
    <n v="10922.848349999995"/>
    <n v="0.4721883215364911"/>
    <s v="May-2023"/>
    <d v="2023-05-01T00:00:00"/>
    <d v="2023-01-01T00:00:00"/>
    <n v="4"/>
    <s v="Q2-2023"/>
    <s v="Americas → USA → Austin"/>
    <m/>
    <m/>
    <s v="Medium"/>
    <n v="0"/>
  </r>
  <r>
    <s v="ORD-2024-257550"/>
    <d v="2024-12-27T00:00:00"/>
    <d v="2024-12-29T00:00:00"/>
    <n v="2"/>
    <s v="Original"/>
    <d v="2024-12-29T00:00:00"/>
    <n v="2"/>
    <s v="Americas"/>
    <x v="3"/>
    <s v="Vancouver"/>
    <s v="Enterprise"/>
    <s v="Marketplace"/>
    <s v="C. Otieno"/>
    <x v="6"/>
    <s v="ACC-8620"/>
    <n v="1146.72"/>
    <n v="2074.34"/>
    <n v="2074.34"/>
    <n v="0.111"/>
    <n v="8"/>
    <n v="14752.706080000002"/>
    <n v="9173.76"/>
    <n v="5578.9460800000015"/>
    <n v="0.37816425337472737"/>
    <s v="Dec-2024"/>
    <d v="2024-12-01T00:00:00"/>
    <d v="2023-01-01T00:00:00"/>
    <n v="23"/>
    <s v="Q4-2024"/>
    <s v="Americas → Canada → Vancouver"/>
    <m/>
    <m/>
    <s v="High"/>
    <n v="1"/>
  </r>
  <r>
    <s v="ORD-2023-581799"/>
    <d v="2023-12-05T00:00:00"/>
    <d v="2023-12-12T00:00:00"/>
    <n v="7"/>
    <s v="Original"/>
    <d v="2023-12-12T00:00:00"/>
    <n v="7"/>
    <s v="Americas"/>
    <x v="5"/>
    <s v="Brasília"/>
    <s v="Corporate"/>
    <s v="Direct"/>
    <s v="F. Müller"/>
    <x v="3"/>
    <s v="PHN-6506"/>
    <n v="307.43"/>
    <n v="495.19"/>
    <n v="495.19"/>
    <n v="0"/>
    <n v="42"/>
    <n v="20797.98"/>
    <n v="12912.06"/>
    <n v="7885.92"/>
    <n v="0.37916759223732305"/>
    <s v="Dec-2023"/>
    <d v="2023-12-01T00:00:00"/>
    <d v="2023-01-01T00:00:00"/>
    <n v="11"/>
    <s v="Q4-2023"/>
    <s v="Americas → Brazil → Brasília"/>
    <m/>
    <m/>
    <s v="Low"/>
    <n v="1"/>
  </r>
  <r>
    <s v="ORD-2023-880296"/>
    <d v="2023-05-02T00:00:00"/>
    <d v="2023-05-19T00:00:00"/>
    <n v="17"/>
    <s v="Original"/>
    <d v="2023-05-19T00:00:00"/>
    <n v="17"/>
    <s v="Asia"/>
    <x v="9"/>
    <s v="Shanghai"/>
    <s v="Non-Profit"/>
    <s v="Direct"/>
    <s v="J. Njeri"/>
    <x v="5"/>
    <s v="MON-5086"/>
    <n v="714.28"/>
    <n v="757.59"/>
    <n v="757.59"/>
    <n v="0.13600000000000001"/>
    <n v="12"/>
    <n v="7854.6931199999999"/>
    <n v="8571.36"/>
    <n v="-716.66688000000067"/>
    <n v="-9.1240595787910383E-2"/>
    <s v="May-2023"/>
    <d v="2023-05-01T00:00:00"/>
    <d v="2023-01-01T00:00:00"/>
    <n v="4"/>
    <s v="Q2-2023"/>
    <s v="Asia → China → Shanghai"/>
    <m/>
    <m/>
    <s v="Low"/>
    <n v="0"/>
  </r>
  <r>
    <s v="ORD-2023-191563"/>
    <d v="2023-11-30T00:00:00"/>
    <d v="2023-12-10T00:00:00"/>
    <n v="10"/>
    <s v="Original"/>
    <d v="2023-12-10T00:00:00"/>
    <n v="10"/>
    <s v="Europe"/>
    <x v="6"/>
    <s v="Munich"/>
    <s v="Small Business"/>
    <s v="Direct"/>
    <s v="F. Müller"/>
    <x v="4"/>
    <s v="LAP-4899"/>
    <n v="174.74"/>
    <n v="415.96"/>
    <n v="415.96"/>
    <n v="0.125"/>
    <n v="21"/>
    <n v="7643.2649999999994"/>
    <n v="3669.54"/>
    <n v="3973.7249999999995"/>
    <n v="0.51989889137691803"/>
    <s v="Nov-2023"/>
    <d v="2023-11-01T00:00:00"/>
    <d v="2023-01-01T00:00:00"/>
    <n v="10"/>
    <s v="Q4-2023"/>
    <s v="Europe → Germany → Munich"/>
    <m/>
    <m/>
    <s v="Low"/>
    <n v="0"/>
  </r>
  <r>
    <s v="ORD-2024-202166"/>
    <d v="2024-05-05T00:00:00"/>
    <d v="2024-05-18T00:00:00"/>
    <n v="13"/>
    <s v="Original"/>
    <d v="2024-05-18T00:00:00"/>
    <n v="13"/>
    <s v="Europe"/>
    <x v="7"/>
    <s v="Marseille"/>
    <s v="Corporate"/>
    <s v="Marketplace"/>
    <s v="A. Patel"/>
    <x v="0"/>
    <s v="CMP-3313"/>
    <n v="1264.04"/>
    <n v="1870.89"/>
    <n v="1870.89"/>
    <n v="0"/>
    <n v="13"/>
    <n v="24321.57"/>
    <n v="16432.52"/>
    <n v="7889.0499999999993"/>
    <n v="0.32436433996653996"/>
    <s v="May-2024"/>
    <d v="2024-05-01T00:00:00"/>
    <d v="2023-01-01T00:00:00"/>
    <n v="16"/>
    <s v="Q2-2024"/>
    <s v="Europe → France → Marseille"/>
    <m/>
    <m/>
    <s v="High"/>
    <n v="0"/>
  </r>
  <r>
    <s v="ORD-2023-539967"/>
    <d v="2023-07-09T00:00:00"/>
    <d v="2023-07-19T00:00:00"/>
    <n v="10"/>
    <s v="Original"/>
    <d v="2023-07-19T00:00:00"/>
    <n v="10"/>
    <s v="Asia"/>
    <x v="2"/>
    <s v="Tokyo"/>
    <s v="Enterprise"/>
    <s v="Distributor"/>
    <s v="N. Brown"/>
    <x v="0"/>
    <s v="CMP-6649"/>
    <n v="141.26"/>
    <n v="206.88"/>
    <n v="206.88"/>
    <n v="0.107"/>
    <n v="9"/>
    <n v="1662.6945600000001"/>
    <n v="1271.3399999999999"/>
    <n v="391.35456000000022"/>
    <n v="0.23537369365062469"/>
    <s v="Jul-2023"/>
    <d v="2023-07-01T00:00:00"/>
    <d v="2023-03-01T00:00:00"/>
    <n v="4"/>
    <s v="Q3-2023"/>
    <s v="Asia → Japan → Tokyo"/>
    <m/>
    <m/>
    <s v="Low"/>
    <n v="0"/>
  </r>
  <r>
    <s v="ORD-2023-704111"/>
    <d v="2023-05-17T00:00:00"/>
    <d v="2023-06-15T00:00:00"/>
    <n v="29"/>
    <s v="Original"/>
    <d v="2023-06-15T00:00:00"/>
    <n v="29"/>
    <s v="Africa"/>
    <x v="11"/>
    <s v="Durban"/>
    <s v="Enterprise"/>
    <s v="Retail"/>
    <s v="K. Singh"/>
    <x v="6"/>
    <s v="ACC-5206"/>
    <n v="40.89"/>
    <n v="62.82"/>
    <n v="62.82"/>
    <n v="0.129"/>
    <n v="17"/>
    <n v="930.17574000000002"/>
    <n v="695.13"/>
    <n v="235.04574000000002"/>
    <n v="0.25268960465470752"/>
    <s v="May-2023"/>
    <d v="2023-05-01T00:00:00"/>
    <d v="2023-01-01T00:00:00"/>
    <n v="4"/>
    <s v="Q2-2023"/>
    <s v="Africa → South Africa → Durban"/>
    <m/>
    <m/>
    <s v="Low"/>
    <n v="0"/>
  </r>
  <r>
    <s v="ORD-2024-356812"/>
    <d v="2024-03-07T00:00:00"/>
    <d v="2024-04-03T00:00:00"/>
    <n v="27"/>
    <s v="Original"/>
    <d v="2024-04-03T00:00:00"/>
    <n v="27"/>
    <s v="Europe"/>
    <x v="6"/>
    <s v="Frankfurt"/>
    <s v="Corporate"/>
    <s v="Direct"/>
    <s v="M. Rossi"/>
    <x v="1"/>
    <s v="PRN-6911"/>
    <n v="738.16"/>
    <n v="956.49"/>
    <n v="956.49"/>
    <n v="0.152"/>
    <n v="5"/>
    <n v="4055.5175999999997"/>
    <n v="3690.7999999999997"/>
    <n v="364.71759999999995"/>
    <n v="8.9931208780847108E-2"/>
    <s v="Mar-2024"/>
    <d v="2024-03-01T00:00:00"/>
    <d v="2023-01-01T00:00:00"/>
    <n v="14"/>
    <s v="Q1-2024"/>
    <s v="Europe → Germany → Frankfurt"/>
    <m/>
    <m/>
    <s v="Medium"/>
    <n v="0"/>
  </r>
  <r>
    <s v="ORD-2025-306251"/>
    <d v="2025-04-10T00:00:00"/>
    <d v="2025-04-19T00:00:00"/>
    <n v="9"/>
    <s v="Original"/>
    <d v="2025-04-19T00:00:00"/>
    <n v="9"/>
    <s v="Africa"/>
    <x v="11"/>
    <s v="Durban"/>
    <s v="Enterprise"/>
    <s v="Not Specified"/>
    <s v="G. Dubois"/>
    <x v="2"/>
    <s v="NET-5270"/>
    <n v="113.74"/>
    <n v="165.7"/>
    <n v="165.7"/>
    <n v="0.124"/>
    <n v="13"/>
    <n v="1886.9915999999998"/>
    <n v="1478.62"/>
    <n v="408.37159999999994"/>
    <n v="0.21641410592394794"/>
    <s v="Apr-2025"/>
    <d v="2025-04-01T00:00:00"/>
    <d v="2023-01-01T00:00:00"/>
    <n v="27"/>
    <s v="Q2-2025"/>
    <s v="Africa → South Africa → Durban"/>
    <m/>
    <m/>
    <s v="Low"/>
    <n v="0"/>
  </r>
  <r>
    <s v="ORD-2025-496178"/>
    <d v="2025-07-27T00:00:00"/>
    <d v="2025-08-15T00:00:00"/>
    <n v="19"/>
    <s v="Original"/>
    <d v="2025-08-15T00:00:00"/>
    <n v="19"/>
    <s v="Asia"/>
    <x v="2"/>
    <s v="Tokyo"/>
    <s v="Small Business"/>
    <s v="Marketplace"/>
    <s v="J. Njeri"/>
    <x v="0"/>
    <s v="CMP-5658"/>
    <n v="275.43"/>
    <n v="608.36"/>
    <n v="608.36"/>
    <n v="0.25700000000000001"/>
    <n v="4"/>
    <n v="1808.04592"/>
    <n v="1101.72"/>
    <n v="706.32592"/>
    <n v="0.39065706915231446"/>
    <s v="Jul-2025"/>
    <d v="2025-07-01T00:00:00"/>
    <d v="2023-03-01T00:00:00"/>
    <n v="28"/>
    <s v="Q3-2025"/>
    <s v="Asia → Japan → Tokyo"/>
    <m/>
    <m/>
    <s v="Low"/>
    <n v="0"/>
  </r>
  <r>
    <s v="ORD-2024-508213"/>
    <d v="2024-11-22T00:00:00"/>
    <d v="2024-12-15T00:00:00"/>
    <n v="23"/>
    <s v="Original"/>
    <d v="2024-12-15T00:00:00"/>
    <n v="23"/>
    <s v="Africa"/>
    <x v="0"/>
    <s v="Mombasa"/>
    <s v="Non-Profit"/>
    <s v="Distributor"/>
    <s v="C. Otieno"/>
    <x v="0"/>
    <s v="CMP-3938"/>
    <n v="1335.76"/>
    <n v="2665.91"/>
    <n v="2665.91"/>
    <n v="0.21099999999999999"/>
    <n v="40"/>
    <n v="84136.119600000005"/>
    <n v="53430.400000000001"/>
    <n v="30705.719600000004"/>
    <n v="0.36495288522909253"/>
    <s v="Nov-2024"/>
    <d v="2024-11-01T00:00:00"/>
    <d v="2023-01-01T00:00:00"/>
    <n v="22"/>
    <s v="Q4-2024"/>
    <s v="Africa → Kenya → Mombasa"/>
    <m/>
    <m/>
    <s v="High"/>
    <n v="0"/>
  </r>
  <r>
    <s v="ORD-2024-787018"/>
    <d v="2024-06-23T00:00:00"/>
    <d v="2024-06-28T00:00:00"/>
    <n v="5"/>
    <s v="Original"/>
    <d v="2024-06-28T00:00:00"/>
    <n v="5"/>
    <s v="Africa"/>
    <x v="1"/>
    <s v="Port Harcourt"/>
    <s v="Non-Profit"/>
    <s v="Direct"/>
    <s v="M. Rossi"/>
    <x v="6"/>
    <s v="ACC-7671"/>
    <n v="242.31"/>
    <n v="587.95000000000005"/>
    <n v="587.95000000000005"/>
    <n v="0.22900000000000001"/>
    <n v="6"/>
    <n v="2719.8567000000003"/>
    <n v="1453.8600000000001"/>
    <n v="1265.9967000000001"/>
    <n v="0.46546448568411714"/>
    <s v="Jun-2024"/>
    <d v="2024-06-01T00:00:00"/>
    <d v="2023-01-01T00:00:00"/>
    <n v="17"/>
    <s v="Q2-2024"/>
    <s v="Africa → Nigeria → Port Harcourt"/>
    <m/>
    <m/>
    <s v="Low"/>
    <n v="1"/>
  </r>
  <r>
    <s v="ORD-2023-728177"/>
    <d v="2023-12-18T00:00:00"/>
    <d v="2024-01-14T00:00:00"/>
    <n v="27"/>
    <s v="Original"/>
    <d v="2024-01-14T00:00:00"/>
    <n v="27"/>
    <s v="Asia"/>
    <x v="4"/>
    <s v="Mumbai"/>
    <s v="Consumer"/>
    <s v="Distributor"/>
    <s v="D. Smith"/>
    <x v="2"/>
    <s v="NET-6014"/>
    <n v="1408.3"/>
    <n v="2193.13"/>
    <n v="2193.13"/>
    <n v="7.0999999999999994E-2"/>
    <n v="7"/>
    <n v="14261.92439"/>
    <n v="9858.1"/>
    <n v="4403.8243899999998"/>
    <n v="0.30878191957656281"/>
    <s v="Dec-2023"/>
    <d v="2023-12-01T00:00:00"/>
    <d v="2023-01-01T00:00:00"/>
    <n v="11"/>
    <s v="Q4-2023"/>
    <s v="Asia → India → Mumbai"/>
    <m/>
    <m/>
    <s v="High"/>
    <n v="0"/>
  </r>
  <r>
    <s v="ORD-2025-795385"/>
    <d v="2025-06-01T00:00:00"/>
    <d v="2025-06-05T00:00:00"/>
    <n v="4"/>
    <s v="Original"/>
    <d v="2025-06-05T00:00:00"/>
    <n v="4"/>
    <s v="Europe"/>
    <x v="6"/>
    <s v="Munich"/>
    <s v="Enterprise"/>
    <s v="Direct"/>
    <s v="M. Rossi"/>
    <x v="0"/>
    <s v="CMP-4159"/>
    <n v="1171.42"/>
    <n v="2187.8000000000002"/>
    <n v="2187.8000000000002"/>
    <n v="0.23"/>
    <n v="15"/>
    <n v="25269.09"/>
    <n v="17571.300000000003"/>
    <n v="7697.7899999999972"/>
    <n v="0.30463265594447592"/>
    <s v="Jun-2025"/>
    <d v="2025-06-01T00:00:00"/>
    <d v="2023-01-01T00:00:00"/>
    <n v="29"/>
    <s v="Q2-2025"/>
    <s v="Europe → Germany → Munich"/>
    <m/>
    <m/>
    <s v="High"/>
    <n v="1"/>
  </r>
  <r>
    <s v="ORD-2025-947929"/>
    <d v="2025-03-23T00:00:00"/>
    <d v="2025-04-02T00:00:00"/>
    <n v="10"/>
    <s v="Original"/>
    <d v="2025-04-02T00:00:00"/>
    <n v="10"/>
    <s v="Europe"/>
    <x v="6"/>
    <s v="Berlin"/>
    <s v="Enterprise"/>
    <s v="Online"/>
    <s v="E. Garcia"/>
    <x v="1"/>
    <s v="PRN-3159"/>
    <n v="663.61"/>
    <n v="1002.11"/>
    <n v="1002.11"/>
    <n v="4.5999999999999999E-2"/>
    <n v="17"/>
    <n v="16252.219979999998"/>
    <n v="11281.37"/>
    <n v="4970.8499799999972"/>
    <n v="0.30585667595670812"/>
    <s v="Mar-2025"/>
    <d v="2025-03-01T00:00:00"/>
    <d v="2023-01-01T00:00:00"/>
    <n v="26"/>
    <s v="Q1-2025"/>
    <s v="Europe → Germany → Berlin"/>
    <m/>
    <m/>
    <s v="Medium"/>
    <n v="0"/>
  </r>
  <r>
    <s v="ORD-2023-931633"/>
    <d v="2023-05-14T00:00:00"/>
    <d v="2023-05-22T00:00:00"/>
    <n v="8"/>
    <s v="Original"/>
    <d v="2023-05-22T00:00:00"/>
    <n v="8"/>
    <s v="Africa"/>
    <x v="0"/>
    <s v="Mombasa"/>
    <s v="Small Business"/>
    <s v="Distributor"/>
    <s v="F. Müller"/>
    <x v="1"/>
    <s v="PRN-9488"/>
    <n v="432.01"/>
    <n v="913.78"/>
    <n v="913.78"/>
    <n v="4.9000000000000002E-2"/>
    <n v="12"/>
    <n v="10428.057360000001"/>
    <n v="5184.12"/>
    <n v="5243.9373600000008"/>
    <n v="0.50286809699711899"/>
    <s v="May-2023"/>
    <d v="2023-05-01T00:00:00"/>
    <d v="2023-01-01T00:00:00"/>
    <n v="4"/>
    <s v="Q2-2023"/>
    <s v="Africa → Kenya → Mombasa"/>
    <m/>
    <m/>
    <s v="Medium"/>
    <n v="0"/>
  </r>
  <r>
    <s v="ORD-2023-243704"/>
    <d v="2023-08-29T00:00:00"/>
    <d v="2023-09-19T00:00:00"/>
    <n v="21"/>
    <s v="Original"/>
    <d v="2023-09-19T00:00:00"/>
    <n v="21"/>
    <s v="Europe"/>
    <x v="7"/>
    <s v="Lyon"/>
    <s v="Small Business"/>
    <s v="Direct"/>
    <s v="B. Chen"/>
    <x v="1"/>
    <s v="PRN-7079"/>
    <n v="784.46"/>
    <n v="1843.51"/>
    <n v="1843.51"/>
    <n v="0.13800000000000001"/>
    <n v="23"/>
    <n v="36549.429260000004"/>
    <n v="18042.580000000002"/>
    <n v="18506.849260000003"/>
    <n v="0.50635125184441798"/>
    <s v="Aug-2023"/>
    <d v="2023-08-01T00:00:00"/>
    <d v="2023-01-01T00:00:00"/>
    <n v="7"/>
    <s v="Q3-2023"/>
    <s v="Europe → France → Lyon"/>
    <m/>
    <m/>
    <s v="High"/>
    <n v="0"/>
  </r>
  <r>
    <s v="ORD-2025-779659"/>
    <d v="2025-07-03T00:00:00"/>
    <d v="2025-07-23T00:00:00"/>
    <n v="20"/>
    <s v="Original"/>
    <d v="2025-07-23T00:00:00"/>
    <n v="20"/>
    <s v="Asia"/>
    <x v="9"/>
    <s v="Beijing"/>
    <s v="Small Business"/>
    <s v="Online"/>
    <s v="M. Rossi"/>
    <x v="0"/>
    <s v="CMP-1220"/>
    <n v="647.36"/>
    <n v="1383.6"/>
    <n v="1383.6"/>
    <n v="7.3999999999999996E-2"/>
    <n v="12"/>
    <n v="15374.563199999999"/>
    <n v="7768.32"/>
    <n v="7606.243199999999"/>
    <n v="0.49472906000997802"/>
    <s v="Jul-2025"/>
    <d v="2025-07-01T00:00:00"/>
    <d v="2023-01-01T00:00:00"/>
    <n v="30"/>
    <s v="Q3-2025"/>
    <s v="Asia → China → Beijing"/>
    <m/>
    <m/>
    <s v="Medium"/>
    <n v="0"/>
  </r>
  <r>
    <s v="ORD-2024-647571"/>
    <d v="2024-02-06T00:00:00"/>
    <d v="2024-02-28T00:00:00"/>
    <n v="22"/>
    <s v="Original"/>
    <d v="2024-02-28T00:00:00"/>
    <n v="22"/>
    <s v="Africa"/>
    <x v="0"/>
    <s v="Kisumu"/>
    <s v="Non-Profit"/>
    <s v="Online"/>
    <s v="K. Singh"/>
    <x v="5"/>
    <s v="MON-2462"/>
    <n v="834.93"/>
    <n v="1588.53"/>
    <n v="1588.53"/>
    <n v="0.126"/>
    <n v="6"/>
    <n v="8330.2513199999994"/>
    <n v="5009.58"/>
    <n v="3320.6713199999995"/>
    <n v="0.39862798761274343"/>
    <s v="Feb-2024"/>
    <d v="2024-02-01T00:00:00"/>
    <d v="2023-01-01T00:00:00"/>
    <n v="13"/>
    <s v="Q1-2024"/>
    <s v="Africa → Kenya → Kisumu"/>
    <m/>
    <m/>
    <s v="Medium"/>
    <n v="0"/>
  </r>
  <r>
    <s v="ORD-2025-683043"/>
    <d v="2025-08-13T00:00:00"/>
    <d v="2025-09-03T00:00:00"/>
    <n v="21"/>
    <s v="Original"/>
    <d v="2025-09-03T00:00:00"/>
    <n v="21"/>
    <s v="Europe"/>
    <x v="7"/>
    <s v="Paris"/>
    <s v="Education"/>
    <s v="Retail"/>
    <s v="I. Johnson"/>
    <x v="3"/>
    <s v="PHN-9465"/>
    <n v="603.47"/>
    <n v="1344.05"/>
    <n v="1344.05"/>
    <n v="0.20499999999999999"/>
    <n v="18"/>
    <n v="19233.355499999998"/>
    <n v="10862.460000000001"/>
    <n v="8370.8954999999969"/>
    <n v="0.43522803392262976"/>
    <s v="Aug-2025"/>
    <d v="2025-08-01T00:00:00"/>
    <d v="2023-01-01T00:00:00"/>
    <n v="31"/>
    <s v="Q3-2025"/>
    <s v="Europe → France → Paris"/>
    <m/>
    <m/>
    <s v="Medium"/>
    <n v="0"/>
  </r>
  <r>
    <s v="ORD-2023-588455"/>
    <d v="2023-05-23T00:00:00"/>
    <d v="2023-05-25T00:00:00"/>
    <n v="2"/>
    <s v="Original"/>
    <d v="2023-05-25T00:00:00"/>
    <n v="2"/>
    <s v="Americas"/>
    <x v="5"/>
    <s v="Rio de Janeiro"/>
    <s v="Enterprise"/>
    <s v="Retail"/>
    <s v="M. Rossi"/>
    <x v="1"/>
    <s v="PRN-1271"/>
    <n v="690.49"/>
    <n v="1290.29"/>
    <n v="1290.29"/>
    <n v="4.2000000000000003E-2"/>
    <n v="22"/>
    <n v="27194.152039999997"/>
    <n v="15190.78"/>
    <n v="12003.372039999997"/>
    <n v="0.44139534199647718"/>
    <s v="May-2023"/>
    <d v="2023-05-01T00:00:00"/>
    <d v="2023-01-01T00:00:00"/>
    <n v="4"/>
    <s v="Q2-2023"/>
    <s v="Americas → Brazil → Rio de Janeiro"/>
    <m/>
    <m/>
    <s v="Medium"/>
    <n v="1"/>
  </r>
  <r>
    <s v="ORD-2024-641220"/>
    <d v="2024-05-10T00:00:00"/>
    <d v="2024-05-16T00:00:00"/>
    <n v="6"/>
    <s v="Original"/>
    <d v="2024-05-16T00:00:00"/>
    <n v="6"/>
    <s v="Europe"/>
    <x v="8"/>
    <s v="Birmingham"/>
    <s v="Non-Profit"/>
    <s v="Direct"/>
    <s v="G. Dubois"/>
    <x v="4"/>
    <s v="LAP-1066"/>
    <n v="210.76"/>
    <n v="221.58"/>
    <n v="221.58"/>
    <n v="8.8999999999999996E-2"/>
    <n v="5"/>
    <n v="1009.2969000000002"/>
    <n v="1053.8"/>
    <n v="-44.50309999999979"/>
    <n v="-4.4093170205912434E-2"/>
    <s v="May-2024"/>
    <d v="2024-05-01T00:00:00"/>
    <d v="2023-01-01T00:00:00"/>
    <n v="16"/>
    <s v="Q2-2024"/>
    <s v="Europe → United Kingdom → Birmingham"/>
    <m/>
    <m/>
    <s v="Low"/>
    <n v="1"/>
  </r>
  <r>
    <s v="ORD-2023-799597"/>
    <d v="2023-03-14T00:00:00"/>
    <d v="2023-03-18T00:00:00"/>
    <n v="4"/>
    <s v="Original"/>
    <d v="2023-03-18T00:00:00"/>
    <n v="4"/>
    <s v="Europe"/>
    <x v="6"/>
    <s v="Frankfurt"/>
    <s v="Enterprise"/>
    <s v="Direct"/>
    <s v="A. Patel"/>
    <x v="0"/>
    <s v="CMP-8675"/>
    <n v="472.33"/>
    <n v="360.34"/>
    <n v="360.34"/>
    <n v="0.16500000000000001"/>
    <n v="14"/>
    <n v="4212.3745999999992"/>
    <n v="6612.62"/>
    <n v="-2400.2454000000007"/>
    <n v="-0.56980815523861561"/>
    <s v="Mar-2023"/>
    <d v="2023-03-01T00:00:00"/>
    <d v="2023-01-01T00:00:00"/>
    <n v="2"/>
    <s v="Q1-2023"/>
    <s v="Europe → Germany → Frankfurt"/>
    <m/>
    <m/>
    <s v="Low"/>
    <n v="1"/>
  </r>
  <r>
    <s v="ORD-2023-569862"/>
    <d v="2023-07-16T00:00:00"/>
    <d v="2023-08-13T00:00:00"/>
    <n v="28"/>
    <s v="Original"/>
    <d v="2023-08-13T00:00:00"/>
    <n v="28"/>
    <s v="Europe"/>
    <x v="8"/>
    <s v="Manchester"/>
    <s v="Non-Profit"/>
    <s v="Online"/>
    <s v="J. Njeri"/>
    <x v="4"/>
    <s v="LAP-1178"/>
    <n v="1039.03"/>
    <n v="2545.81"/>
    <n v="2545.81"/>
    <n v="0.216"/>
    <n v="21"/>
    <n v="41914.215840000004"/>
    <n v="21819.63"/>
    <n v="20094.585840000003"/>
    <n v="0.47942172929364774"/>
    <s v="Jul-2023"/>
    <d v="2023-07-01T00:00:00"/>
    <d v="2023-01-01T00:00:00"/>
    <n v="6"/>
    <s v="Q3-2023"/>
    <s v="Europe → United Kingdom → Manchester"/>
    <m/>
    <m/>
    <s v="High"/>
    <n v="0"/>
  </r>
  <r>
    <s v="ORD-2023-609394"/>
    <d v="2023-04-16T00:00:00"/>
    <d v="2023-04-19T00:00:00"/>
    <n v="3"/>
    <s v="Original"/>
    <d v="2023-04-19T00:00:00"/>
    <n v="3"/>
    <s v="Europe"/>
    <x v="6"/>
    <s v="Munich"/>
    <s v="Corporate"/>
    <s v="Direct"/>
    <s v="B. Chen"/>
    <x v="6"/>
    <s v="ACC-1731"/>
    <n v="553.61"/>
    <n v="699.47"/>
    <n v="699.47"/>
    <n v="0.02"/>
    <n v="33"/>
    <n v="22620.859800000002"/>
    <n v="18269.13"/>
    <n v="4351.729800000001"/>
    <n v="0.19237685209472014"/>
    <s v="Apr-2023"/>
    <d v="2023-04-01T00:00:00"/>
    <d v="2023-01-01T00:00:00"/>
    <n v="3"/>
    <s v="Q2-2023"/>
    <s v="Europe → Germany → Munich"/>
    <m/>
    <m/>
    <s v="Low"/>
    <n v="1"/>
  </r>
  <r>
    <s v="ORD-2024-105586"/>
    <d v="2024-01-02T00:00:00"/>
    <d v="2024-01-15T00:00:00"/>
    <n v="13"/>
    <s v="Original"/>
    <d v="2024-01-15T00:00:00"/>
    <n v="13"/>
    <s v="Asia"/>
    <x v="2"/>
    <s v="Nagoya"/>
    <s v="Small Business"/>
    <s v="Marketplace"/>
    <s v="G. Dubois"/>
    <x v="2"/>
    <s v="NET-1893"/>
    <n v="1219.06"/>
    <n v="2738.69"/>
    <n v="2738.69"/>
    <n v="7.5999999999999998E-2"/>
    <n v="16"/>
    <n v="40488.792960000006"/>
    <n v="19504.96"/>
    <n v="20983.832960000007"/>
    <n v="0.51826274447673737"/>
    <s v="Jan-2024"/>
    <d v="2024-01-01T00:00:00"/>
    <d v="2023-03-01T00:00:00"/>
    <n v="10"/>
    <s v="Q1-2024"/>
    <s v="Asia → Japan → Nagoya"/>
    <m/>
    <m/>
    <s v="High"/>
    <n v="0"/>
  </r>
  <r>
    <s v="ORD-2024-207792"/>
    <d v="2024-09-03T00:00:00"/>
    <d v="2024-09-07T00:00:00"/>
    <n v="4"/>
    <s v="Original"/>
    <d v="2024-09-07T00:00:00"/>
    <n v="4"/>
    <s v="Asia"/>
    <x v="2"/>
    <s v="Tokyo"/>
    <s v="Small Business"/>
    <s v="Distributor"/>
    <s v="N. Brown"/>
    <x v="1"/>
    <s v="PRN-3917"/>
    <n v="43.23"/>
    <n v="94.78"/>
    <n v="94.78"/>
    <n v="9.0999999999999998E-2"/>
    <n v="55"/>
    <n v="4738.5261"/>
    <n v="2377.6499999999996"/>
    <n v="2360.8761000000004"/>
    <n v="0.49823005090127082"/>
    <s v="Sep-2024"/>
    <d v="2024-09-01T00:00:00"/>
    <d v="2023-03-01T00:00:00"/>
    <n v="18"/>
    <s v="Q3-2024"/>
    <s v="Asia → Japan → Tokyo"/>
    <m/>
    <m/>
    <s v="Low"/>
    <n v="1"/>
  </r>
  <r>
    <s v="ORD-2025-417336"/>
    <d v="2025-08-30T00:00:00"/>
    <d v="2025-09-03T00:00:00"/>
    <n v="4"/>
    <s v="Original"/>
    <d v="2025-09-03T00:00:00"/>
    <n v="4"/>
    <s v="Europe"/>
    <x v="7"/>
    <s v="Marseille"/>
    <s v="Small Business"/>
    <s v="Marketplace"/>
    <s v="J. Njeri"/>
    <x v="4"/>
    <s v="LAP-3220"/>
    <n v="1286.56"/>
    <n v="2777.35"/>
    <n v="2777.35"/>
    <n v="0.13200000000000001"/>
    <n v="15"/>
    <n v="36161.097000000002"/>
    <n v="19298.399999999998"/>
    <n v="16862.697000000004"/>
    <n v="0.46632150014696744"/>
    <s v="Aug-2025"/>
    <d v="2025-08-01T00:00:00"/>
    <d v="2023-01-01T00:00:00"/>
    <n v="31"/>
    <s v="Q3-2025"/>
    <s v="Europe → France → Marseille"/>
    <m/>
    <m/>
    <s v="High"/>
    <n v="1"/>
  </r>
  <r>
    <s v="ORD-2025-252117"/>
    <d v="2025-04-28T00:00:00"/>
    <d v="2025-05-19T00:00:00"/>
    <n v="21"/>
    <s v="Original"/>
    <d v="2025-05-19T00:00:00"/>
    <n v="21"/>
    <s v="Europe"/>
    <x v="6"/>
    <s v="Berlin"/>
    <s v="Corporate"/>
    <s v="Distributor"/>
    <s v="B. Chen"/>
    <x v="3"/>
    <s v="PHN-2462"/>
    <n v="350.76"/>
    <n v="492.18"/>
    <n v="492.18"/>
    <n v="5.2999999999999999E-2"/>
    <n v="11"/>
    <n v="5127.0390600000001"/>
    <n v="3858.3599999999997"/>
    <n v="1268.6790600000004"/>
    <n v="0.24744868239798437"/>
    <s v="Apr-2025"/>
    <d v="2025-04-01T00:00:00"/>
    <d v="2023-01-01T00:00:00"/>
    <n v="27"/>
    <s v="Q2-2025"/>
    <s v="Europe → Germany → Berlin"/>
    <m/>
    <m/>
    <s v="Low"/>
    <n v="0"/>
  </r>
  <r>
    <s v="ORD-2023-867175"/>
    <d v="2023-08-10T00:00:00"/>
    <d v="2023-08-15T00:00:00"/>
    <n v="5"/>
    <s v="Original"/>
    <d v="2023-08-15T00:00:00"/>
    <n v="5"/>
    <s v="Americas"/>
    <x v="5"/>
    <s v="São Paulo"/>
    <s v="Education"/>
    <s v="Direct"/>
    <s v="G. Dubois"/>
    <x v="2"/>
    <s v="NET-2894"/>
    <n v="1307.52"/>
    <n v="1921.65"/>
    <n v="1921.65"/>
    <n v="0.123"/>
    <n v="13"/>
    <n v="21908.731650000002"/>
    <n v="16997.759999999998"/>
    <n v="4910.9716500000031"/>
    <n v="0.22415590863289445"/>
    <s v="Aug-2023"/>
    <d v="2023-08-01T00:00:00"/>
    <d v="2023-01-01T00:00:00"/>
    <n v="7"/>
    <s v="Q3-2023"/>
    <s v="Americas → Brazil → São Paulo"/>
    <m/>
    <m/>
    <s v="High"/>
    <n v="1"/>
  </r>
  <r>
    <s v="ORD-2024-382152"/>
    <d v="2024-12-08T00:00:00"/>
    <d v="2024-12-08T00:00:00"/>
    <n v="0"/>
    <s v="Original"/>
    <d v="2024-12-08T00:00:00"/>
    <n v="0"/>
    <s v="Europe"/>
    <x v="7"/>
    <s v="Lyon"/>
    <s v="Enterprise"/>
    <s v="Retail"/>
    <s v="H. Kim"/>
    <x v="0"/>
    <s v="CMP-2335"/>
    <n v="257.44"/>
    <n v="290.33"/>
    <n v="290.33"/>
    <n v="9.1999999999999998E-2"/>
    <n v="23"/>
    <n v="6063.2517199999993"/>
    <n v="5921.12"/>
    <n v="142.1317199999994"/>
    <n v="2.3441500792581216E-2"/>
    <s v="Dec-2024"/>
    <d v="2024-12-01T00:00:00"/>
    <d v="2023-01-01T00:00:00"/>
    <n v="23"/>
    <s v="Q4-2024"/>
    <s v="Europe → France → Lyon"/>
    <m/>
    <m/>
    <s v="Low"/>
    <n v="1"/>
  </r>
  <r>
    <s v="ORD-2023-597666"/>
    <d v="2023-10-25T00:00:00"/>
    <d v="2023-11-24T00:00:00"/>
    <n v="30"/>
    <s v="Original"/>
    <d v="2023-11-24T00:00:00"/>
    <n v="30"/>
    <s v="Europe"/>
    <x v="7"/>
    <s v="Paris"/>
    <s v="Enterprise"/>
    <s v="Distributor"/>
    <s v="C. Otieno"/>
    <x v="3"/>
    <s v="PHN-5938"/>
    <n v="287.85000000000002"/>
    <n v="602.91999999999996"/>
    <n v="602.91999999999996"/>
    <n v="0.222"/>
    <n v="11"/>
    <n v="5159.7893599999998"/>
    <n v="3166.3500000000004"/>
    <n v="1993.4393599999994"/>
    <n v="0.38634122847216373"/>
    <s v="Oct-2023"/>
    <d v="2023-10-01T00:00:00"/>
    <d v="2023-01-01T00:00:00"/>
    <n v="9"/>
    <s v="Q4-2023"/>
    <s v="Europe → France → Paris"/>
    <m/>
    <m/>
    <s v="Low"/>
    <n v="0"/>
  </r>
  <r>
    <s v="ORD-2024-371409"/>
    <d v="2024-11-17T00:00:00"/>
    <d v="2024-11-28T00:00:00"/>
    <n v="11"/>
    <s v="Original"/>
    <d v="2024-11-28T00:00:00"/>
    <n v="11"/>
    <s v="Americas"/>
    <x v="3"/>
    <s v="Not Specified"/>
    <s v="Consumer"/>
    <s v="Distributor"/>
    <s v="A. Patel"/>
    <x v="1"/>
    <s v="PRN-1371"/>
    <n v="1008.16"/>
    <n v="2077.5"/>
    <n v="2077.5"/>
    <n v="7.3999999999999996E-2"/>
    <n v="15"/>
    <n v="28856.475000000002"/>
    <n v="15122.4"/>
    <n v="13734.075000000003"/>
    <n v="0.47594430712691005"/>
    <s v="Nov-2024"/>
    <d v="2024-11-01T00:00:00"/>
    <d v="2023-01-01T00:00:00"/>
    <n v="22"/>
    <s v="Q4-2024"/>
    <s v="Americas → Canada → Not Specified"/>
    <m/>
    <m/>
    <s v="High"/>
    <n v="0"/>
  </r>
  <r>
    <s v="ORD-2024-973420"/>
    <d v="2024-05-12T00:00:00"/>
    <d v="2024-05-24T00:00:00"/>
    <n v="12"/>
    <s v="Original"/>
    <d v="2024-05-24T00:00:00"/>
    <n v="12"/>
    <s v="Europe"/>
    <x v="8"/>
    <s v="Manchester"/>
    <s v="Education"/>
    <s v="Marketplace"/>
    <s v="K. Singh"/>
    <x v="1"/>
    <s v="PRN-5813"/>
    <n v="111.02"/>
    <n v="172.88"/>
    <n v="172.88"/>
    <n v="0.19700000000000001"/>
    <n v="29"/>
    <n v="4025.8565599999993"/>
    <n v="3219.58"/>
    <n v="806.27655999999934"/>
    <n v="0.20027453735212053"/>
    <s v="May-2024"/>
    <d v="2024-05-01T00:00:00"/>
    <d v="2023-01-01T00:00:00"/>
    <n v="16"/>
    <s v="Q2-2024"/>
    <s v="Europe → United Kingdom → Manchester"/>
    <m/>
    <m/>
    <s v="Low"/>
    <n v="0"/>
  </r>
  <r>
    <s v="ORD-2025-254721"/>
    <d v="2025-05-15T00:00:00"/>
    <d v="2025-06-05T00:00:00"/>
    <n v="21"/>
    <s v="Original"/>
    <d v="2025-06-05T00:00:00"/>
    <n v="21"/>
    <s v="Asia"/>
    <x v="2"/>
    <s v="Osaka"/>
    <s v="Enterprise"/>
    <s v="Direct"/>
    <s v="H. Kim"/>
    <x v="3"/>
    <s v="PHN-6480"/>
    <n v="1466.5"/>
    <n v="2778.74"/>
    <n v="2778.74"/>
    <n v="0.13500000000000001"/>
    <n v="4"/>
    <n v="9614.4403999999995"/>
    <n v="5866"/>
    <n v="3748.4403999999995"/>
    <n v="0.38987608680792279"/>
    <s v="May-2025"/>
    <d v="2025-05-01T00:00:00"/>
    <d v="2023-03-01T00:00:00"/>
    <n v="26"/>
    <s v="Q2-2025"/>
    <s v="Asia → Japan → Osaka"/>
    <m/>
    <m/>
    <s v="High"/>
    <n v="0"/>
  </r>
  <r>
    <s v="ORD-2024-247032"/>
    <d v="2024-04-21T00:00:00"/>
    <d v="2024-05-19T00:00:00"/>
    <n v="28"/>
    <s v="Original"/>
    <d v="2024-05-19T00:00:00"/>
    <n v="28"/>
    <s v="Africa"/>
    <x v="1"/>
    <s v="Lagos"/>
    <s v="Corporate"/>
    <s v="Distributor"/>
    <s v="A. Patel"/>
    <x v="6"/>
    <s v="ACC-2990"/>
    <n v="187.22"/>
    <n v="309.47000000000003"/>
    <n v="309.47000000000003"/>
    <n v="0"/>
    <n v="5"/>
    <n v="1547.3500000000001"/>
    <n v="936.1"/>
    <n v="611.25000000000011"/>
    <n v="0.39503021294471197"/>
    <s v="Apr-2024"/>
    <d v="2024-04-01T00:00:00"/>
    <d v="2023-01-01T00:00:00"/>
    <n v="15"/>
    <s v="Q2-2024"/>
    <s v="Africa → Nigeria → Lagos"/>
    <m/>
    <m/>
    <s v="Low"/>
    <n v="0"/>
  </r>
  <r>
    <s v="ORD-2024-792353"/>
    <d v="2024-08-19T00:00:00"/>
    <d v="2024-09-07T00:00:00"/>
    <n v="19"/>
    <s v="Original"/>
    <d v="2024-09-07T00:00:00"/>
    <n v="19"/>
    <s v="Europe"/>
    <x v="7"/>
    <s v="Lyon"/>
    <s v="Corporate"/>
    <s v="Direct"/>
    <s v="J. Njeri"/>
    <x v="0"/>
    <s v="CMP-5435"/>
    <n v="297.58999999999997"/>
    <n v="666.41"/>
    <n v="666.41"/>
    <n v="0"/>
    <n v="10"/>
    <n v="6664.0999999999995"/>
    <n v="2975.8999999999996"/>
    <n v="3688.2"/>
    <n v="0.55344307558409989"/>
    <s v="Aug-2024"/>
    <d v="2024-08-01T00:00:00"/>
    <d v="2023-01-01T00:00:00"/>
    <n v="19"/>
    <s v="Q3-2024"/>
    <s v="Europe → France → Lyon"/>
    <m/>
    <m/>
    <s v="Low"/>
    <n v="0"/>
  </r>
  <r>
    <s v="ORD-2025-703623"/>
    <d v="2025-07-23T00:00:00"/>
    <d v="2025-08-19T00:00:00"/>
    <n v="27"/>
    <s v="Original"/>
    <d v="2025-08-19T00:00:00"/>
    <n v="27"/>
    <s v="Asia"/>
    <x v="2"/>
    <s v="Nagoya"/>
    <s v="Consumer"/>
    <s v="Marketplace"/>
    <s v="B. Chen"/>
    <x v="6"/>
    <s v="ACC-1596"/>
    <n v="896.09"/>
    <n v="744.27"/>
    <n v="744.27"/>
    <n v="8.3000000000000004E-2"/>
    <n v="11"/>
    <n v="7507.4514899999995"/>
    <n v="9856.99"/>
    <n v="-2349.5385100000003"/>
    <n v="-0.31296086469950679"/>
    <s v="Jul-2025"/>
    <d v="2025-07-01T00:00:00"/>
    <d v="2023-03-01T00:00:00"/>
    <n v="28"/>
    <s v="Q3-2025"/>
    <s v="Asia → Japan → Nagoya"/>
    <m/>
    <m/>
    <s v="Low"/>
    <n v="0"/>
  </r>
  <r>
    <s v="ORD-2024-516704"/>
    <d v="2024-03-01T00:00:00"/>
    <d v="2024-02-29T00:00:00"/>
    <n v="-1"/>
    <s v="Corrected"/>
    <d v="2024-03-02T00:00:00"/>
    <n v="1"/>
    <s v="Americas"/>
    <x v="5"/>
    <s v="São Paulo"/>
    <s v="Non-Profit"/>
    <s v="Direct"/>
    <s v="I. Johnson"/>
    <x v="3"/>
    <s v="PHN-7852"/>
    <n v="5.34"/>
    <n v="12.69"/>
    <n v="12.69"/>
    <n v="0.13200000000000001"/>
    <n v="10"/>
    <n v="110.14919999999999"/>
    <n v="53.4"/>
    <n v="56.749199999999995"/>
    <n v="0.51520301554618642"/>
    <s v="Mar-2024"/>
    <d v="2024-03-01T00:00:00"/>
    <d v="2023-01-01T00:00:00"/>
    <n v="14"/>
    <s v="Q1-2024"/>
    <s v="Americas → Brazil → São Paulo"/>
    <m/>
    <m/>
    <s v="Low"/>
    <n v="1"/>
  </r>
  <r>
    <s v="ORD-2024-578646"/>
    <d v="2024-05-27T00:00:00"/>
    <d v="2024-06-17T00:00:00"/>
    <n v="21"/>
    <s v="Original"/>
    <d v="2024-06-17T00:00:00"/>
    <n v="21"/>
    <s v="Asia"/>
    <x v="4"/>
    <s v="Delhi"/>
    <s v="Small Business"/>
    <s v="Online"/>
    <s v="H. Kim"/>
    <x v="6"/>
    <s v="ACC-7240"/>
    <n v="465.02"/>
    <n v="651.55999999999995"/>
    <n v="651.55999999999995"/>
    <n v="4.2000000000000003E-2"/>
    <n v="19"/>
    <n v="11859.695119999998"/>
    <n v="8835.3799999999992"/>
    <n v="3024.3151199999993"/>
    <n v="0.25500783025187918"/>
    <s v="May-2024"/>
    <d v="2024-05-01T00:00:00"/>
    <d v="2023-01-01T00:00:00"/>
    <n v="16"/>
    <s v="Q2-2024"/>
    <s v="Asia → India → Delhi"/>
    <m/>
    <m/>
    <s v="Low"/>
    <n v="0"/>
  </r>
  <r>
    <s v="ORD-2024-433936"/>
    <d v="2024-08-04T00:00:00"/>
    <d v="2024-08-17T00:00:00"/>
    <n v="13"/>
    <s v="Original"/>
    <d v="2024-08-17T00:00:00"/>
    <n v="13"/>
    <s v="Americas"/>
    <x v="10"/>
    <s v="Austin"/>
    <s v="Consumer"/>
    <s v="Retail"/>
    <s v="D. Smith"/>
    <x v="5"/>
    <s v="MON-8867"/>
    <n v="352.79"/>
    <n v="754.22"/>
    <n v="754.22"/>
    <n v="0.113"/>
    <n v="7"/>
    <n v="4682.9519799999998"/>
    <n v="2469.5300000000002"/>
    <n v="2213.4219799999996"/>
    <n v="0.47265528014233443"/>
    <s v="Aug-2024"/>
    <d v="2024-08-01T00:00:00"/>
    <d v="2023-01-01T00:00:00"/>
    <n v="19"/>
    <s v="Q3-2024"/>
    <s v="Americas → USA → Austin"/>
    <m/>
    <m/>
    <s v="Low"/>
    <n v="0"/>
  </r>
  <r>
    <s v="ORD-2023-434071"/>
    <d v="2023-06-20T00:00:00"/>
    <d v="2023-07-04T00:00:00"/>
    <n v="14"/>
    <s v="Original"/>
    <d v="2023-07-04T00:00:00"/>
    <n v="14"/>
    <s v="Americas"/>
    <x v="5"/>
    <s v="Brasília"/>
    <s v="Non-Profit"/>
    <s v="Direct"/>
    <s v="C. Otieno"/>
    <x v="2"/>
    <s v="NET-1228"/>
    <n v="1292.8599999999999"/>
    <n v="2981.01"/>
    <n v="2981.01"/>
    <n v="0.14199999999999999"/>
    <n v="12"/>
    <n v="30692.47896"/>
    <n v="15514.32"/>
    <n v="15178.158960000001"/>
    <n v="0.49452372288927687"/>
    <s v="Jun-2023"/>
    <d v="2023-06-01T00:00:00"/>
    <d v="2023-01-01T00:00:00"/>
    <n v="5"/>
    <s v="Q2-2023"/>
    <s v="Americas → Brazil → Brasília"/>
    <m/>
    <m/>
    <s v="High"/>
    <n v="0"/>
  </r>
  <r>
    <s v="ORD-2024-728474"/>
    <d v="2024-09-09T00:00:00"/>
    <d v="2024-09-13T00:00:00"/>
    <n v="4"/>
    <s v="Original"/>
    <d v="2024-09-13T00:00:00"/>
    <n v="4"/>
    <s v="Europe"/>
    <x v="8"/>
    <s v="London"/>
    <s v="Consumer"/>
    <s v="Marketplace"/>
    <s v="F. Müller"/>
    <x v="2"/>
    <s v="NET-1145"/>
    <n v="1133.08"/>
    <n v="976.17"/>
    <n v="976.17"/>
    <n v="4.2000000000000003E-2"/>
    <n v="27"/>
    <n v="25249.613219999999"/>
    <n v="30593.159999999996"/>
    <n v="-5343.5467799999969"/>
    <n v="-0.21162885678452373"/>
    <s v="Sep-2024"/>
    <d v="2024-09-01T00:00:00"/>
    <d v="2023-01-01T00:00:00"/>
    <n v="20"/>
    <s v="Q3-2024"/>
    <s v="Europe → United Kingdom → London"/>
    <m/>
    <m/>
    <s v="Medium"/>
    <n v="1"/>
  </r>
  <r>
    <s v="ORD-2023-406606"/>
    <d v="2023-10-25T00:00:00"/>
    <d v="2023-10-28T00:00:00"/>
    <n v="3"/>
    <s v="Original"/>
    <d v="2023-10-28T00:00:00"/>
    <n v="3"/>
    <s v="Americas"/>
    <x v="5"/>
    <s v="Brasília"/>
    <s v="Corporate"/>
    <s v="Distributor"/>
    <s v="L. Okafor"/>
    <x v="6"/>
    <s v="ACC-2867"/>
    <n v="509.31"/>
    <n v="1145.9000000000001"/>
    <n v="1145.9000000000001"/>
    <n v="5.7000000000000002E-2"/>
    <n v="8"/>
    <n v="8644.6696000000011"/>
    <n v="4074.48"/>
    <n v="4570.1896000000015"/>
    <n v="0.52867140231709964"/>
    <s v="Oct-2023"/>
    <d v="2023-10-01T00:00:00"/>
    <d v="2023-01-01T00:00:00"/>
    <n v="9"/>
    <s v="Q4-2023"/>
    <s v="Americas → Brazil → Brasília"/>
    <m/>
    <m/>
    <s v="Medium"/>
    <n v="1"/>
  </r>
  <r>
    <s v="ORD-2025-823055"/>
    <d v="2025-09-08T00:00:00"/>
    <d v="2025-10-05T00:00:00"/>
    <n v="27"/>
    <s v="Original"/>
    <d v="2025-10-05T00:00:00"/>
    <n v="27"/>
    <s v="Americas"/>
    <x v="5"/>
    <s v="Rio de Janeiro"/>
    <s v="Education"/>
    <s v="Online"/>
    <s v="C. Otieno"/>
    <x v="5"/>
    <s v="MON-9274"/>
    <n v="660.78"/>
    <n v="1630.39"/>
    <n v="1630.39"/>
    <n v="0.218"/>
    <n v="13"/>
    <n v="16574.544740000001"/>
    <n v="8590.14"/>
    <n v="7984.4047400000018"/>
    <n v="0.48172694123724097"/>
    <s v="Sep-2025"/>
    <d v="2025-09-01T00:00:00"/>
    <d v="2023-01-01T00:00:00"/>
    <n v="32"/>
    <s v="Q3-2025"/>
    <s v="Americas → Brazil → Rio de Janeiro"/>
    <m/>
    <m/>
    <s v="High"/>
    <n v="0"/>
  </r>
  <r>
    <s v="ORD-2023-573656"/>
    <d v="2023-05-02T00:00:00"/>
    <d v="2023-05-16T00:00:00"/>
    <n v="14"/>
    <s v="Original"/>
    <d v="2023-05-16T00:00:00"/>
    <n v="14"/>
    <s v="Asia"/>
    <x v="4"/>
    <s v="Bengaluru"/>
    <s v="Non-Profit"/>
    <s v="Retail"/>
    <s v="L. Okafor"/>
    <x v="5"/>
    <s v="MON-4830"/>
    <n v="475.37"/>
    <n v="963.73"/>
    <n v="963.73"/>
    <n v="4.1000000000000002E-2"/>
    <n v="22"/>
    <n v="20332.775539999999"/>
    <n v="10458.14"/>
    <n v="9874.6355399999993"/>
    <n v="0.48565113604750881"/>
    <s v="May-2023"/>
    <d v="2023-05-01T00:00:00"/>
    <d v="2023-01-01T00:00:00"/>
    <n v="4"/>
    <s v="Q2-2023"/>
    <s v="Asia → India → Bengaluru"/>
    <m/>
    <m/>
    <s v="Medium"/>
    <n v="0"/>
  </r>
  <r>
    <s v="ORD-2024-567435"/>
    <d v="2024-04-26T00:00:00"/>
    <d v="2024-04-24T00:00:00"/>
    <n v="-2"/>
    <s v="Corrected"/>
    <d v="2024-04-28T00:00:00"/>
    <n v="2"/>
    <s v="Europe"/>
    <x v="8"/>
    <s v="London"/>
    <s v="Non-Profit"/>
    <s v="Distributor"/>
    <s v="N. Brown"/>
    <x v="3"/>
    <s v="PHN-9107"/>
    <n v="1232.77"/>
    <n v="891.73"/>
    <n v="891.73"/>
    <n v="0.16700000000000001"/>
    <n v="10"/>
    <n v="7428.1108999999988"/>
    <n v="12327.7"/>
    <n v="-4899.589100000002"/>
    <n v="-0.65960096260813805"/>
    <s v="Apr-2024"/>
    <d v="2024-04-01T00:00:00"/>
    <d v="2023-01-01T00:00:00"/>
    <n v="15"/>
    <s v="Q2-2024"/>
    <s v="Europe → United Kingdom → London"/>
    <m/>
    <m/>
    <s v="Medium"/>
    <n v="1"/>
  </r>
  <r>
    <s v="ORD-2023-744942"/>
    <d v="2023-02-23T00:00:00"/>
    <d v="2023-03-18T00:00:00"/>
    <n v="23"/>
    <s v="Original"/>
    <d v="2023-03-18T00:00:00"/>
    <n v="23"/>
    <s v="Asia"/>
    <x v="9"/>
    <s v="Beijing"/>
    <s v="Education"/>
    <s v="Distributor"/>
    <s v="K. Singh"/>
    <x v="1"/>
    <s v="PRN-1060"/>
    <n v="770.11"/>
    <n v="1667.82"/>
    <n v="1667.82"/>
    <n v="6.9000000000000006E-2"/>
    <n v="7"/>
    <n v="10869.182940000001"/>
    <n v="5390.77"/>
    <n v="5478.4129400000002"/>
    <n v="0.50403171703355287"/>
    <s v="Feb-2023"/>
    <d v="2023-02-01T00:00:00"/>
    <d v="2023-01-01T00:00:00"/>
    <n v="1"/>
    <s v="Q1-2023"/>
    <s v="Asia → China → Beijing"/>
    <m/>
    <m/>
    <s v="High"/>
    <n v="0"/>
  </r>
  <r>
    <s v="ORD-2025-331237"/>
    <d v="2025-03-24T00:00:00"/>
    <d v="2025-03-25T00:00:00"/>
    <n v="1"/>
    <s v="Original"/>
    <d v="2025-03-25T00:00:00"/>
    <n v="1"/>
    <s v="Asia"/>
    <x v="9"/>
    <s v="Beijing"/>
    <s v="Non-Profit"/>
    <s v="Online"/>
    <s v="G. Dubois"/>
    <x v="2"/>
    <s v="NET-8329"/>
    <n v="1133.03"/>
    <n v="1921.51"/>
    <n v="1921.51"/>
    <n v="0.10100000000000001"/>
    <n v="5"/>
    <n v="8637.1874499999994"/>
    <n v="5665.15"/>
    <n v="2972.0374499999998"/>
    <n v="0.3440978289755654"/>
    <s v="Mar-2025"/>
    <d v="2025-03-01T00:00:00"/>
    <d v="2023-01-01T00:00:00"/>
    <n v="26"/>
    <s v="Q1-2025"/>
    <s v="Asia → China → Beijing"/>
    <m/>
    <m/>
    <s v="High"/>
    <n v="1"/>
  </r>
  <r>
    <s v="ORD-2025-680118"/>
    <d v="2025-03-10T00:00:00"/>
    <d v="2025-03-27T00:00:00"/>
    <n v="17"/>
    <s v="Original"/>
    <d v="2025-03-27T00:00:00"/>
    <n v="17"/>
    <s v="Americas"/>
    <x v="5"/>
    <s v="Rio de Janeiro"/>
    <s v="Enterprise"/>
    <s v="Direct"/>
    <s v="F. Müller"/>
    <x v="2"/>
    <s v="NET-6269"/>
    <n v="996.73"/>
    <n v="1217.43"/>
    <n v="1217.43"/>
    <n v="7.0000000000000007E-2"/>
    <n v="9"/>
    <n v="10189.8891"/>
    <n v="8970.57"/>
    <n v="1219.3191000000006"/>
    <n v="0.11965970267527255"/>
    <s v="Mar-2025"/>
    <d v="2025-03-01T00:00:00"/>
    <d v="2023-01-01T00:00:00"/>
    <n v="26"/>
    <s v="Q1-2025"/>
    <s v="Americas → Brazil → Rio de Janeiro"/>
    <m/>
    <m/>
    <s v="Medium"/>
    <n v="0"/>
  </r>
  <r>
    <s v="ORD-2024-310809"/>
    <d v="2024-04-05T00:00:00"/>
    <d v="2024-04-09T00:00:00"/>
    <n v="4"/>
    <s v="Original"/>
    <d v="2024-04-09T00:00:00"/>
    <n v="4"/>
    <s v="Africa"/>
    <x v="1"/>
    <s v="Lagos"/>
    <s v="Non-Profit"/>
    <s v="Direct"/>
    <s v="K. Singh"/>
    <x v="0"/>
    <s v="CMP-6529"/>
    <n v="395.07"/>
    <n v="970.27"/>
    <n v="970.27"/>
    <n v="0.123"/>
    <n v="38"/>
    <n v="32335.21802"/>
    <n v="15012.66"/>
    <n v="17322.55802"/>
    <n v="0.53571799049833657"/>
    <s v="Apr-2024"/>
    <d v="2024-04-01T00:00:00"/>
    <d v="2023-01-01T00:00:00"/>
    <n v="15"/>
    <s v="Q2-2024"/>
    <s v="Africa → Nigeria → Lagos"/>
    <m/>
    <m/>
    <s v="Medium"/>
    <n v="1"/>
  </r>
  <r>
    <s v="ORD-2025-474368"/>
    <d v="2025-04-27T00:00:00"/>
    <d v="2025-05-17T00:00:00"/>
    <n v="20"/>
    <s v="Original"/>
    <d v="2025-05-17T00:00:00"/>
    <n v="20"/>
    <s v="Americas"/>
    <x v="10"/>
    <s v="Austin"/>
    <s v="Corporate"/>
    <s v="Direct"/>
    <s v="N. Brown"/>
    <x v="3"/>
    <s v="PHN-8776"/>
    <n v="932.26"/>
    <n v="1624.67"/>
    <n v="1624.67"/>
    <n v="0.23499999999999999"/>
    <n v="28"/>
    <n v="34800.431400000001"/>
    <n v="26103.279999999999"/>
    <n v="8697.1514000000025"/>
    <n v="0.24991504559337163"/>
    <s v="Apr-2025"/>
    <d v="2025-04-01T00:00:00"/>
    <d v="2023-01-01T00:00:00"/>
    <n v="27"/>
    <s v="Q2-2025"/>
    <s v="Americas → USA → Austin"/>
    <m/>
    <m/>
    <s v="High"/>
    <n v="0"/>
  </r>
  <r>
    <s v="ORD-2024-732543"/>
    <d v="2024-10-24T00:00:00"/>
    <d v="2024-10-28T00:00:00"/>
    <n v="4"/>
    <s v="Original"/>
    <d v="2024-10-28T00:00:00"/>
    <n v="4"/>
    <s v="Asia"/>
    <x v="9"/>
    <s v="Shanghai"/>
    <s v="Small Business"/>
    <s v="Distributor"/>
    <s v="I. Johnson"/>
    <x v="2"/>
    <s v="NET-3728"/>
    <n v="1331.77"/>
    <n v="2606.11"/>
    <n v="2606.11"/>
    <n v="0.02"/>
    <n v="6"/>
    <n v="15323.926799999999"/>
    <n v="7990.62"/>
    <n v="7333.3067999999994"/>
    <n v="0.47855271665745619"/>
    <s v="Oct-2024"/>
    <d v="2024-10-01T00:00:00"/>
    <d v="2023-01-01T00:00:00"/>
    <n v="21"/>
    <s v="Q4-2024"/>
    <s v="Asia → China → Shanghai"/>
    <m/>
    <m/>
    <s v="High"/>
    <n v="1"/>
  </r>
  <r>
    <s v="ORD-2023-867166"/>
    <d v="2023-04-13T00:00:00"/>
    <d v="2023-04-20T00:00:00"/>
    <n v="7"/>
    <s v="Original"/>
    <d v="2023-04-20T00:00:00"/>
    <n v="7"/>
    <s v="Europe"/>
    <x v="7"/>
    <s v="Lyon"/>
    <s v="Small Business"/>
    <s v="Online"/>
    <s v="A. Patel"/>
    <x v="4"/>
    <s v="LAP-3565"/>
    <n v="227.02"/>
    <n v="434.72"/>
    <n v="434.72"/>
    <n v="9.8000000000000004E-2"/>
    <n v="10"/>
    <n v="3921.1744000000008"/>
    <n v="2270.2000000000003"/>
    <n v="1650.9744000000005"/>
    <n v="0.42104079838938052"/>
    <s v="Apr-2023"/>
    <d v="2023-04-01T00:00:00"/>
    <d v="2023-01-01T00:00:00"/>
    <n v="3"/>
    <s v="Q2-2023"/>
    <s v="Europe → France → Lyon"/>
    <m/>
    <m/>
    <s v="Low"/>
    <n v="1"/>
  </r>
  <r>
    <s v="ORD-2024-776337"/>
    <d v="2024-11-12T00:00:00"/>
    <d v="2024-11-21T00:00:00"/>
    <n v="9"/>
    <s v="Original"/>
    <d v="2024-11-21T00:00:00"/>
    <n v="9"/>
    <s v="Asia"/>
    <x v="4"/>
    <s v="Mumbai"/>
    <s v="Corporate"/>
    <s v="Direct"/>
    <s v="H. Kim"/>
    <x v="4"/>
    <s v="LAP-5078"/>
    <n v="903.41"/>
    <n v="1860.41"/>
    <n v="1860.41"/>
    <n v="0.108"/>
    <n v="5"/>
    <n v="8297.4286000000011"/>
    <n v="4517.05"/>
    <n v="3780.3786000000009"/>
    <n v="0.455608451996803"/>
    <s v="Nov-2024"/>
    <d v="2024-11-01T00:00:00"/>
    <d v="2023-01-01T00:00:00"/>
    <n v="22"/>
    <s v="Q4-2024"/>
    <s v="Asia → India → Mumbai"/>
    <m/>
    <m/>
    <s v="High"/>
    <n v="0"/>
  </r>
  <r>
    <s v="ORD-2023-913592"/>
    <d v="2023-05-10T00:00:00"/>
    <d v="2023-05-14T00:00:00"/>
    <n v="4"/>
    <s v="Original"/>
    <d v="2023-05-14T00:00:00"/>
    <n v="4"/>
    <s v="Asia"/>
    <x v="4"/>
    <s v="Delhi"/>
    <s v="Non-Profit"/>
    <s v="Distributor"/>
    <s v="C. Otieno"/>
    <x v="5"/>
    <s v="MON-2465"/>
    <n v="622.6"/>
    <n v="833.69"/>
    <n v="833.69"/>
    <n v="0.20899999999999999"/>
    <n v="14"/>
    <n v="9232.2830599999998"/>
    <n v="8716.4"/>
    <n v="515.88306000000011"/>
    <n v="5.5878167582959715E-2"/>
    <s v="May-2023"/>
    <d v="2023-05-01T00:00:00"/>
    <d v="2023-01-01T00:00:00"/>
    <n v="4"/>
    <s v="Q2-2023"/>
    <s v="Asia → India → Delhi"/>
    <m/>
    <m/>
    <s v="Medium"/>
    <n v="1"/>
  </r>
  <r>
    <s v="ORD-2024-961501"/>
    <d v="2024-03-02T00:00:00"/>
    <d v="2024-03-23T00:00:00"/>
    <n v="21"/>
    <s v="Original"/>
    <d v="2024-03-23T00:00:00"/>
    <n v="21"/>
    <s v="Americas"/>
    <x v="10"/>
    <s v="Chicago"/>
    <s v="Small Business"/>
    <s v="Online"/>
    <s v="F. Müller"/>
    <x v="0"/>
    <s v="CMP-3223"/>
    <n v="225.01"/>
    <n v="333.48"/>
    <n v="333.48"/>
    <n v="0.11899999999999999"/>
    <n v="12"/>
    <n v="3525.5505600000001"/>
    <n v="2700.12"/>
    <n v="825.43056000000024"/>
    <n v="0.23412813004729685"/>
    <s v="Mar-2024"/>
    <d v="2024-03-01T00:00:00"/>
    <d v="2023-01-01T00:00:00"/>
    <n v="14"/>
    <s v="Q1-2024"/>
    <s v="Americas → USA → Chicago"/>
    <m/>
    <m/>
    <s v="Low"/>
    <n v="0"/>
  </r>
  <r>
    <s v="ORD-2024-964950"/>
    <d v="2024-10-10T00:00:00"/>
    <d v="2024-10-11T00:00:00"/>
    <n v="1"/>
    <s v="Original"/>
    <d v="2024-10-11T00:00:00"/>
    <n v="1"/>
    <s v="Europe"/>
    <x v="8"/>
    <s v="Manchester"/>
    <s v="Non-Profit"/>
    <s v="Distributor"/>
    <s v="L. Okafor"/>
    <x v="0"/>
    <s v="CMP-8127"/>
    <n v="1389.46"/>
    <n v="1784.7"/>
    <n v="1784.7"/>
    <n v="0.14599999999999999"/>
    <n v="33"/>
    <n v="50296.415399999998"/>
    <n v="45852.18"/>
    <n v="4444.2353999999978"/>
    <n v="8.8360877503011831E-2"/>
    <s v="Oct-2024"/>
    <d v="2024-10-01T00:00:00"/>
    <d v="2023-01-01T00:00:00"/>
    <n v="21"/>
    <s v="Q4-2024"/>
    <s v="Europe → United Kingdom → Manchester"/>
    <m/>
    <m/>
    <s v="High"/>
    <n v="1"/>
  </r>
  <r>
    <s v="ORD-2023-349264"/>
    <d v="2023-06-01T00:00:00"/>
    <d v="2023-06-08T00:00:00"/>
    <n v="7"/>
    <s v="Original"/>
    <d v="2023-06-08T00:00:00"/>
    <n v="7"/>
    <s v="Europe"/>
    <x v="6"/>
    <s v="Frankfurt"/>
    <s v="Consumer"/>
    <s v="Online"/>
    <s v="A. Patel"/>
    <x v="3"/>
    <s v="PHN-1924"/>
    <n v="804.17"/>
    <n v="1072.29"/>
    <n v="1072.29"/>
    <n v="3.2000000000000001E-2"/>
    <n v="5"/>
    <n v="5189.8836000000001"/>
    <n v="4020.85"/>
    <n v="1169.0336000000002"/>
    <n v="0.2252523736755869"/>
    <s v="Jun-2023"/>
    <d v="2023-06-01T00:00:00"/>
    <d v="2023-01-01T00:00:00"/>
    <n v="5"/>
    <s v="Q2-2023"/>
    <s v="Europe → Germany → Frankfurt"/>
    <m/>
    <m/>
    <s v="Medium"/>
    <n v="1"/>
  </r>
  <r>
    <s v="ORD-2025-137394"/>
    <d v="2025-01-04T00:00:00"/>
    <d v="2025-01-05T00:00:00"/>
    <n v="1"/>
    <s v="Original"/>
    <d v="2025-01-05T00:00:00"/>
    <n v="1"/>
    <s v="Asia"/>
    <x v="4"/>
    <s v="Delhi"/>
    <s v="Education"/>
    <s v="Retail"/>
    <s v="I. Johnson"/>
    <x v="0"/>
    <s v="CMP-1156"/>
    <n v="1428.33"/>
    <n v="3028.05"/>
    <n v="3028.05"/>
    <n v="0"/>
    <n v="11"/>
    <n v="33308.550000000003"/>
    <n v="15711.63"/>
    <n v="17596.920000000006"/>
    <n v="0.52830039134096207"/>
    <s v="Jan-2025"/>
    <d v="2025-01-01T00:00:00"/>
    <d v="2023-01-01T00:00:00"/>
    <n v="24"/>
    <s v="Q1-2025"/>
    <s v="Asia → India → Delhi"/>
    <m/>
    <m/>
    <s v="High"/>
    <n v="1"/>
  </r>
  <r>
    <s v="ORD-2025-635337"/>
    <d v="2025-08-05T00:00:00"/>
    <d v="2025-08-28T00:00:00"/>
    <n v="23"/>
    <s v="Original"/>
    <d v="2025-08-28T00:00:00"/>
    <n v="23"/>
    <s v="Asia"/>
    <x v="4"/>
    <s v="Mumbai"/>
    <s v="Non-Profit"/>
    <s v="Distributor"/>
    <s v="N. Brown"/>
    <x v="4"/>
    <s v="LAP-3905"/>
    <n v="638.54"/>
    <n v="987.24"/>
    <n v="987.24"/>
    <n v="0"/>
    <n v="11"/>
    <n v="10859.64"/>
    <n v="7023.94"/>
    <n v="3835.7"/>
    <n v="0.35320692030306716"/>
    <s v="Aug-2025"/>
    <d v="2025-08-01T00:00:00"/>
    <d v="2023-01-01T00:00:00"/>
    <n v="31"/>
    <s v="Q3-2025"/>
    <s v="Asia → India → Mumbai"/>
    <m/>
    <m/>
    <s v="Medium"/>
    <n v="0"/>
  </r>
  <r>
    <s v="ORD-2023-568013"/>
    <d v="2023-09-30T00:00:00"/>
    <d v="2023-10-30T00:00:00"/>
    <n v="30"/>
    <s v="Original"/>
    <d v="2023-10-30T00:00:00"/>
    <n v="30"/>
    <s v="Asia"/>
    <x v="2"/>
    <s v="Tokyo"/>
    <s v="Enterprise"/>
    <s v="Online"/>
    <s v="D. Smith"/>
    <x v="1"/>
    <s v="PRN-1786"/>
    <n v="649.13"/>
    <n v="975.43"/>
    <n v="975.43"/>
    <n v="0.157"/>
    <n v="27"/>
    <n v="22201.762229999997"/>
    <n v="17526.509999999998"/>
    <n v="4675.2522299999982"/>
    <n v="0.21058023149543473"/>
    <s v="Sep-2023"/>
    <d v="2023-09-01T00:00:00"/>
    <d v="2023-03-01T00:00:00"/>
    <n v="6"/>
    <s v="Q3-2023"/>
    <s v="Asia → Japan → Tokyo"/>
    <m/>
    <m/>
    <s v="Medium"/>
    <n v="0"/>
  </r>
  <r>
    <s v="ORD-2025-828263"/>
    <d v="2025-05-17T00:00:00"/>
    <d v="2025-05-30T00:00:00"/>
    <n v="13"/>
    <s v="Original"/>
    <d v="2025-05-30T00:00:00"/>
    <n v="13"/>
    <s v="Africa"/>
    <x v="1"/>
    <s v="Lagos"/>
    <s v="Consumer"/>
    <s v="Distributor"/>
    <s v="F. Müller"/>
    <x v="6"/>
    <s v="ACC-3349"/>
    <n v="66.400000000000006"/>
    <n v="141.43"/>
    <n v="141.43"/>
    <n v="0.107"/>
    <n v="8"/>
    <n v="1010.3759200000001"/>
    <n v="531.20000000000005"/>
    <n v="479.17592000000002"/>
    <n v="0.47425508715607551"/>
    <s v="May-2025"/>
    <d v="2025-05-01T00:00:00"/>
    <d v="2023-01-01T00:00:00"/>
    <n v="28"/>
    <s v="Q2-2025"/>
    <s v="Africa → Nigeria → Lagos"/>
    <m/>
    <m/>
    <s v="Low"/>
    <n v="0"/>
  </r>
  <r>
    <s v="ORD-2024-402240"/>
    <d v="2024-05-01T00:00:00"/>
    <d v="2024-05-26T00:00:00"/>
    <n v="25"/>
    <s v="Original"/>
    <d v="2024-05-26T00:00:00"/>
    <n v="25"/>
    <s v="Europe"/>
    <x v="6"/>
    <s v="Berlin"/>
    <s v="Non-Profit"/>
    <s v="Retail"/>
    <s v="B. Chen"/>
    <x v="2"/>
    <s v="NET-4228"/>
    <n v="930.71"/>
    <n v="1625.42"/>
    <n v="1625.42"/>
    <n v="0.13800000000000001"/>
    <n v="7"/>
    <n v="9807.7842799999999"/>
    <n v="6514.97"/>
    <n v="3292.8142799999996"/>
    <n v="0.33573477821231196"/>
    <s v="May-2024"/>
    <d v="2024-05-01T00:00:00"/>
    <d v="2023-01-01T00:00:00"/>
    <n v="16"/>
    <s v="Q2-2024"/>
    <s v="Europe → Germany → Berlin"/>
    <m/>
    <m/>
    <s v="High"/>
    <n v="0"/>
  </r>
  <r>
    <s v="ORD-2023-125739"/>
    <d v="2023-05-01T00:00:00"/>
    <d v="2023-05-18T00:00:00"/>
    <n v="17"/>
    <s v="Original"/>
    <d v="2023-05-18T00:00:00"/>
    <n v="17"/>
    <s v="Africa"/>
    <x v="1"/>
    <s v="Port Harcourt"/>
    <s v="Corporate"/>
    <s v="Direct"/>
    <s v="F. Müller"/>
    <x v="0"/>
    <s v="CMP-5633"/>
    <n v="327.97"/>
    <n v="299.94"/>
    <n v="299.94"/>
    <n v="4.9000000000000002E-2"/>
    <n v="3"/>
    <n v="855.72881999999993"/>
    <n v="983.91000000000008"/>
    <n v="-128.18118000000015"/>
    <n v="-0.14979182306843442"/>
    <s v="May-2023"/>
    <d v="2023-05-01T00:00:00"/>
    <d v="2023-01-01T00:00:00"/>
    <n v="4"/>
    <s v="Q2-2023"/>
    <s v="Africa → Nigeria → Port Harcourt"/>
    <m/>
    <m/>
    <s v="Low"/>
    <n v="0"/>
  </r>
  <r>
    <s v="ORD-2024-892879"/>
    <d v="2024-07-09T00:00:00"/>
    <d v="2024-08-08T00:00:00"/>
    <n v="30"/>
    <s v="Original"/>
    <d v="2024-08-08T00:00:00"/>
    <n v="30"/>
    <s v="Europe"/>
    <x v="7"/>
    <s v="Marseille"/>
    <s v="Corporate"/>
    <s v="Direct"/>
    <s v="J. Njeri"/>
    <x v="0"/>
    <s v="CMP-5825"/>
    <n v="1062.3800000000001"/>
    <n v="1503.96"/>
    <n v="1503.96"/>
    <n v="0.18"/>
    <n v="6"/>
    <n v="7399.4832000000006"/>
    <n v="6374.2800000000007"/>
    <n v="1025.2031999999999"/>
    <n v="0.13855064905073369"/>
    <s v="Jul-2024"/>
    <d v="2024-07-01T00:00:00"/>
    <d v="2023-01-01T00:00:00"/>
    <n v="18"/>
    <s v="Q3-2024"/>
    <s v="Europe → France → Marseille"/>
    <m/>
    <m/>
    <s v="Medium"/>
    <n v="0"/>
  </r>
  <r>
    <s v="ORD-2023-472050"/>
    <d v="2023-05-10T00:00:00"/>
    <d v="2023-05-27T00:00:00"/>
    <n v="17"/>
    <s v="Original"/>
    <d v="2023-05-27T00:00:00"/>
    <n v="17"/>
    <s v="Asia"/>
    <x v="4"/>
    <s v="Mumbai"/>
    <s v="Consumer"/>
    <s v="Retail"/>
    <s v="M. Rossi"/>
    <x v="4"/>
    <s v="LAP-6499"/>
    <n v="1286.1600000000001"/>
    <n v="3101.11"/>
    <n v="3101.11"/>
    <n v="0.1"/>
    <n v="23"/>
    <n v="64192.976999999999"/>
    <n v="29581.68"/>
    <n v="34611.296999999999"/>
    <n v="0.53917575749758417"/>
    <s v="May-2023"/>
    <d v="2023-05-01T00:00:00"/>
    <d v="2023-01-01T00:00:00"/>
    <n v="4"/>
    <s v="Q2-2023"/>
    <s v="Asia → India → Mumbai"/>
    <m/>
    <m/>
    <s v="High"/>
    <n v="0"/>
  </r>
  <r>
    <s v="ORD-2024-468615"/>
    <d v="2024-07-09T00:00:00"/>
    <d v="2024-07-12T00:00:00"/>
    <n v="3"/>
    <s v="Original"/>
    <d v="2024-07-12T00:00:00"/>
    <n v="3"/>
    <s v="Asia"/>
    <x v="9"/>
    <s v="Shanghai"/>
    <s v="Small Business"/>
    <s v="Retail"/>
    <s v="D. Smith"/>
    <x v="6"/>
    <s v="ACC-3721"/>
    <n v="748.39"/>
    <n v="979.42"/>
    <n v="979.42"/>
    <n v="0"/>
    <n v="23"/>
    <n v="22526.66"/>
    <n v="17212.97"/>
    <n v="5313.6899999999987"/>
    <n v="0.23588450307324738"/>
    <s v="Jul-2024"/>
    <d v="2024-07-01T00:00:00"/>
    <d v="2023-01-01T00:00:00"/>
    <n v="18"/>
    <s v="Q3-2024"/>
    <s v="Asia → China → Shanghai"/>
    <m/>
    <m/>
    <s v="Medium"/>
    <n v="1"/>
  </r>
  <r>
    <s v="ORD-2024-833375"/>
    <d v="2024-04-24T00:00:00"/>
    <d v="2024-05-10T00:00:00"/>
    <n v="16"/>
    <s v="Original"/>
    <d v="2024-05-10T00:00:00"/>
    <n v="16"/>
    <s v="Africa"/>
    <x v="0"/>
    <s v="Kisumu"/>
    <s v="Non-Profit"/>
    <s v="Online"/>
    <s v="N. Brown"/>
    <x v="5"/>
    <s v="MON-6190"/>
    <n v="513.30999999999995"/>
    <n v="1186.26"/>
    <n v="1186.26"/>
    <n v="9.4E-2"/>
    <n v="15"/>
    <n v="16121.273400000002"/>
    <n v="7699.65"/>
    <n v="8421.6234000000022"/>
    <n v="0.52239194702820446"/>
    <s v="Apr-2024"/>
    <d v="2024-04-01T00:00:00"/>
    <d v="2023-01-01T00:00:00"/>
    <n v="15"/>
    <s v="Q2-2024"/>
    <s v="Africa → Kenya → Kisumu"/>
    <m/>
    <m/>
    <s v="Medium"/>
    <n v="0"/>
  </r>
  <r>
    <s v="ORD-2024-206311"/>
    <d v="2024-01-13T00:00:00"/>
    <d v="2024-01-15T00:00:00"/>
    <n v="2"/>
    <s v="Original"/>
    <d v="2024-01-15T00:00:00"/>
    <n v="2"/>
    <s v="Americas"/>
    <x v="10"/>
    <s v="San Francisco"/>
    <s v="Non-Profit"/>
    <s v="Direct"/>
    <s v="E. Garcia"/>
    <x v="0"/>
    <s v="CMP-2410"/>
    <n v="1061.3699999999999"/>
    <n v="1938.33"/>
    <n v="1938.33"/>
    <n v="0.17"/>
    <n v="4"/>
    <n v="6435.2555999999995"/>
    <n v="4245.4799999999996"/>
    <n v="2189.7755999999999"/>
    <n v="0.34027795259600879"/>
    <s v="Jan-2024"/>
    <d v="2024-01-01T00:00:00"/>
    <d v="2023-01-01T00:00:00"/>
    <n v="12"/>
    <s v="Q1-2024"/>
    <s v="Americas → USA → San Francisco"/>
    <m/>
    <m/>
    <s v="High"/>
    <n v="1"/>
  </r>
  <r>
    <s v="ORD-2024-364080"/>
    <d v="2024-04-16T00:00:00"/>
    <d v="2024-04-27T00:00:00"/>
    <n v="11"/>
    <s v="Original"/>
    <d v="2024-04-27T00:00:00"/>
    <n v="11"/>
    <s v="Africa"/>
    <x v="0"/>
    <s v="Nakuru"/>
    <s v="Enterprise"/>
    <s v="Online"/>
    <s v="D. Smith"/>
    <x v="1"/>
    <s v="PRN-2641"/>
    <n v="401.3"/>
    <n v="826.47"/>
    <n v="826.47"/>
    <n v="0.22500000000000001"/>
    <n v="13"/>
    <n v="8326.6852500000005"/>
    <n v="5216.9000000000005"/>
    <n v="3109.7852499999999"/>
    <n v="0.37347217489696755"/>
    <s v="Apr-2024"/>
    <d v="2024-04-01T00:00:00"/>
    <d v="2023-01-01T00:00:00"/>
    <n v="15"/>
    <s v="Q2-2024"/>
    <s v="Africa → Kenya → Nakuru"/>
    <m/>
    <m/>
    <s v="Medium"/>
    <n v="0"/>
  </r>
  <r>
    <s v="ORD-2025-460466"/>
    <d v="2025-02-07T00:00:00"/>
    <d v="2025-02-16T00:00:00"/>
    <n v="9"/>
    <s v="Original"/>
    <d v="2025-02-16T00:00:00"/>
    <n v="9"/>
    <s v="Africa"/>
    <x v="1"/>
    <s v="Lagos"/>
    <s v="Small Business"/>
    <s v="Distributor"/>
    <s v="C. Otieno"/>
    <x v="1"/>
    <s v="PRN-1882"/>
    <n v="90.68"/>
    <n v="118.17"/>
    <n v="118.17"/>
    <n v="0.13500000000000001"/>
    <n v="21"/>
    <n v="2146.5580500000001"/>
    <n v="1904.2800000000002"/>
    <n v="242.27804999999989"/>
    <n v="0.11286815653552899"/>
    <s v="Feb-2025"/>
    <d v="2025-02-01T00:00:00"/>
    <d v="2023-01-01T00:00:00"/>
    <n v="25"/>
    <s v="Q1-2025"/>
    <s v="Africa → Nigeria → Lagos"/>
    <m/>
    <m/>
    <s v="Low"/>
    <n v="0"/>
  </r>
  <r>
    <s v="ORD-2023-700699"/>
    <d v="2023-01-12T00:00:00"/>
    <d v="2023-01-26T00:00:00"/>
    <n v="14"/>
    <s v="Original"/>
    <d v="2023-01-26T00:00:00"/>
    <n v="14"/>
    <s v="Asia"/>
    <x v="9"/>
    <s v="Shenzhen"/>
    <s v="Non-Profit"/>
    <s v="Retail"/>
    <s v="M. Rossi"/>
    <x v="1"/>
    <s v="PRN-1641"/>
    <n v="1083.0899999999999"/>
    <n v="1425.87"/>
    <n v="1425.87"/>
    <n v="0"/>
    <n v="8"/>
    <n v="11406.96"/>
    <n v="8664.7199999999993"/>
    <n v="2742.24"/>
    <n v="0.24040059752992909"/>
    <s v="Jan-2023"/>
    <d v="2023-01-01T00:00:00"/>
    <d v="2023-01-01T00:00:00"/>
    <n v="0"/>
    <s v="Q1-2023"/>
    <s v="Asia → China → Shenzhen"/>
    <m/>
    <m/>
    <s v="Medium"/>
    <n v="0"/>
  </r>
  <r>
    <s v="ORD-2024-713332"/>
    <d v="2024-06-05T00:00:00"/>
    <d v="2024-06-23T00:00:00"/>
    <n v="18"/>
    <s v="Original"/>
    <d v="2024-06-23T00:00:00"/>
    <n v="18"/>
    <s v="Africa"/>
    <x v="0"/>
    <s v="Nairobi"/>
    <s v="Consumer"/>
    <s v="Distributor"/>
    <s v="D. Smith"/>
    <x v="4"/>
    <s v="LAP-1739"/>
    <n v="1208.74"/>
    <n v="1594.78"/>
    <n v="1594.78"/>
    <n v="5.8999999999999997E-2"/>
    <n v="39"/>
    <n v="58526.83122"/>
    <n v="47140.86"/>
    <n v="11385.971219999999"/>
    <n v="0.1945427589817838"/>
    <s v="Jun-2024"/>
    <d v="2024-06-01T00:00:00"/>
    <d v="2023-01-01T00:00:00"/>
    <n v="17"/>
    <s v="Q2-2024"/>
    <s v="Africa → Kenya → Nairobi"/>
    <m/>
    <m/>
    <s v="Medium"/>
    <n v="0"/>
  </r>
  <r>
    <s v="ORD-2023-640022"/>
    <d v="2023-08-24T00:00:00"/>
    <d v="2023-09-20T00:00:00"/>
    <n v="27"/>
    <s v="Original"/>
    <d v="2023-09-20T00:00:00"/>
    <n v="27"/>
    <s v="Africa"/>
    <x v="11"/>
    <s v="Durban"/>
    <s v="Small Business"/>
    <s v="Marketplace"/>
    <s v="M. Rossi"/>
    <x v="1"/>
    <s v="PRN-4732"/>
    <n v="1399.64"/>
    <n v="3342.11"/>
    <n v="3342.11"/>
    <n v="0"/>
    <n v="10"/>
    <n v="33421.1"/>
    <n v="13996.400000000001"/>
    <n v="19424.699999999997"/>
    <n v="0.58121067229983447"/>
    <s v="Aug-2023"/>
    <d v="2023-08-01T00:00:00"/>
    <d v="2023-01-01T00:00:00"/>
    <n v="7"/>
    <s v="Q3-2023"/>
    <s v="Africa → South Africa → Durban"/>
    <m/>
    <m/>
    <s v="High"/>
    <n v="0"/>
  </r>
  <r>
    <s v="ORD-2024-532184"/>
    <d v="2024-01-25T00:00:00"/>
    <d v="2024-02-08T00:00:00"/>
    <n v="14"/>
    <s v="Original"/>
    <d v="2024-02-08T00:00:00"/>
    <n v="14"/>
    <s v="Asia"/>
    <x v="2"/>
    <s v="Osaka"/>
    <s v="Consumer"/>
    <s v="Marketplace"/>
    <s v="I. Johnson"/>
    <x v="2"/>
    <s v="NET-9569"/>
    <n v="937.16"/>
    <n v="1069.77"/>
    <n v="1069.77"/>
    <n v="3.7999999999999999E-2"/>
    <n v="9"/>
    <n v="9262.0686600000008"/>
    <n v="8434.44"/>
    <n v="827.62866000000031"/>
    <n v="8.9356783066645962E-2"/>
    <s v="Jan-2024"/>
    <d v="2024-01-01T00:00:00"/>
    <d v="2023-03-01T00:00:00"/>
    <n v="10"/>
    <s v="Q1-2024"/>
    <s v="Asia → Japan → Osaka"/>
    <m/>
    <m/>
    <s v="Medium"/>
    <n v="0"/>
  </r>
  <r>
    <s v="ORD-2025-926547"/>
    <d v="2025-03-11T00:00:00"/>
    <d v="2025-03-26T00:00:00"/>
    <n v="15"/>
    <s v="Original"/>
    <d v="2025-03-26T00:00:00"/>
    <n v="15"/>
    <s v="Europe"/>
    <x v="6"/>
    <s v="Berlin"/>
    <s v="Small Business"/>
    <s v="Online"/>
    <s v="I. Johnson"/>
    <x v="3"/>
    <s v="PHN-3007"/>
    <n v="116.97"/>
    <n v="140.82"/>
    <n v="140.82"/>
    <n v="0.122"/>
    <n v="5"/>
    <n v="618.19979999999987"/>
    <n v="584.85"/>
    <n v="33.349799999999846"/>
    <n v="5.3946636669891926E-2"/>
    <s v="Mar-2025"/>
    <d v="2025-03-01T00:00:00"/>
    <d v="2023-01-01T00:00:00"/>
    <n v="26"/>
    <s v="Q1-2025"/>
    <s v="Europe → Germany → Berlin"/>
    <m/>
    <m/>
    <s v="Low"/>
    <n v="0"/>
  </r>
  <r>
    <s v="ORD-2025-778145"/>
    <d v="2025-04-22T00:00:00"/>
    <d v="2025-05-12T00:00:00"/>
    <n v="20"/>
    <s v="Original"/>
    <d v="2025-05-12T00:00:00"/>
    <n v="20"/>
    <s v="Europe"/>
    <x v="7"/>
    <s v="Lyon"/>
    <s v="Enterprise"/>
    <s v="Marketplace"/>
    <s v="K. Singh"/>
    <x v="5"/>
    <s v="MON-9216"/>
    <n v="59.51"/>
    <n v="67.040000000000006"/>
    <n v="67.040000000000006"/>
    <n v="0.114"/>
    <n v="9"/>
    <n v="534.57695999999999"/>
    <n v="535.59"/>
    <n v="-1.0130400000000463"/>
    <n v="-1.8950311663264469E-3"/>
    <s v="Apr-2025"/>
    <d v="2025-04-01T00:00:00"/>
    <d v="2023-01-01T00:00:00"/>
    <n v="27"/>
    <s v="Q2-2025"/>
    <s v="Europe → France → Lyon"/>
    <m/>
    <m/>
    <s v="Low"/>
    <n v="0"/>
  </r>
  <r>
    <s v="ORD-2023-525643"/>
    <d v="2023-08-17T00:00:00"/>
    <d v="2023-09-03T00:00:00"/>
    <n v="17"/>
    <s v="Original"/>
    <d v="2023-09-03T00:00:00"/>
    <n v="17"/>
    <s v="Africa"/>
    <x v="11"/>
    <s v="Durban"/>
    <s v="Enterprise"/>
    <s v="Retail"/>
    <s v="A. Patel"/>
    <x v="3"/>
    <s v="PHN-8072"/>
    <n v="676.37"/>
    <n v="1276.67"/>
    <n v="1276.67"/>
    <n v="6.6000000000000003E-2"/>
    <n v="10"/>
    <n v="11924.0978"/>
    <n v="6763.7"/>
    <n v="5160.3977999999997"/>
    <n v="0.4327705027712872"/>
    <s v="Aug-2023"/>
    <d v="2023-08-01T00:00:00"/>
    <d v="2023-01-01T00:00:00"/>
    <n v="7"/>
    <s v="Q3-2023"/>
    <s v="Africa → South Africa → Durban"/>
    <m/>
    <m/>
    <s v="Medium"/>
    <n v="0"/>
  </r>
  <r>
    <s v="ORD-2025-312803"/>
    <d v="2025-06-24T00:00:00"/>
    <d v="2025-07-14T00:00:00"/>
    <n v="20"/>
    <s v="Original"/>
    <d v="2025-07-14T00:00:00"/>
    <n v="20"/>
    <s v="Africa"/>
    <x v="11"/>
    <s v="Johannesburg"/>
    <s v="Enterprise"/>
    <s v="Marketplace"/>
    <s v="J. Njeri"/>
    <x v="4"/>
    <s v="LAP-1308"/>
    <n v="1151.06"/>
    <n v="2821.36"/>
    <n v="2821.36"/>
    <n v="0.248"/>
    <n v="20"/>
    <n v="42433.254400000005"/>
    <n v="23021.199999999997"/>
    <n v="19412.054400000008"/>
    <n v="0.45747267501594235"/>
    <s v="Jun-2025"/>
    <d v="2025-06-01T00:00:00"/>
    <d v="2023-01-01T00:00:00"/>
    <n v="29"/>
    <s v="Q2-2025"/>
    <s v="Africa → South Africa → Johannesburg"/>
    <m/>
    <m/>
    <s v="High"/>
    <n v="0"/>
  </r>
  <r>
    <s v="ORD-2025-149156"/>
    <d v="2025-01-10T00:00:00"/>
    <d v="2025-02-06T00:00:00"/>
    <n v="27"/>
    <s v="Original"/>
    <d v="2025-02-06T00:00:00"/>
    <n v="27"/>
    <s v="Americas"/>
    <x v="5"/>
    <s v="Brasília"/>
    <s v="Non-Profit"/>
    <s v="Retail"/>
    <s v="B. Chen"/>
    <x v="4"/>
    <s v="LAP-7353"/>
    <n v="725.62"/>
    <n v="1559.19"/>
    <n v="1559.19"/>
    <n v="0.19"/>
    <n v="12"/>
    <n v="15155.326800000001"/>
    <n v="8707.44"/>
    <n v="6447.8868000000002"/>
    <n v="0.42545349797405885"/>
    <s v="Jan-2025"/>
    <d v="2025-01-01T00:00:00"/>
    <d v="2023-01-01T00:00:00"/>
    <n v="24"/>
    <s v="Q1-2025"/>
    <s v="Americas → Brazil → Brasília"/>
    <m/>
    <m/>
    <s v="Medium"/>
    <n v="0"/>
  </r>
  <r>
    <s v="ORD-2023-215819"/>
    <d v="2023-07-01T00:00:00"/>
    <d v="2023-07-11T00:00:00"/>
    <n v="10"/>
    <s v="Original"/>
    <d v="2023-07-11T00:00:00"/>
    <n v="10"/>
    <s v="Europe"/>
    <x v="7"/>
    <s v="Paris"/>
    <s v="Corporate"/>
    <s v="Direct"/>
    <s v="F. Müller"/>
    <x v="2"/>
    <s v="NET-6533"/>
    <n v="479.5"/>
    <n v="656.66"/>
    <n v="656.66"/>
    <n v="0.14899999999999999"/>
    <n v="14"/>
    <n v="7823.4472399999995"/>
    <n v="6713"/>
    <n v="1110.4472399999995"/>
    <n v="0.14193835606412289"/>
    <s v="Jul-2023"/>
    <d v="2023-07-01T00:00:00"/>
    <d v="2023-01-01T00:00:00"/>
    <n v="6"/>
    <s v="Q3-2023"/>
    <s v="Europe → France → Paris"/>
    <m/>
    <m/>
    <s v="Low"/>
    <n v="0"/>
  </r>
  <r>
    <s v="ORD-2024-353078"/>
    <d v="2024-08-16T00:00:00"/>
    <d v="2024-08-26T00:00:00"/>
    <n v="10"/>
    <s v="Original"/>
    <d v="2024-08-26T00:00:00"/>
    <n v="10"/>
    <s v="Americas"/>
    <x v="10"/>
    <s v="Chicago"/>
    <s v="Corporate"/>
    <s v="Distributor"/>
    <s v="L. Okafor"/>
    <x v="4"/>
    <s v="LAP-5763"/>
    <n v="1291.7"/>
    <n v="2657.84"/>
    <n v="2657.84"/>
    <n v="8.6999999999999994E-2"/>
    <n v="21"/>
    <n v="50958.766320000002"/>
    <n v="27125.7"/>
    <n v="23833.066320000002"/>
    <n v="0.46769315745083367"/>
    <s v="Aug-2024"/>
    <d v="2024-08-01T00:00:00"/>
    <d v="2023-01-01T00:00:00"/>
    <n v="19"/>
    <s v="Q3-2024"/>
    <s v="Americas → USA → Chicago"/>
    <m/>
    <m/>
    <s v="High"/>
    <n v="0"/>
  </r>
  <r>
    <s v="ORD-2023-621393"/>
    <d v="2023-07-07T00:00:00"/>
    <d v="2023-07-13T00:00:00"/>
    <n v="6"/>
    <s v="Original"/>
    <d v="2023-07-13T00:00:00"/>
    <n v="6"/>
    <s v="Africa"/>
    <x v="11"/>
    <s v="Cape Town"/>
    <s v="Small Business"/>
    <s v="Marketplace"/>
    <s v="B. Chen"/>
    <x v="6"/>
    <s v="ACC-9445"/>
    <n v="612.59"/>
    <n v="1424.74"/>
    <n v="1424.74"/>
    <n v="4.3999999999999997E-2"/>
    <n v="15"/>
    <n v="20430.771599999996"/>
    <n v="9188.85"/>
    <n v="11241.921599999996"/>
    <n v="0.55024459281802152"/>
    <s v="Jul-2023"/>
    <d v="2023-07-01T00:00:00"/>
    <d v="2023-01-01T00:00:00"/>
    <n v="6"/>
    <s v="Q3-2023"/>
    <s v="Africa → South Africa → Cape Town"/>
    <m/>
    <m/>
    <s v="Medium"/>
    <n v="1"/>
  </r>
  <r>
    <s v="ORD-2023-974506"/>
    <d v="2023-12-28T00:00:00"/>
    <d v="2024-01-01T00:00:00"/>
    <n v="4"/>
    <s v="Original"/>
    <d v="2024-01-01T00:00:00"/>
    <n v="4"/>
    <s v="Africa"/>
    <x v="11"/>
    <s v="Cape Town"/>
    <s v="Education"/>
    <s v="Distributor"/>
    <s v="A. Patel"/>
    <x v="1"/>
    <s v="PRN-1654"/>
    <n v="1141.8"/>
    <n v="2318.7399999999998"/>
    <n v="2318.7399999999998"/>
    <n v="0.107"/>
    <n v="32"/>
    <n v="66260.314239999992"/>
    <n v="36537.599999999999"/>
    <n v="29722.714239999994"/>
    <n v="0.44857490612468304"/>
    <s v="Dec-2023"/>
    <d v="2023-12-01T00:00:00"/>
    <d v="2023-01-01T00:00:00"/>
    <n v="11"/>
    <s v="Q4-2023"/>
    <s v="Africa → South Africa → Cape Town"/>
    <m/>
    <m/>
    <s v="High"/>
    <n v="1"/>
  </r>
  <r>
    <s v="ORD-2023-811823"/>
    <d v="2023-01-26T00:00:00"/>
    <d v="2023-02-15T00:00:00"/>
    <n v="20"/>
    <s v="Original"/>
    <d v="2023-02-15T00:00:00"/>
    <n v="20"/>
    <s v="Europe"/>
    <x v="6"/>
    <s v="Berlin"/>
    <s v="Small Business"/>
    <s v="Online"/>
    <s v="O. Wang"/>
    <x v="2"/>
    <s v="NET-8787"/>
    <n v="492.62"/>
    <n v="366.7"/>
    <n v="366.7"/>
    <n v="8.8999999999999996E-2"/>
    <n v="10"/>
    <n v="3340.6370000000002"/>
    <n v="4926.2"/>
    <n v="-1585.5629999999996"/>
    <n v="-0.47462894052840809"/>
    <s v="Jan-2023"/>
    <d v="2023-01-01T00:00:00"/>
    <d v="2023-01-01T00:00:00"/>
    <n v="0"/>
    <s v="Q1-2023"/>
    <s v="Europe → Germany → Berlin"/>
    <m/>
    <m/>
    <s v="Low"/>
    <n v="0"/>
  </r>
  <r>
    <s v="ORD-2023-286720"/>
    <d v="2023-07-08T00:00:00"/>
    <d v="2023-07-09T00:00:00"/>
    <n v="1"/>
    <s v="Original"/>
    <d v="2023-07-09T00:00:00"/>
    <n v="1"/>
    <s v="Africa"/>
    <x v="0"/>
    <s v="Nairobi"/>
    <s v="Consumer"/>
    <s v="Online"/>
    <s v="D. Smith"/>
    <x v="4"/>
    <s v="LAP-1989"/>
    <n v="1258.72"/>
    <n v="2797.41"/>
    <n v="2797.41"/>
    <n v="0"/>
    <n v="7"/>
    <n v="19581.87"/>
    <n v="8811.0400000000009"/>
    <n v="10770.829999999998"/>
    <n v="0.55004093071805704"/>
    <s v="Jul-2023"/>
    <d v="2023-07-01T00:00:00"/>
    <d v="2023-01-01T00:00:00"/>
    <n v="6"/>
    <s v="Q3-2023"/>
    <s v="Africa → Kenya → Nairobi"/>
    <m/>
    <m/>
    <s v="High"/>
    <n v="1"/>
  </r>
  <r>
    <s v="ORD-2024-626925"/>
    <d v="2024-06-07T00:00:00"/>
    <d v="2024-06-09T00:00:00"/>
    <n v="2"/>
    <s v="Original"/>
    <d v="2024-06-09T00:00:00"/>
    <n v="2"/>
    <s v="Asia"/>
    <x v="9"/>
    <s v="Shanghai"/>
    <s v="Corporate"/>
    <s v="Retail"/>
    <s v="O. Wang"/>
    <x v="5"/>
    <s v="MON-8688"/>
    <n v="1370.28"/>
    <n v="2209.66"/>
    <n v="2209.66"/>
    <n v="0.13300000000000001"/>
    <n v="16"/>
    <n v="30652.403519999996"/>
    <n v="21924.48"/>
    <n v="8727.9235199999966"/>
    <n v="0.28473863442079589"/>
    <s v="Jun-2024"/>
    <d v="2024-06-01T00:00:00"/>
    <d v="2023-01-01T00:00:00"/>
    <n v="17"/>
    <s v="Q2-2024"/>
    <s v="Asia → China → Shanghai"/>
    <m/>
    <m/>
    <s v="High"/>
    <n v="1"/>
  </r>
  <r>
    <s v="ORD-2023-960380"/>
    <d v="2023-02-11T00:00:00"/>
    <d v="2023-02-12T00:00:00"/>
    <n v="1"/>
    <s v="Original"/>
    <d v="2023-02-12T00:00:00"/>
    <n v="1"/>
    <s v="Africa"/>
    <x v="1"/>
    <s v="Port Harcourt"/>
    <s v="Non-Profit"/>
    <s v="Direct"/>
    <s v="D. Smith"/>
    <x v="6"/>
    <s v="ACC-8242"/>
    <n v="944.61"/>
    <n v="839.04"/>
    <n v="839.04"/>
    <n v="5.8999999999999997E-2"/>
    <n v="6"/>
    <n v="4737.2198399999997"/>
    <n v="5667.66"/>
    <n v="-930.44016000000011"/>
    <n v="-0.19641059343363726"/>
    <s v="Feb-2023"/>
    <d v="2023-02-01T00:00:00"/>
    <d v="2023-01-01T00:00:00"/>
    <n v="1"/>
    <s v="Q1-2023"/>
    <s v="Africa → Nigeria → Port Harcourt"/>
    <m/>
    <m/>
    <s v="Medium"/>
    <n v="1"/>
  </r>
  <r>
    <s v="ORD-2023-453699"/>
    <d v="2023-07-01T00:00:00"/>
    <d v="2023-07-08T00:00:00"/>
    <n v="7"/>
    <s v="Original"/>
    <d v="2023-07-08T00:00:00"/>
    <n v="7"/>
    <s v="Europe"/>
    <x v="6"/>
    <s v="Frankfurt"/>
    <s v="Small Business"/>
    <s v="Distributor"/>
    <s v="N. Brown"/>
    <x v="4"/>
    <s v="LAP-4666"/>
    <n v="460.21"/>
    <n v="1139.1500000000001"/>
    <n v="1139.1500000000001"/>
    <n v="0.115"/>
    <n v="14"/>
    <n v="14114.068500000001"/>
    <n v="6442.94"/>
    <n v="7671.1285000000016"/>
    <n v="0.54350937151821255"/>
    <s v="Jul-2023"/>
    <d v="2023-07-01T00:00:00"/>
    <d v="2023-01-01T00:00:00"/>
    <n v="6"/>
    <s v="Q3-2023"/>
    <s v="Europe → Germany → Frankfurt"/>
    <m/>
    <m/>
    <s v="Medium"/>
    <n v="1"/>
  </r>
  <r>
    <s v="ORD-2025-960931"/>
    <d v="2025-08-20T00:00:00"/>
    <d v="2025-08-26T00:00:00"/>
    <n v="6"/>
    <s v="Original"/>
    <d v="2025-08-26T00:00:00"/>
    <n v="6"/>
    <s v="Americas"/>
    <x v="10"/>
    <s v="New York"/>
    <s v="Corporate"/>
    <s v="Retail"/>
    <s v="M. Rossi"/>
    <x v="2"/>
    <s v="NET-5196"/>
    <n v="1304.95"/>
    <n v="1712.03"/>
    <n v="1712.03"/>
    <n v="0.21199999999999999"/>
    <n v="8"/>
    <n v="10792.637119999999"/>
    <n v="10439.6"/>
    <n v="353.03711999999905"/>
    <n v="3.2710922833287949E-2"/>
    <s v="Aug-2025"/>
    <d v="2025-08-01T00:00:00"/>
    <d v="2023-01-01T00:00:00"/>
    <n v="31"/>
    <s v="Q3-2025"/>
    <s v="Americas → USA → New York"/>
    <m/>
    <m/>
    <s v="High"/>
    <n v="1"/>
  </r>
  <r>
    <s v="ORD-2024-419248"/>
    <d v="2024-03-04T00:00:00"/>
    <d v="2024-03-16T00:00:00"/>
    <n v="12"/>
    <s v="Original"/>
    <d v="2024-03-16T00:00:00"/>
    <n v="12"/>
    <s v="Africa"/>
    <x v="11"/>
    <s v="Johannesburg"/>
    <s v="Enterprise"/>
    <s v="Distributor"/>
    <s v="M. Rossi"/>
    <x v="5"/>
    <s v="MON-8422"/>
    <n v="441.08"/>
    <n v="1054.29"/>
    <n v="1054.29"/>
    <n v="0.23699999999999999"/>
    <n v="6"/>
    <n v="4826.5396199999996"/>
    <n v="2646.48"/>
    <n v="2180.0596199999995"/>
    <n v="0.45168169985932899"/>
    <s v="Mar-2024"/>
    <d v="2024-03-01T00:00:00"/>
    <d v="2023-01-01T00:00:00"/>
    <n v="14"/>
    <s v="Q1-2024"/>
    <s v="Africa → South Africa → Johannesburg"/>
    <m/>
    <m/>
    <s v="Medium"/>
    <n v="0"/>
  </r>
  <r>
    <s v="ORD-2023-488227"/>
    <d v="2023-09-08T00:00:00"/>
    <d v="2023-10-02T00:00:00"/>
    <n v="24"/>
    <s v="Original"/>
    <d v="2023-10-02T00:00:00"/>
    <n v="24"/>
    <s v="Americas"/>
    <x v="3"/>
    <s v="Toronto"/>
    <s v="Education"/>
    <s v="Direct"/>
    <s v="A. Patel"/>
    <x v="6"/>
    <s v="ACC-3415"/>
    <n v="1299.03"/>
    <n v="2451.2199999999998"/>
    <n v="2451.2199999999998"/>
    <n v="0.20799999999999999"/>
    <n v="8"/>
    <n v="15530.929919999999"/>
    <n v="10392.24"/>
    <n v="5138.6899199999989"/>
    <n v="0.3308681416032041"/>
    <s v="Sep-2023"/>
    <d v="2023-09-01T00:00:00"/>
    <d v="2023-01-01T00:00:00"/>
    <n v="8"/>
    <s v="Q3-2023"/>
    <s v="Americas → Canada → Toronto"/>
    <m/>
    <m/>
    <s v="High"/>
    <n v="0"/>
  </r>
  <r>
    <s v="ORD-2023-472078"/>
    <d v="2023-02-28T00:00:00"/>
    <d v="2023-03-06T00:00:00"/>
    <n v="6"/>
    <s v="Original"/>
    <d v="2023-03-06T00:00:00"/>
    <n v="6"/>
    <s v="Europe"/>
    <x v="6"/>
    <s v="Frankfurt"/>
    <s v="Small Business"/>
    <s v="Marketplace"/>
    <s v="D. Smith"/>
    <x v="1"/>
    <s v="PRN-9624"/>
    <n v="880.02"/>
    <n v="1251.21"/>
    <n v="1251.21"/>
    <n v="0.123"/>
    <n v="29"/>
    <n v="31822.023930000003"/>
    <n v="25520.579999999998"/>
    <n v="6301.4439300000049"/>
    <n v="0.19802146915172672"/>
    <s v="Feb-2023"/>
    <d v="2023-02-01T00:00:00"/>
    <d v="2023-01-01T00:00:00"/>
    <n v="1"/>
    <s v="Q1-2023"/>
    <s v="Europe → Germany → Frankfurt"/>
    <m/>
    <m/>
    <s v="Medium"/>
    <n v="1"/>
  </r>
  <r>
    <s v="ORD-2024-202877"/>
    <d v="2024-07-13T00:00:00"/>
    <d v="2024-08-03T00:00:00"/>
    <n v="21"/>
    <s v="Original"/>
    <d v="2024-08-03T00:00:00"/>
    <n v="21"/>
    <s v="Americas"/>
    <x v="5"/>
    <s v="Rio de Janeiro"/>
    <s v="Corporate"/>
    <s v="Marketplace"/>
    <s v="M. Rossi"/>
    <x v="5"/>
    <s v="MON-6287"/>
    <n v="702.98"/>
    <n v="1104.8"/>
    <n v="1104.8"/>
    <n v="0.17499999999999999"/>
    <n v="12"/>
    <n v="10937.519999999999"/>
    <n v="8435.76"/>
    <n v="2501.7599999999984"/>
    <n v="0.22873192460448061"/>
    <s v="Jul-2024"/>
    <d v="2024-07-01T00:00:00"/>
    <d v="2023-01-01T00:00:00"/>
    <n v="18"/>
    <s v="Q3-2024"/>
    <s v="Americas → Brazil → Rio de Janeiro"/>
    <m/>
    <m/>
    <s v="Medium"/>
    <n v="0"/>
  </r>
  <r>
    <s v="ORD-2024-140633"/>
    <d v="2024-12-07T00:00:00"/>
    <d v="2024-12-26T00:00:00"/>
    <n v="19"/>
    <s v="Original"/>
    <d v="2024-12-26T00:00:00"/>
    <n v="19"/>
    <s v="Europe"/>
    <x v="8"/>
    <s v="London"/>
    <s v="Enterprise"/>
    <s v="Online"/>
    <s v="D. Smith"/>
    <x v="2"/>
    <s v="NET-4491"/>
    <n v="1035.24"/>
    <n v="2383.41"/>
    <n v="2383.41"/>
    <n v="0.17"/>
    <n v="15"/>
    <n v="29673.454499999993"/>
    <n v="15528.6"/>
    <n v="14144.854499999992"/>
    <n v="0.47668378145860962"/>
    <s v="Dec-2024"/>
    <d v="2024-12-01T00:00:00"/>
    <d v="2023-01-01T00:00:00"/>
    <n v="23"/>
    <s v="Q4-2024"/>
    <s v="Europe → United Kingdom → London"/>
    <m/>
    <m/>
    <s v="High"/>
    <n v="0"/>
  </r>
  <r>
    <s v="ORD-2025-419532"/>
    <d v="2025-08-06T00:00:00"/>
    <d v="2025-08-23T00:00:00"/>
    <n v="17"/>
    <s v="Original"/>
    <d v="2025-08-23T00:00:00"/>
    <n v="17"/>
    <s v="Americas"/>
    <x v="5"/>
    <s v="Brasília"/>
    <s v="Consumer"/>
    <s v="Distributor"/>
    <s v="A. Patel"/>
    <x v="5"/>
    <s v="MON-4317"/>
    <n v="86.64"/>
    <n v="213.06"/>
    <n v="213.06"/>
    <n v="0.21199999999999999"/>
    <n v="11"/>
    <n v="1846.8040799999999"/>
    <n v="953.04"/>
    <n v="893.76407999999992"/>
    <n v="0.48395175735154322"/>
    <s v="Aug-2025"/>
    <d v="2025-08-01T00:00:00"/>
    <d v="2023-01-01T00:00:00"/>
    <n v="31"/>
    <s v="Q3-2025"/>
    <s v="Americas → Brazil → Brasília"/>
    <m/>
    <m/>
    <s v="Low"/>
    <n v="0"/>
  </r>
  <r>
    <s v="ORD-2023-139236"/>
    <d v="2023-03-03T00:00:00"/>
    <d v="2023-03-20T00:00:00"/>
    <n v="17"/>
    <s v="Original"/>
    <d v="2023-03-20T00:00:00"/>
    <n v="17"/>
    <s v="Asia"/>
    <x v="2"/>
    <s v="Nagoya"/>
    <s v="Small Business"/>
    <s v="Online"/>
    <s v="D. Smith"/>
    <x v="2"/>
    <s v="NET-7349"/>
    <n v="1171.17"/>
    <n v="2030.64"/>
    <n v="2030.64"/>
    <n v="0.157"/>
    <n v="11"/>
    <n v="18830.12472"/>
    <n v="12882.87"/>
    <n v="5947.254719999999"/>
    <n v="0.31583724528830415"/>
    <s v="Mar-2023"/>
    <d v="2023-03-01T00:00:00"/>
    <d v="2023-03-01T00:00:00"/>
    <n v="0"/>
    <s v="Q1-2023"/>
    <s v="Asia → Japan → Nagoya"/>
    <m/>
    <m/>
    <s v="High"/>
    <n v="0"/>
  </r>
  <r>
    <s v="ORD-2025-337268"/>
    <d v="2025-02-16T00:00:00"/>
    <d v="2025-03-17T00:00:00"/>
    <n v="29"/>
    <s v="Original"/>
    <d v="2025-03-17T00:00:00"/>
    <n v="29"/>
    <s v="Europe"/>
    <x v="6"/>
    <s v="Munich"/>
    <s v="Consumer"/>
    <s v="Retail"/>
    <s v="L. Okafor"/>
    <x v="6"/>
    <s v="ACC-5150"/>
    <n v="730.42"/>
    <n v="956.7"/>
    <n v="956.7"/>
    <n v="4.2000000000000003E-2"/>
    <n v="22"/>
    <n v="20163.409200000002"/>
    <n v="16069.24"/>
    <n v="4094.1692000000021"/>
    <n v="0.20304945256975698"/>
    <s v="Feb-2025"/>
    <d v="2025-02-01T00:00:00"/>
    <d v="2023-01-01T00:00:00"/>
    <n v="25"/>
    <s v="Q1-2025"/>
    <s v="Europe → Germany → Munich"/>
    <m/>
    <m/>
    <s v="Medium"/>
    <n v="0"/>
  </r>
  <r>
    <s v="ORD-2025-332931"/>
    <d v="2025-02-15T00:00:00"/>
    <d v="2025-03-01T00:00:00"/>
    <n v="14"/>
    <s v="Original"/>
    <d v="2025-03-01T00:00:00"/>
    <n v="14"/>
    <s v="Africa"/>
    <x v="0"/>
    <s v="Mombasa"/>
    <s v="Education"/>
    <s v="Direct"/>
    <s v="L. Okafor"/>
    <x v="6"/>
    <s v="ACC-5144"/>
    <n v="1162.8599999999999"/>
    <n v="1447.68"/>
    <n v="1447.68"/>
    <n v="8.6999999999999994E-2"/>
    <n v="12"/>
    <n v="15860.782080000001"/>
    <n v="13954.32"/>
    <n v="1906.4620800000012"/>
    <n v="0.12019975247021369"/>
    <s v="Feb-2025"/>
    <d v="2025-02-01T00:00:00"/>
    <d v="2023-01-01T00:00:00"/>
    <n v="25"/>
    <s v="Q1-2025"/>
    <s v="Africa → Kenya → Mombasa"/>
    <m/>
    <m/>
    <s v="Medium"/>
    <n v="0"/>
  </r>
  <r>
    <s v="ORD-2024-536442"/>
    <d v="2024-08-31T00:00:00"/>
    <d v="2024-09-26T00:00:00"/>
    <n v="26"/>
    <s v="Original"/>
    <d v="2024-09-26T00:00:00"/>
    <n v="26"/>
    <s v="Asia"/>
    <x v="2"/>
    <s v="Tokyo"/>
    <s v="Education"/>
    <s v="Online"/>
    <s v="I. Johnson"/>
    <x v="3"/>
    <s v="PHN-6111"/>
    <n v="1189.03"/>
    <n v="2949.62"/>
    <n v="2949.62"/>
    <n v="0.125"/>
    <n v="13"/>
    <n v="33551.927499999998"/>
    <n v="15457.39"/>
    <n v="18094.537499999999"/>
    <n v="0.53929949330034765"/>
    <s v="Aug-2024"/>
    <d v="2024-08-01T00:00:00"/>
    <d v="2023-03-01T00:00:00"/>
    <n v="17"/>
    <s v="Q3-2024"/>
    <s v="Asia → Japan → Tokyo"/>
    <m/>
    <m/>
    <s v="High"/>
    <n v="0"/>
  </r>
  <r>
    <s v="ORD-2023-957692"/>
    <d v="2023-05-07T00:00:00"/>
    <d v="2023-05-20T00:00:00"/>
    <n v="13"/>
    <s v="Original"/>
    <d v="2023-05-20T00:00:00"/>
    <n v="13"/>
    <s v="Asia"/>
    <x v="4"/>
    <s v="Mumbai"/>
    <s v="Enterprise"/>
    <s v="Retail"/>
    <s v="D. Smith"/>
    <x v="6"/>
    <s v="ACC-9283"/>
    <n v="1443.28"/>
    <n v="2580.5700000000002"/>
    <n v="2580.5700000000002"/>
    <n v="0"/>
    <n v="18"/>
    <n v="46450.26"/>
    <n v="25979.040000000001"/>
    <n v="20471.22"/>
    <n v="0.4407127107577008"/>
    <s v="May-2023"/>
    <d v="2023-05-01T00:00:00"/>
    <d v="2023-01-01T00:00:00"/>
    <n v="4"/>
    <s v="Q2-2023"/>
    <s v="Asia → India → Mumbai"/>
    <m/>
    <m/>
    <s v="High"/>
    <n v="0"/>
  </r>
  <r>
    <s v="ORD-2025-874124"/>
    <d v="2025-05-14T00:00:00"/>
    <d v="2025-05-12T00:00:00"/>
    <n v="-2"/>
    <s v="Corrected"/>
    <d v="2025-05-16T00:00:00"/>
    <n v="2"/>
    <s v="Americas"/>
    <x v="3"/>
    <s v="Vancouver"/>
    <s v="Non-Profit"/>
    <s v="Distributor"/>
    <s v="F. Müller"/>
    <x v="1"/>
    <s v="PRN-2407"/>
    <n v="883.5"/>
    <n v="1978.91"/>
    <n v="1978.91"/>
    <n v="5.3999999999999999E-2"/>
    <n v="27"/>
    <n v="50545.319219999998"/>
    <n v="23854.5"/>
    <n v="26690.819219999998"/>
    <n v="0.52805718970390547"/>
    <s v="May-2025"/>
    <d v="2025-05-01T00:00:00"/>
    <d v="2023-01-01T00:00:00"/>
    <n v="28"/>
    <s v="Q2-2025"/>
    <s v="Americas → Canada → Vancouver"/>
    <m/>
    <m/>
    <s v="High"/>
    <n v="1"/>
  </r>
  <r>
    <s v="ORD-2024-687073"/>
    <d v="2024-03-11T00:00:00"/>
    <d v="2024-03-29T00:00:00"/>
    <n v="18"/>
    <s v="Original"/>
    <d v="2024-03-29T00:00:00"/>
    <n v="18"/>
    <s v="Americas"/>
    <x v="10"/>
    <s v="New York"/>
    <s v="Corporate"/>
    <s v="Retail"/>
    <s v="M. Rossi"/>
    <x v="5"/>
    <s v="MON-7099"/>
    <n v="710.98"/>
    <n v="1481.45"/>
    <n v="1481.45"/>
    <n v="0.21099999999999999"/>
    <n v="9"/>
    <n v="10519.776450000001"/>
    <n v="6398.82"/>
    <n v="4120.9564500000015"/>
    <n v="0.39173422264120461"/>
    <s v="Mar-2024"/>
    <d v="2024-03-01T00:00:00"/>
    <d v="2023-01-01T00:00:00"/>
    <n v="14"/>
    <s v="Q1-2024"/>
    <s v="Americas → USA → New York"/>
    <m/>
    <m/>
    <s v="Medium"/>
    <n v="0"/>
  </r>
  <r>
    <s v="ORD-2024-555229"/>
    <d v="2024-05-18T00:00:00"/>
    <d v="2024-05-22T00:00:00"/>
    <n v="4"/>
    <s v="Original"/>
    <d v="2024-05-22T00:00:00"/>
    <n v="4"/>
    <s v="Africa"/>
    <x v="0"/>
    <s v="Nairobi"/>
    <s v="Corporate"/>
    <s v="Direct"/>
    <s v="H. Kim"/>
    <x v="6"/>
    <s v="ACC-7354"/>
    <n v="857.42"/>
    <n v="1658.92"/>
    <n v="1658.92"/>
    <n v="0.122"/>
    <n v="9"/>
    <n v="13108.78584"/>
    <n v="7716.78"/>
    <n v="5392.0058400000007"/>
    <n v="0.41132763215544305"/>
    <s v="May-2024"/>
    <d v="2024-05-01T00:00:00"/>
    <d v="2023-01-01T00:00:00"/>
    <n v="16"/>
    <s v="Q2-2024"/>
    <s v="Africa → Kenya → Nairobi"/>
    <m/>
    <m/>
    <s v="High"/>
    <n v="1"/>
  </r>
  <r>
    <s v="ORD-2024-872291"/>
    <d v="2024-01-08T00:00:00"/>
    <d v="2024-01-12T00:00:00"/>
    <n v="4"/>
    <s v="Original"/>
    <d v="2024-01-12T00:00:00"/>
    <n v="4"/>
    <s v="Asia"/>
    <x v="4"/>
    <s v="Bengaluru"/>
    <s v="Corporate"/>
    <s v="Direct"/>
    <s v="E. Garcia"/>
    <x v="1"/>
    <s v="PRN-6585"/>
    <n v="802.32"/>
    <n v="602.34"/>
    <n v="602.34"/>
    <n v="0.12"/>
    <n v="25"/>
    <n v="13251.48"/>
    <n v="20058"/>
    <n v="-6806.52"/>
    <n v="-0.51364224977134632"/>
    <s v="Jan-2024"/>
    <d v="2024-01-01T00:00:00"/>
    <d v="2023-01-01T00:00:00"/>
    <n v="12"/>
    <s v="Q1-2024"/>
    <s v="Asia → India → Bengaluru"/>
    <m/>
    <m/>
    <s v="Low"/>
    <n v="1"/>
  </r>
  <r>
    <s v="ORD-2024-250862"/>
    <d v="2024-10-25T00:00:00"/>
    <d v="2024-11-05T00:00:00"/>
    <n v="11"/>
    <s v="Original"/>
    <d v="2024-11-05T00:00:00"/>
    <n v="11"/>
    <s v="Americas"/>
    <x v="10"/>
    <s v="New York"/>
    <s v="Corporate"/>
    <s v="Distributor"/>
    <s v="N. Brown"/>
    <x v="0"/>
    <s v="CMP-9498"/>
    <n v="446.66"/>
    <n v="527.64"/>
    <n v="527.64"/>
    <n v="0.14499999999999999"/>
    <n v="15"/>
    <n v="6766.9829999999993"/>
    <n v="6699.9000000000005"/>
    <n v="67.082999999998719"/>
    <n v="9.9132804087137105E-3"/>
    <s v="Oct-2024"/>
    <d v="2024-10-01T00:00:00"/>
    <d v="2023-01-01T00:00:00"/>
    <n v="21"/>
    <s v="Q4-2024"/>
    <s v="Americas → USA → New York"/>
    <m/>
    <m/>
    <s v="Low"/>
    <n v="0"/>
  </r>
  <r>
    <s v="ORD-2024-331226"/>
    <d v="2024-11-30T00:00:00"/>
    <d v="2024-12-19T00:00:00"/>
    <n v="19"/>
    <s v="Original"/>
    <d v="2024-12-19T00:00:00"/>
    <n v="19"/>
    <s v="Africa"/>
    <x v="0"/>
    <s v="Kisumu"/>
    <s v="Corporate"/>
    <s v="Online"/>
    <s v="L. Okafor"/>
    <x v="3"/>
    <s v="PHN-1919"/>
    <n v="1195.98"/>
    <n v="1841.9"/>
    <n v="1841.9"/>
    <n v="5.5E-2"/>
    <n v="19"/>
    <n v="33071.3145"/>
    <n v="22723.62"/>
    <n v="10347.694500000001"/>
    <n v="0.31289032977506842"/>
    <s v="Nov-2024"/>
    <d v="2024-11-01T00:00:00"/>
    <d v="2023-01-01T00:00:00"/>
    <n v="22"/>
    <s v="Q4-2024"/>
    <s v="Africa → Kenya → Kisumu"/>
    <m/>
    <m/>
    <s v="High"/>
    <n v="0"/>
  </r>
  <r>
    <s v="ORD-2023-356427"/>
    <d v="2023-04-13T00:00:00"/>
    <d v="2023-05-02T00:00:00"/>
    <n v="19"/>
    <s v="Original"/>
    <d v="2023-05-02T00:00:00"/>
    <n v="19"/>
    <s v="Americas"/>
    <x v="3"/>
    <s v="Montreal"/>
    <s v="Consumer"/>
    <s v="Distributor"/>
    <s v="E. Garcia"/>
    <x v="5"/>
    <s v="MON-6053"/>
    <n v="671.05"/>
    <n v="1645.48"/>
    <n v="1645.48"/>
    <n v="0.13700000000000001"/>
    <n v="6"/>
    <n v="8520.2954399999999"/>
    <n v="4026.2999999999997"/>
    <n v="4493.9954400000006"/>
    <n v="0.52744596377517172"/>
    <s v="Apr-2023"/>
    <d v="2023-04-01T00:00:00"/>
    <d v="2023-01-01T00:00:00"/>
    <n v="3"/>
    <s v="Q2-2023"/>
    <s v="Americas → Canada → Montreal"/>
    <m/>
    <m/>
    <s v="High"/>
    <n v="0"/>
  </r>
  <r>
    <s v="ORD-2025-659650"/>
    <d v="2025-02-04T00:00:00"/>
    <d v="2025-02-08T00:00:00"/>
    <n v="4"/>
    <s v="Original"/>
    <d v="2025-02-08T00:00:00"/>
    <n v="4"/>
    <s v="Europe"/>
    <x v="8"/>
    <s v="Manchester"/>
    <s v="Enterprise"/>
    <s v="Marketplace"/>
    <s v="L. Okafor"/>
    <x v="2"/>
    <s v="NET-2502"/>
    <n v="586.21"/>
    <n v="727.22"/>
    <n v="727.22"/>
    <n v="6.8000000000000005E-2"/>
    <n v="15"/>
    <n v="10166.535600000001"/>
    <n v="8793.1500000000015"/>
    <n v="1373.3855999999996"/>
    <n v="0.13508884973559721"/>
    <s v="Feb-2025"/>
    <d v="2025-02-01T00:00:00"/>
    <d v="2023-01-01T00:00:00"/>
    <n v="25"/>
    <s v="Q1-2025"/>
    <s v="Europe → United Kingdom → Manchester"/>
    <m/>
    <m/>
    <s v="Low"/>
    <n v="1"/>
  </r>
  <r>
    <s v="ORD-2024-207669"/>
    <d v="2024-01-24T00:00:00"/>
    <d v="2024-02-04T00:00:00"/>
    <n v="11"/>
    <s v="Original"/>
    <d v="2024-02-04T00:00:00"/>
    <n v="11"/>
    <s v="Europe"/>
    <x v="8"/>
    <s v="Manchester"/>
    <s v="Consumer"/>
    <s v="Retail"/>
    <s v="B. Chen"/>
    <x v="4"/>
    <s v="LAP-5689"/>
    <n v="525.34"/>
    <n v="1233.79"/>
    <n v="1233.79"/>
    <n v="0.14299999999999999"/>
    <n v="4"/>
    <n v="4229.4321199999995"/>
    <n v="2101.36"/>
    <n v="2128.0721199999994"/>
    <n v="0.50315788494082736"/>
    <s v="Jan-2024"/>
    <d v="2024-01-01T00:00:00"/>
    <d v="2023-01-01T00:00:00"/>
    <n v="12"/>
    <s v="Q1-2024"/>
    <s v="Europe → United Kingdom → Manchester"/>
    <m/>
    <m/>
    <s v="Medium"/>
    <n v="0"/>
  </r>
  <r>
    <s v="ORD-2024-979401"/>
    <d v="2024-02-08T00:00:00"/>
    <d v="2024-02-09T00:00:00"/>
    <n v="1"/>
    <s v="Original"/>
    <d v="2024-02-09T00:00:00"/>
    <n v="1"/>
    <s v="Africa"/>
    <x v="0"/>
    <s v="Mombasa"/>
    <s v="Corporate"/>
    <s v="Direct"/>
    <s v="F. Müller"/>
    <x v="0"/>
    <s v="CMP-5911"/>
    <n v="1233.52"/>
    <n v="1543.76"/>
    <n v="1543.76"/>
    <n v="0.126"/>
    <n v="13"/>
    <n v="17540.201120000002"/>
    <n v="16035.76"/>
    <n v="1504.4411200000013"/>
    <n v="8.5771030201277493E-2"/>
    <s v="Feb-2024"/>
    <d v="2024-02-01T00:00:00"/>
    <d v="2023-01-01T00:00:00"/>
    <n v="13"/>
    <s v="Q1-2024"/>
    <s v="Africa → Kenya → Mombasa"/>
    <m/>
    <m/>
    <s v="Medium"/>
    <n v="1"/>
  </r>
  <r>
    <s v="ORD-2025-929414"/>
    <d v="2025-06-26T00:00:00"/>
    <d v="2025-07-11T00:00:00"/>
    <n v="15"/>
    <s v="Original"/>
    <d v="2025-07-11T00:00:00"/>
    <n v="15"/>
    <s v="Africa"/>
    <x v="1"/>
    <s v="Port Harcourt"/>
    <s v="Small Business"/>
    <s v="Online"/>
    <s v="A. Patel"/>
    <x v="4"/>
    <s v="LAP-7523"/>
    <n v="1170.1500000000001"/>
    <n v="2115.19"/>
    <n v="2115.19"/>
    <n v="9.1999999999999998E-2"/>
    <n v="23"/>
    <n v="44173.627960000005"/>
    <n v="26913.45"/>
    <n v="17260.177960000005"/>
    <n v="0.39073489674946776"/>
    <s v="Jun-2025"/>
    <d v="2025-06-01T00:00:00"/>
    <d v="2023-01-01T00:00:00"/>
    <n v="29"/>
    <s v="Q2-2025"/>
    <s v="Africa → Nigeria → Port Harcourt"/>
    <m/>
    <m/>
    <s v="High"/>
    <n v="0"/>
  </r>
  <r>
    <s v="ORD-2024-766980"/>
    <d v="2024-11-04T00:00:00"/>
    <d v="2024-11-07T00:00:00"/>
    <n v="3"/>
    <s v="Original"/>
    <d v="2024-11-07T00:00:00"/>
    <n v="3"/>
    <s v="Europe"/>
    <x v="7"/>
    <s v="Lyon"/>
    <s v="Corporate"/>
    <s v="Online"/>
    <s v="O. Wang"/>
    <x v="5"/>
    <s v="MON-1118"/>
    <n v="740.68"/>
    <n v="1837.19"/>
    <n v="1837.19"/>
    <n v="0.19700000000000001"/>
    <n v="17"/>
    <n v="25079.480689999997"/>
    <n v="12591.56"/>
    <n v="12487.920689999997"/>
    <n v="0.4979337827748298"/>
    <s v="Nov-2024"/>
    <d v="2024-11-01T00:00:00"/>
    <d v="2023-01-01T00:00:00"/>
    <n v="22"/>
    <s v="Q4-2024"/>
    <s v="Europe → France → Lyon"/>
    <m/>
    <m/>
    <s v="High"/>
    <n v="1"/>
  </r>
  <r>
    <s v="ORD-2024-437164"/>
    <d v="2024-02-20T00:00:00"/>
    <d v="2024-02-20T00:00:00"/>
    <n v="0"/>
    <s v="Original"/>
    <d v="2024-02-20T00:00:00"/>
    <n v="0"/>
    <s v="Americas"/>
    <x v="10"/>
    <s v="New York"/>
    <s v="Enterprise"/>
    <s v="Online"/>
    <s v="C. Otieno"/>
    <x v="2"/>
    <s v="NET-9177"/>
    <n v="1407.05"/>
    <n v="2858.93"/>
    <n v="2858.93"/>
    <n v="0"/>
    <n v="12"/>
    <n v="34307.159999999996"/>
    <n v="16884.599999999999"/>
    <n v="17422.559999999998"/>
    <n v="0.50784034586366222"/>
    <s v="Feb-2024"/>
    <d v="2024-02-01T00:00:00"/>
    <d v="2023-01-01T00:00:00"/>
    <n v="13"/>
    <s v="Q1-2024"/>
    <s v="Americas → USA → New York"/>
    <m/>
    <m/>
    <s v="High"/>
    <n v="1"/>
  </r>
  <r>
    <s v="ORD-2025-169093"/>
    <d v="2025-04-13T00:00:00"/>
    <d v="2025-04-14T00:00:00"/>
    <n v="1"/>
    <s v="Original"/>
    <d v="2025-04-14T00:00:00"/>
    <n v="1"/>
    <s v="Asia"/>
    <x v="2"/>
    <s v="Osaka"/>
    <s v="Enterprise"/>
    <s v="Online"/>
    <s v="G. Dubois"/>
    <x v="0"/>
    <s v="CMP-6495"/>
    <n v="138.9"/>
    <n v="289.92"/>
    <n v="289.92"/>
    <n v="2.9000000000000001E-2"/>
    <n v="12"/>
    <n v="3378.1478400000001"/>
    <n v="1666.8000000000002"/>
    <n v="1711.3478399999999"/>
    <n v="0.50659353025828491"/>
    <s v="Apr-2025"/>
    <d v="2025-04-01T00:00:00"/>
    <d v="2023-03-01T00:00:00"/>
    <n v="25"/>
    <s v="Q2-2025"/>
    <s v="Asia → Japan → Osaka"/>
    <m/>
    <m/>
    <s v="Low"/>
    <n v="1"/>
  </r>
  <r>
    <s v="ORD-2023-868460"/>
    <d v="2023-06-01T00:00:00"/>
    <d v="2023-06-01T00:00:00"/>
    <n v="0"/>
    <s v="Original"/>
    <d v="2023-06-01T00:00:00"/>
    <n v="0"/>
    <s v="Asia"/>
    <x v="4"/>
    <s v="Bengaluru"/>
    <s v="Corporate"/>
    <s v="Retail"/>
    <s v="E. Garcia"/>
    <x v="6"/>
    <s v="ACC-4587"/>
    <n v="669.37"/>
    <n v="997.2"/>
    <n v="997.2"/>
    <n v="8.2000000000000003E-2"/>
    <n v="5"/>
    <n v="4577.1480000000001"/>
    <n v="3346.85"/>
    <n v="1230.2980000000002"/>
    <n v="0.26879139586484863"/>
    <s v="Jun-2023"/>
    <d v="2023-06-01T00:00:00"/>
    <d v="2023-01-01T00:00:00"/>
    <n v="5"/>
    <s v="Q2-2023"/>
    <s v="Asia → India → Bengaluru"/>
    <m/>
    <m/>
    <s v="Medium"/>
    <n v="1"/>
  </r>
  <r>
    <s v="ORD-2025-177994"/>
    <d v="2025-03-24T00:00:00"/>
    <d v="2025-04-04T00:00:00"/>
    <n v="11"/>
    <s v="Original"/>
    <d v="2025-04-04T00:00:00"/>
    <n v="11"/>
    <s v="Asia"/>
    <x v="4"/>
    <s v="Mumbai"/>
    <s v="Education"/>
    <s v="Marketplace"/>
    <s v="J. Njeri"/>
    <x v="3"/>
    <s v="PHN-4395"/>
    <n v="23.83"/>
    <n v="47.29"/>
    <n v="47.29"/>
    <n v="6.4000000000000001E-2"/>
    <n v="19"/>
    <n v="841.00536"/>
    <n v="452.77"/>
    <n v="388.23536000000001"/>
    <n v="0.46163244429262618"/>
    <s v="Mar-2025"/>
    <d v="2025-03-01T00:00:00"/>
    <d v="2023-01-01T00:00:00"/>
    <n v="26"/>
    <s v="Q1-2025"/>
    <s v="Asia → India → Mumbai"/>
    <m/>
    <m/>
    <s v="Low"/>
    <n v="0"/>
  </r>
  <r>
    <s v="ORD-2024-355095"/>
    <d v="2024-01-02T00:00:00"/>
    <d v="2024-01-02T00:00:00"/>
    <n v="0"/>
    <s v="Original"/>
    <d v="2024-01-02T00:00:00"/>
    <n v="0"/>
    <s v="Americas"/>
    <x v="3"/>
    <s v="Vancouver"/>
    <s v="Education"/>
    <s v="Direct"/>
    <s v="A. Patel"/>
    <x v="4"/>
    <s v="LAP-3581"/>
    <n v="444.41"/>
    <n v="754.24"/>
    <n v="754.24"/>
    <n v="0.20699999999999999"/>
    <n v="32"/>
    <n v="19139.594240000002"/>
    <n v="14221.12"/>
    <n v="4918.4742400000014"/>
    <n v="0.25697902360546598"/>
    <s v="Jan-2024"/>
    <d v="2024-01-01T00:00:00"/>
    <d v="2023-01-01T00:00:00"/>
    <n v="12"/>
    <s v="Q1-2024"/>
    <s v="Americas → Canada → Vancouver"/>
    <m/>
    <m/>
    <s v="Low"/>
    <n v="1"/>
  </r>
  <r>
    <s v="ORD-2023-126505"/>
    <d v="2023-12-19T00:00:00"/>
    <d v="2024-01-01T00:00:00"/>
    <n v="13"/>
    <s v="Original"/>
    <d v="2024-01-01T00:00:00"/>
    <n v="13"/>
    <s v="Americas"/>
    <x v="3"/>
    <s v="Toronto"/>
    <s v="Enterprise"/>
    <s v="Retail"/>
    <s v="K. Singh"/>
    <x v="5"/>
    <s v="MON-6065"/>
    <n v="856.1"/>
    <n v="901.48"/>
    <n v="901.48"/>
    <n v="5.6000000000000001E-2"/>
    <n v="17"/>
    <n v="14466.95104"/>
    <n v="14553.7"/>
    <n v="-86.748960000000807"/>
    <n v="-5.9963540182134192E-3"/>
    <s v="Dec-2023"/>
    <d v="2023-12-01T00:00:00"/>
    <d v="2023-01-01T00:00:00"/>
    <n v="11"/>
    <s v="Q4-2023"/>
    <s v="Americas → Canada → Toronto"/>
    <m/>
    <m/>
    <s v="Medium"/>
    <n v="0"/>
  </r>
  <r>
    <s v="ORD-2023-340056"/>
    <d v="2023-04-26T00:00:00"/>
    <d v="2023-04-26T00:00:00"/>
    <n v="0"/>
    <s v="Original"/>
    <d v="2023-04-26T00:00:00"/>
    <n v="0"/>
    <s v="Europe"/>
    <x v="7"/>
    <s v="Marseille"/>
    <s v="Consumer"/>
    <s v="Direct"/>
    <s v="M. Rossi"/>
    <x v="0"/>
    <s v="CMP-4945"/>
    <n v="81.489999999999995"/>
    <n v="113.08"/>
    <n v="113.08"/>
    <n v="0.121"/>
    <n v="5"/>
    <n v="496.98660000000001"/>
    <n v="407.45"/>
    <n v="89.536600000000021"/>
    <n v="0.18015898215364362"/>
    <s v="Apr-2023"/>
    <d v="2023-04-01T00:00:00"/>
    <d v="2023-01-01T00:00:00"/>
    <n v="3"/>
    <s v="Q2-2023"/>
    <s v="Europe → France → Marseille"/>
    <m/>
    <m/>
    <s v="Low"/>
    <n v="1"/>
  </r>
  <r>
    <s v="ORD-2025-281413"/>
    <d v="2025-08-03T00:00:00"/>
    <d v="2025-08-16T00:00:00"/>
    <n v="13"/>
    <s v="Original"/>
    <d v="2025-08-16T00:00:00"/>
    <n v="13"/>
    <s v="Americas"/>
    <x v="3"/>
    <s v="Montreal"/>
    <s v="Enterprise"/>
    <s v="Distributor"/>
    <s v="O. Wang"/>
    <x v="2"/>
    <s v="NET-3785"/>
    <n v="698.66"/>
    <n v="868.62"/>
    <n v="868.62"/>
    <n v="7.1999999999999995E-2"/>
    <n v="15"/>
    <n v="12091.190399999999"/>
    <n v="10479.9"/>
    <n v="1611.2903999999999"/>
    <n v="0.13326151906432637"/>
    <s v="Aug-2025"/>
    <d v="2025-08-01T00:00:00"/>
    <d v="2023-01-01T00:00:00"/>
    <n v="31"/>
    <s v="Q3-2025"/>
    <s v="Americas → Canada → Montreal"/>
    <m/>
    <m/>
    <s v="Medium"/>
    <n v="0"/>
  </r>
  <r>
    <s v="ORD-2023-713614"/>
    <d v="2023-08-02T00:00:00"/>
    <d v="2023-08-19T00:00:00"/>
    <n v="17"/>
    <s v="Original"/>
    <d v="2023-08-19T00:00:00"/>
    <n v="17"/>
    <s v="Americas"/>
    <x v="3"/>
    <s v="Vancouver"/>
    <s v="Corporate"/>
    <s v="Online"/>
    <s v="F. Müller"/>
    <x v="2"/>
    <s v="NET-3689"/>
    <n v="175.38"/>
    <n v="347.9"/>
    <n v="347.9"/>
    <n v="7.1999999999999995E-2"/>
    <n v="43"/>
    <n v="13882.6016"/>
    <n v="7541.34"/>
    <n v="6341.2615999999998"/>
    <n v="0.45677761148169804"/>
    <s v="Aug-2023"/>
    <d v="2023-08-01T00:00:00"/>
    <d v="2023-01-01T00:00:00"/>
    <n v="7"/>
    <s v="Q3-2023"/>
    <s v="Americas → Canada → Vancouver"/>
    <m/>
    <m/>
    <s v="Low"/>
    <n v="0"/>
  </r>
  <r>
    <s v="ORD-2023-173313"/>
    <d v="2023-06-15T00:00:00"/>
    <d v="2023-07-12T00:00:00"/>
    <n v="27"/>
    <s v="Original"/>
    <d v="2023-07-12T00:00:00"/>
    <n v="27"/>
    <s v="Europe"/>
    <x v="8"/>
    <s v="Manchester"/>
    <s v="Consumer"/>
    <s v="Direct"/>
    <s v="I. Johnson"/>
    <x v="6"/>
    <s v="ACC-3833"/>
    <n v="751.28"/>
    <n v="1111.8800000000001"/>
    <n v="1111.8800000000001"/>
    <n v="0.13500000000000001"/>
    <n v="7"/>
    <n v="6732.4334000000008"/>
    <n v="5258.96"/>
    <n v="1473.4734000000008"/>
    <n v="0.21886193482433863"/>
    <s v="Jun-2023"/>
    <d v="2023-06-01T00:00:00"/>
    <d v="2023-01-01T00:00:00"/>
    <n v="5"/>
    <s v="Q2-2023"/>
    <s v="Europe → United Kingdom → Manchester"/>
    <m/>
    <m/>
    <s v="Medium"/>
    <n v="0"/>
  </r>
  <r>
    <s v="ORD-2024-496601"/>
    <d v="2024-11-11T00:00:00"/>
    <d v="2024-11-24T00:00:00"/>
    <n v="13"/>
    <s v="Original"/>
    <d v="2024-11-24T00:00:00"/>
    <n v="13"/>
    <s v="Europe"/>
    <x v="8"/>
    <s v="London"/>
    <s v="Corporate"/>
    <s v="Retail"/>
    <s v="E. Garcia"/>
    <x v="2"/>
    <s v="NET-2932"/>
    <n v="164.53"/>
    <n v="327.72"/>
    <n v="327.72"/>
    <n v="6.7000000000000004E-2"/>
    <n v="14"/>
    <n v="4280.6786400000001"/>
    <n v="2303.42"/>
    <n v="1977.25864"/>
    <n v="0.46190307805960412"/>
    <s v="Nov-2024"/>
    <d v="2024-11-01T00:00:00"/>
    <d v="2023-01-01T00:00:00"/>
    <n v="22"/>
    <s v="Q4-2024"/>
    <s v="Europe → United Kingdom → London"/>
    <m/>
    <m/>
    <s v="Low"/>
    <n v="0"/>
  </r>
  <r>
    <s v="ORD-2025-155182"/>
    <d v="2025-07-11T00:00:00"/>
    <d v="2025-08-03T00:00:00"/>
    <n v="23"/>
    <s v="Original"/>
    <d v="2025-08-03T00:00:00"/>
    <n v="23"/>
    <s v="Africa"/>
    <x v="0"/>
    <s v="Nakuru"/>
    <s v="Small Business"/>
    <s v="Retail"/>
    <s v="C. Otieno"/>
    <x v="3"/>
    <s v="PHN-7636"/>
    <n v="389.93"/>
    <n v="486.13"/>
    <n v="486.13"/>
    <n v="0.13200000000000001"/>
    <n v="17"/>
    <n v="7173.3342799999991"/>
    <n v="6628.81"/>
    <n v="544.52427999999873"/>
    <n v="7.5909508569562828E-2"/>
    <s v="Jul-2025"/>
    <d v="2025-07-01T00:00:00"/>
    <d v="2023-01-01T00:00:00"/>
    <n v="30"/>
    <s v="Q3-2025"/>
    <s v="Africa → Kenya → Nakuru"/>
    <m/>
    <m/>
    <s v="Low"/>
    <n v="0"/>
  </r>
  <r>
    <s v="ORD-2023-244375"/>
    <d v="2023-06-03T00:00:00"/>
    <d v="2023-07-01T00:00:00"/>
    <n v="28"/>
    <s v="Original"/>
    <d v="2023-07-01T00:00:00"/>
    <n v="28"/>
    <s v="Americas"/>
    <x v="5"/>
    <s v="Brasília"/>
    <s v="Small Business"/>
    <s v="Marketplace"/>
    <s v="A. Patel"/>
    <x v="0"/>
    <s v="CMP-1223"/>
    <n v="860.4"/>
    <n v="2066.6"/>
    <n v="2066.6"/>
    <n v="0.01"/>
    <n v="3"/>
    <n v="6137.8019999999988"/>
    <n v="2581.1999999999998"/>
    <n v="3556.601999999999"/>
    <n v="0.57945857491004105"/>
    <s v="Jun-2023"/>
    <d v="2023-06-01T00:00:00"/>
    <d v="2023-01-01T00:00:00"/>
    <n v="5"/>
    <s v="Q2-2023"/>
    <s v="Americas → Brazil → Brasília"/>
    <m/>
    <m/>
    <s v="High"/>
    <n v="0"/>
  </r>
  <r>
    <s v="ORD-2023-856322"/>
    <d v="2023-01-29T00:00:00"/>
    <d v="2023-02-06T00:00:00"/>
    <n v="8"/>
    <s v="Original"/>
    <d v="2023-02-06T00:00:00"/>
    <n v="8"/>
    <s v="Americas"/>
    <x v="5"/>
    <s v="Brasília"/>
    <s v="Corporate"/>
    <s v="Marketplace"/>
    <s v="D. Smith"/>
    <x v="5"/>
    <s v="MON-7207"/>
    <n v="41.84"/>
    <n v="86.2"/>
    <n v="86.2"/>
    <n v="0.22600000000000001"/>
    <n v="27"/>
    <n v="1801.4076000000002"/>
    <n v="1129.68"/>
    <n v="671.72760000000017"/>
    <n v="0.37289039970742882"/>
    <s v="Jan-2023"/>
    <d v="2023-01-01T00:00:00"/>
    <d v="2023-01-01T00:00:00"/>
    <n v="0"/>
    <s v="Q1-2023"/>
    <s v="Americas → Brazil → Brasília"/>
    <m/>
    <m/>
    <s v="Low"/>
    <n v="0"/>
  </r>
  <r>
    <s v="ORD-2024-594527"/>
    <d v="2024-09-06T00:00:00"/>
    <d v="2024-09-04T00:00:00"/>
    <n v="-2"/>
    <s v="Corrected"/>
    <d v="2024-09-08T00:00:00"/>
    <n v="2"/>
    <s v="Asia"/>
    <x v="2"/>
    <s v="Osaka"/>
    <s v="Corporate"/>
    <s v="Direct"/>
    <s v="A. Patel"/>
    <x v="4"/>
    <s v="LAP-4483"/>
    <n v="1368.17"/>
    <n v="2307.75"/>
    <n v="2307.75"/>
    <n v="0.16300000000000001"/>
    <n v="21"/>
    <n v="40563.321749999996"/>
    <n v="28731.57"/>
    <n v="11831.751749999996"/>
    <n v="0.29168596750831921"/>
    <s v="Sep-2024"/>
    <d v="2024-09-01T00:00:00"/>
    <d v="2023-03-01T00:00:00"/>
    <n v="18"/>
    <s v="Q3-2024"/>
    <s v="Asia → Japan → Osaka"/>
    <m/>
    <m/>
    <s v="High"/>
    <n v="1"/>
  </r>
  <r>
    <s v="ORD-2024-689872"/>
    <d v="2024-08-03T00:00:00"/>
    <d v="2024-08-09T00:00:00"/>
    <n v="6"/>
    <s v="Original"/>
    <d v="2024-08-09T00:00:00"/>
    <n v="6"/>
    <s v="Africa"/>
    <x v="0"/>
    <s v="Mombasa"/>
    <s v="Consumer"/>
    <s v="Marketplace"/>
    <s v="H. Kim"/>
    <x v="4"/>
    <s v="LAP-1969"/>
    <n v="643.21"/>
    <n v="1112.81"/>
    <n v="1112.81"/>
    <n v="0.14099999999999999"/>
    <n v="4"/>
    <n v="3823.6151599999998"/>
    <n v="2572.84"/>
    <n v="1250.7751599999997"/>
    <n v="0.32711847496702562"/>
    <s v="Aug-2024"/>
    <d v="2024-08-01T00:00:00"/>
    <d v="2023-01-01T00:00:00"/>
    <n v="19"/>
    <s v="Q3-2024"/>
    <s v="Africa → Kenya → Mombasa"/>
    <m/>
    <m/>
    <s v="Medium"/>
    <n v="1"/>
  </r>
  <r>
    <s v="ORD-2025-246692"/>
    <d v="2025-04-17T00:00:00"/>
    <d v="2025-04-17T00:00:00"/>
    <n v="0"/>
    <s v="Original"/>
    <d v="2025-04-17T00:00:00"/>
    <n v="0"/>
    <s v="Americas"/>
    <x v="5"/>
    <s v="São Paulo"/>
    <s v="Corporate"/>
    <s v="Distributor"/>
    <s v="L. Okafor"/>
    <x v="3"/>
    <s v="PHN-4566"/>
    <n v="719.41"/>
    <n v="1125.99"/>
    <n v="1125.99"/>
    <n v="4.1000000000000002E-2"/>
    <n v="21"/>
    <n v="22676.312610000001"/>
    <n v="15107.609999999999"/>
    <n v="7568.7026100000021"/>
    <n v="0.33377131194876403"/>
    <s v="Apr-2025"/>
    <d v="2025-04-01T00:00:00"/>
    <d v="2023-01-01T00:00:00"/>
    <n v="27"/>
    <s v="Q2-2025"/>
    <s v="Americas → Brazil → São Paulo"/>
    <m/>
    <m/>
    <s v="Medium"/>
    <n v="1"/>
  </r>
  <r>
    <s v="ORD-2023-378676"/>
    <d v="2023-05-03T00:00:00"/>
    <d v="2023-05-16T00:00:00"/>
    <n v="13"/>
    <s v="Original"/>
    <d v="2023-05-16T00:00:00"/>
    <n v="13"/>
    <s v="Americas"/>
    <x v="10"/>
    <s v="New York"/>
    <s v="Corporate"/>
    <s v="Marketplace"/>
    <s v="L. Okafor"/>
    <x v="3"/>
    <s v="PHN-5366"/>
    <n v="64.5"/>
    <n v="123.62"/>
    <n v="123.62"/>
    <n v="0"/>
    <n v="3"/>
    <n v="370.86"/>
    <n v="193.5"/>
    <n v="177.36"/>
    <n v="0.47823976702798904"/>
    <s v="May-2023"/>
    <d v="2023-05-01T00:00:00"/>
    <d v="2023-01-01T00:00:00"/>
    <n v="4"/>
    <s v="Q2-2023"/>
    <s v="Americas → USA → New York"/>
    <m/>
    <m/>
    <s v="Low"/>
    <n v="0"/>
  </r>
  <r>
    <s v="ORD-2024-243988"/>
    <d v="2024-03-13T00:00:00"/>
    <d v="2024-04-06T00:00:00"/>
    <n v="24"/>
    <s v="Original"/>
    <d v="2024-04-06T00:00:00"/>
    <n v="24"/>
    <s v="Africa"/>
    <x v="1"/>
    <s v="Abuja"/>
    <s v="Consumer"/>
    <s v="Distributor"/>
    <s v="L. Okafor"/>
    <x v="0"/>
    <s v="CMP-9001"/>
    <n v="1232.78"/>
    <n v="1731.75"/>
    <n v="1731.75"/>
    <n v="9.2999999999999999E-2"/>
    <n v="16"/>
    <n v="25131.155999999999"/>
    <n v="19724.48"/>
    <n v="5406.6759999999995"/>
    <n v="0.21513837246484005"/>
    <s v="Mar-2024"/>
    <d v="2024-03-01T00:00:00"/>
    <d v="2023-01-01T00:00:00"/>
    <n v="14"/>
    <s v="Q1-2024"/>
    <s v="Africa → Nigeria → Abuja"/>
    <m/>
    <m/>
    <s v="High"/>
    <n v="0"/>
  </r>
  <r>
    <s v="ORD-2024-572312"/>
    <d v="2024-06-16T00:00:00"/>
    <d v="2024-06-21T00:00:00"/>
    <n v="5"/>
    <s v="Original"/>
    <d v="2024-06-21T00:00:00"/>
    <n v="5"/>
    <s v="Asia"/>
    <x v="2"/>
    <s v="Tokyo"/>
    <s v="Small Business"/>
    <s v="Distributor"/>
    <s v="F. Müller"/>
    <x v="3"/>
    <s v="PHN-9677"/>
    <n v="1367.13"/>
    <n v="3062.01"/>
    <n v="3062.01"/>
    <n v="0.10299999999999999"/>
    <n v="25"/>
    <n v="68665.574250000005"/>
    <n v="34178.25"/>
    <n v="34487.324250000005"/>
    <n v="0.50225057645971705"/>
    <s v="Jun-2024"/>
    <d v="2024-06-01T00:00:00"/>
    <d v="2023-03-01T00:00:00"/>
    <n v="15"/>
    <s v="Q2-2024"/>
    <s v="Asia → Japan → Tokyo"/>
    <m/>
    <m/>
    <s v="High"/>
    <n v="1"/>
  </r>
  <r>
    <s v="ORD-2025-281062"/>
    <d v="2025-02-15T00:00:00"/>
    <d v="2025-02-27T00:00:00"/>
    <n v="12"/>
    <s v="Original"/>
    <d v="2025-02-27T00:00:00"/>
    <n v="12"/>
    <s v="Europe"/>
    <x v="7"/>
    <s v="Lyon"/>
    <s v="Non-Profit"/>
    <s v="Direct"/>
    <s v="K. Singh"/>
    <x v="6"/>
    <s v="ACC-1604"/>
    <n v="1027.26"/>
    <n v="2200.41"/>
    <n v="2200.41"/>
    <n v="8.7999999999999995E-2"/>
    <n v="6"/>
    <n v="12040.64352"/>
    <n v="6163.5599999999995"/>
    <n v="5877.0835200000001"/>
    <n v="0.48810377204822358"/>
    <s v="Feb-2025"/>
    <d v="2025-02-01T00:00:00"/>
    <d v="2023-01-01T00:00:00"/>
    <n v="25"/>
    <s v="Q1-2025"/>
    <s v="Europe → France → Lyon"/>
    <m/>
    <m/>
    <s v="High"/>
    <n v="0"/>
  </r>
  <r>
    <s v="ORD-2023-727290"/>
    <d v="2023-04-03T00:00:00"/>
    <d v="2023-04-16T00:00:00"/>
    <n v="13"/>
    <s v="Original"/>
    <d v="2023-04-16T00:00:00"/>
    <n v="13"/>
    <s v="Europe"/>
    <x v="7"/>
    <s v="Marseille"/>
    <s v="Non-Profit"/>
    <s v="Marketplace"/>
    <s v="M. Rossi"/>
    <x v="6"/>
    <s v="ACC-4815"/>
    <n v="790.54"/>
    <n v="601.49"/>
    <n v="601.49"/>
    <n v="0"/>
    <n v="15"/>
    <n v="9022.35"/>
    <n v="11858.099999999999"/>
    <n v="-2835.7499999999982"/>
    <n v="-0.31430281467688553"/>
    <s v="Apr-2023"/>
    <d v="2023-04-01T00:00:00"/>
    <d v="2023-01-01T00:00:00"/>
    <n v="3"/>
    <s v="Q2-2023"/>
    <s v="Europe → France → Marseille"/>
    <m/>
    <m/>
    <s v="Low"/>
    <n v="0"/>
  </r>
  <r>
    <s v="ORD-2025-993993"/>
    <d v="2025-08-30T00:00:00"/>
    <d v="2025-09-22T00:00:00"/>
    <n v="23"/>
    <s v="Original"/>
    <d v="2025-09-22T00:00:00"/>
    <n v="23"/>
    <s v="Europe"/>
    <x v="7"/>
    <s v="Marseille"/>
    <s v="Corporate"/>
    <s v="Direct"/>
    <s v="E. Garcia"/>
    <x v="0"/>
    <s v="CMP-5311"/>
    <n v="663.9"/>
    <n v="947.77"/>
    <n v="947.77"/>
    <n v="0.17399999999999999"/>
    <n v="15"/>
    <n v="11742.8703"/>
    <n v="9958.5"/>
    <n v="1784.3703000000005"/>
    <n v="0.1519535049280073"/>
    <s v="Aug-2025"/>
    <d v="2025-08-01T00:00:00"/>
    <d v="2023-01-01T00:00:00"/>
    <n v="31"/>
    <s v="Q3-2025"/>
    <s v="Europe → France → Marseille"/>
    <m/>
    <m/>
    <s v="Medium"/>
    <n v="0"/>
  </r>
  <r>
    <s v="ORD-2023-619493"/>
    <d v="2023-02-27T00:00:00"/>
    <d v="2023-02-26T00:00:00"/>
    <n v="-1"/>
    <s v="Corrected"/>
    <d v="2023-02-28T00:00:00"/>
    <n v="1"/>
    <s v="Americas"/>
    <x v="10"/>
    <s v="San Francisco"/>
    <s v="Non-Profit"/>
    <s v="Online"/>
    <s v="L. Okafor"/>
    <x v="2"/>
    <s v="NET-1282"/>
    <n v="1015.91"/>
    <n v="2331.48"/>
    <n v="2331.48"/>
    <n v="0.14599999999999999"/>
    <n v="26"/>
    <n v="51768.181920000003"/>
    <n v="26413.66"/>
    <n v="25354.521920000003"/>
    <n v="0.48977037592669626"/>
    <s v="Feb-2023"/>
    <d v="2023-02-01T00:00:00"/>
    <d v="2023-01-01T00:00:00"/>
    <n v="1"/>
    <s v="Q1-2023"/>
    <s v="Americas → USA → San Francisco"/>
    <m/>
    <m/>
    <s v="High"/>
    <n v="1"/>
  </r>
  <r>
    <s v="ORD-2024-947056"/>
    <d v="2024-07-31T00:00:00"/>
    <d v="2024-08-15T00:00:00"/>
    <n v="15"/>
    <s v="Original"/>
    <d v="2024-08-15T00:00:00"/>
    <n v="15"/>
    <s v="Asia"/>
    <x v="2"/>
    <s v="Tokyo"/>
    <s v="Corporate"/>
    <s v="Marketplace"/>
    <s v="F. Müller"/>
    <x v="5"/>
    <s v="MON-1564"/>
    <n v="1252.52"/>
    <n v="1417.24"/>
    <n v="1417.24"/>
    <n v="0.192"/>
    <n v="5"/>
    <n v="5725.6496000000006"/>
    <n v="6262.6"/>
    <n v="-536.95039999999972"/>
    <n v="-9.3779821943696953E-2"/>
    <s v="Jul-2024"/>
    <d v="2024-07-01T00:00:00"/>
    <d v="2023-03-01T00:00:00"/>
    <n v="16"/>
    <s v="Q3-2024"/>
    <s v="Asia → Japan → Tokyo"/>
    <m/>
    <m/>
    <s v="Medium"/>
    <n v="0"/>
  </r>
  <r>
    <s v="ORD-2025-856556"/>
    <d v="2025-06-15T00:00:00"/>
    <d v="2025-07-12T00:00:00"/>
    <n v="27"/>
    <s v="Original"/>
    <d v="2025-07-12T00:00:00"/>
    <n v="27"/>
    <s v="Europe"/>
    <x v="7"/>
    <s v="Marseille"/>
    <s v="Consumer"/>
    <s v="Direct"/>
    <s v="C. Otieno"/>
    <x v="6"/>
    <s v="ACC-7906"/>
    <n v="318.83"/>
    <n v="699.5"/>
    <n v="699.5"/>
    <n v="0.08"/>
    <n v="13"/>
    <n v="8366.02"/>
    <n v="4144.79"/>
    <n v="4221.2300000000005"/>
    <n v="0.50456848059172699"/>
    <s v="Jun-2025"/>
    <d v="2025-06-01T00:00:00"/>
    <d v="2023-01-01T00:00:00"/>
    <n v="29"/>
    <s v="Q2-2025"/>
    <s v="Europe → France → Marseille"/>
    <m/>
    <m/>
    <s v="Low"/>
    <n v="0"/>
  </r>
  <r>
    <s v="ORD-2024-442776"/>
    <d v="2024-06-30T00:00:00"/>
    <d v="2024-07-21T00:00:00"/>
    <n v="21"/>
    <s v="Original"/>
    <d v="2024-07-21T00:00:00"/>
    <n v="21"/>
    <s v="Africa"/>
    <x v="0"/>
    <s v="Kisumu"/>
    <s v="Small Business"/>
    <s v="Retail"/>
    <s v="K. Singh"/>
    <x v="4"/>
    <s v="LAP-6577"/>
    <n v="753.43"/>
    <n v="1787.2"/>
    <n v="1787.2"/>
    <n v="7.2999999999999995E-2"/>
    <n v="9"/>
    <n v="14910.609600000002"/>
    <n v="6780.87"/>
    <n v="8129.7396000000017"/>
    <n v="0.54523187301476939"/>
    <s v="Jun-2024"/>
    <d v="2024-06-01T00:00:00"/>
    <d v="2023-01-01T00:00:00"/>
    <n v="17"/>
    <s v="Q2-2024"/>
    <s v="Africa → Kenya → Kisumu"/>
    <m/>
    <m/>
    <s v="High"/>
    <n v="0"/>
  </r>
  <r>
    <s v="ORD-2025-705398"/>
    <d v="2025-02-17T00:00:00"/>
    <d v="2025-02-15T00:00:00"/>
    <n v="-2"/>
    <s v="Corrected"/>
    <d v="2025-02-19T00:00:00"/>
    <n v="2"/>
    <s v="Americas"/>
    <x v="3"/>
    <s v="Toronto"/>
    <s v="Small Business"/>
    <s v="Retail"/>
    <s v="D. Smith"/>
    <x v="0"/>
    <s v="CMP-5065"/>
    <n v="1133.47"/>
    <n v="1698.75"/>
    <n v="1698.75"/>
    <n v="4.2999999999999997E-2"/>
    <n v="5"/>
    <n v="8128.5187499999993"/>
    <n v="5667.35"/>
    <n v="2461.1687499999989"/>
    <n v="0.30278194904821976"/>
    <s v="Feb-2025"/>
    <d v="2025-02-01T00:00:00"/>
    <d v="2023-01-01T00:00:00"/>
    <n v="25"/>
    <s v="Q1-2025"/>
    <s v="Americas → Canada → Toronto"/>
    <m/>
    <m/>
    <s v="High"/>
    <n v="1"/>
  </r>
  <r>
    <s v="ORD-2023-689428"/>
    <d v="2023-01-07T00:00:00"/>
    <d v="2023-01-30T00:00:00"/>
    <n v="23"/>
    <s v="Original"/>
    <d v="2023-01-30T00:00:00"/>
    <n v="23"/>
    <s v="Africa"/>
    <x v="11"/>
    <s v="Cape Town"/>
    <s v="Consumer"/>
    <s v="Online"/>
    <s v="A. Patel"/>
    <x v="1"/>
    <s v="PRN-4787"/>
    <n v="299.02"/>
    <n v="724.7"/>
    <n v="724.7"/>
    <n v="0.14000000000000001"/>
    <n v="5"/>
    <n v="3116.21"/>
    <n v="1495.1"/>
    <n v="1621.1100000000001"/>
    <n v="0.52021847051386139"/>
    <s v="Jan-2023"/>
    <d v="2023-01-01T00:00:00"/>
    <d v="2023-01-01T00:00:00"/>
    <n v="0"/>
    <s v="Q1-2023"/>
    <s v="Africa → South Africa → Cape Town"/>
    <m/>
    <m/>
    <s v="Low"/>
    <n v="0"/>
  </r>
  <r>
    <s v="ORD-2025-683247"/>
    <d v="2025-03-10T00:00:00"/>
    <d v="2025-04-04T00:00:00"/>
    <n v="25"/>
    <s v="Original"/>
    <d v="2025-04-04T00:00:00"/>
    <n v="25"/>
    <s v="Asia"/>
    <x v="2"/>
    <s v="Osaka"/>
    <s v="Corporate"/>
    <s v="Direct"/>
    <s v="H. Kim"/>
    <x v="1"/>
    <s v="PRN-9867"/>
    <n v="783.72"/>
    <n v="1355.94"/>
    <n v="1355.94"/>
    <n v="0.187"/>
    <n v="4"/>
    <n v="4409.5168800000001"/>
    <n v="3134.88"/>
    <n v="1274.63688"/>
    <n v="0.28906497348525856"/>
    <s v="Mar-2025"/>
    <d v="2025-03-01T00:00:00"/>
    <d v="2023-03-01T00:00:00"/>
    <n v="24"/>
    <s v="Q1-2025"/>
    <s v="Asia → Japan → Osaka"/>
    <m/>
    <m/>
    <s v="Medium"/>
    <n v="0"/>
  </r>
  <r>
    <s v="ORD-2024-585443"/>
    <d v="2024-08-17T00:00:00"/>
    <d v="2024-08-15T00:00:00"/>
    <n v="-2"/>
    <s v="Corrected"/>
    <d v="2024-08-19T00:00:00"/>
    <n v="2"/>
    <s v="Americas"/>
    <x v="5"/>
    <s v="Rio de Janeiro"/>
    <s v="Consumer"/>
    <s v="Direct"/>
    <s v="M. Rossi"/>
    <x v="5"/>
    <s v="MON-2849"/>
    <n v="165.3"/>
    <n v="275.07"/>
    <n v="275.07"/>
    <n v="0.13300000000000001"/>
    <n v="25"/>
    <n v="5962.1422499999999"/>
    <n v="4132.5"/>
    <n v="1829.6422499999999"/>
    <n v="0.30687665159280625"/>
    <s v="Aug-2024"/>
    <d v="2024-08-01T00:00:00"/>
    <d v="2023-01-01T00:00:00"/>
    <n v="19"/>
    <s v="Q3-2024"/>
    <s v="Americas → Brazil → Rio de Janeiro"/>
    <m/>
    <m/>
    <s v="Low"/>
    <n v="1"/>
  </r>
  <r>
    <s v="ORD-2024-907733"/>
    <d v="2024-03-09T00:00:00"/>
    <d v="2024-03-22T00:00:00"/>
    <n v="13"/>
    <s v="Original"/>
    <d v="2024-03-22T00:00:00"/>
    <n v="13"/>
    <s v="Europe"/>
    <x v="8"/>
    <s v="Manchester"/>
    <s v="Consumer"/>
    <s v="Online"/>
    <s v="E. Garcia"/>
    <x v="4"/>
    <s v="LAP-8633"/>
    <n v="985.45"/>
    <n v="1802.44"/>
    <n v="1802.44"/>
    <n v="8.9999999999999993E-3"/>
    <n v="19"/>
    <n v="33938.142760000002"/>
    <n v="18723.55"/>
    <n v="15214.592760000003"/>
    <n v="0.44830363486867486"/>
    <s v="Mar-2024"/>
    <d v="2024-03-01T00:00:00"/>
    <d v="2023-01-01T00:00:00"/>
    <n v="14"/>
    <s v="Q1-2024"/>
    <s v="Europe → United Kingdom → Manchester"/>
    <m/>
    <m/>
    <s v="High"/>
    <n v="0"/>
  </r>
  <r>
    <s v="ORD-2024-550400"/>
    <d v="2024-08-19T00:00:00"/>
    <d v="2024-09-02T00:00:00"/>
    <n v="14"/>
    <s v="Original"/>
    <d v="2024-09-02T00:00:00"/>
    <n v="14"/>
    <s v="Americas"/>
    <x v="3"/>
    <s v="Toronto"/>
    <s v="Consumer"/>
    <s v="Distributor"/>
    <s v="C. Otieno"/>
    <x v="1"/>
    <s v="PRN-9793"/>
    <n v="1337.01"/>
    <n v="1269.78"/>
    <n v="1269.78"/>
    <n v="0.16"/>
    <n v="7"/>
    <n v="7466.3063999999986"/>
    <n v="9359.07"/>
    <n v="-1892.7636000000011"/>
    <n v="-0.25350735672996244"/>
    <s v="Aug-2024"/>
    <d v="2024-08-01T00:00:00"/>
    <d v="2023-01-01T00:00:00"/>
    <n v="19"/>
    <s v="Q3-2024"/>
    <s v="Americas → Canada → Toronto"/>
    <m/>
    <m/>
    <s v="Medium"/>
    <n v="0"/>
  </r>
  <r>
    <s v="ORD-2025-189846"/>
    <d v="2025-08-11T00:00:00"/>
    <d v="2025-08-28T00:00:00"/>
    <n v="17"/>
    <s v="Original"/>
    <d v="2025-08-28T00:00:00"/>
    <n v="17"/>
    <s v="Europe"/>
    <x v="7"/>
    <s v="Paris"/>
    <s v="Education"/>
    <s v="Online"/>
    <s v="F. Müller"/>
    <x v="2"/>
    <s v="NET-6218"/>
    <n v="416.16"/>
    <n v="571.9"/>
    <n v="571.9"/>
    <n v="7.0999999999999994E-2"/>
    <n v="2"/>
    <n v="1062.5902000000001"/>
    <n v="832.32"/>
    <n v="230.27020000000005"/>
    <n v="0.21670649701079497"/>
    <s v="Aug-2025"/>
    <d v="2025-08-01T00:00:00"/>
    <d v="2023-01-01T00:00:00"/>
    <n v="31"/>
    <s v="Q3-2025"/>
    <s v="Europe → France → Paris"/>
    <m/>
    <m/>
    <s v="Low"/>
    <n v="0"/>
  </r>
  <r>
    <s v="ORD-2025-752192"/>
    <d v="2025-05-16T00:00:00"/>
    <d v="2025-05-18T00:00:00"/>
    <n v="2"/>
    <s v="Original"/>
    <d v="2025-05-18T00:00:00"/>
    <n v="2"/>
    <s v="Asia"/>
    <x v="2"/>
    <s v="Tokyo"/>
    <s v="Enterprise"/>
    <s v="Retail"/>
    <s v="J. Njeri"/>
    <x v="1"/>
    <s v="PRN-6131"/>
    <n v="1144.3800000000001"/>
    <n v="2755.04"/>
    <n v="2755.04"/>
    <n v="0.15"/>
    <n v="17"/>
    <n v="39810.328000000001"/>
    <n v="19454.460000000003"/>
    <n v="20355.867999999999"/>
    <n v="0.51132128326096682"/>
    <s v="May-2025"/>
    <d v="2025-05-01T00:00:00"/>
    <d v="2023-03-01T00:00:00"/>
    <n v="26"/>
    <s v="Q2-2025"/>
    <s v="Asia → Japan → Tokyo"/>
    <m/>
    <m/>
    <s v="High"/>
    <n v="1"/>
  </r>
  <r>
    <s v="ORD-2023-294716"/>
    <d v="2023-04-10T00:00:00"/>
    <d v="2023-04-25T00:00:00"/>
    <n v="15"/>
    <s v="Original"/>
    <d v="2023-04-25T00:00:00"/>
    <n v="15"/>
    <s v="Europe"/>
    <x v="8"/>
    <s v="London"/>
    <s v="Small Business"/>
    <s v="Retail"/>
    <s v="D. Smith"/>
    <x v="1"/>
    <s v="PRN-5067"/>
    <n v="405.66"/>
    <n v="962.51"/>
    <n v="962.51"/>
    <n v="0.19"/>
    <n v="7"/>
    <n v="5457.4317000000001"/>
    <n v="2839.6200000000003"/>
    <n v="2617.8116999999997"/>
    <n v="0.47967832561239376"/>
    <s v="Apr-2023"/>
    <d v="2023-04-01T00:00:00"/>
    <d v="2023-01-01T00:00:00"/>
    <n v="3"/>
    <s v="Q2-2023"/>
    <s v="Europe → United Kingdom → London"/>
    <m/>
    <m/>
    <s v="Medium"/>
    <n v="0"/>
  </r>
  <r>
    <s v="ORD-2023-552115"/>
    <d v="2023-09-17T00:00:00"/>
    <d v="2023-10-02T00:00:00"/>
    <n v="15"/>
    <s v="Original"/>
    <d v="2023-10-02T00:00:00"/>
    <n v="15"/>
    <s v="Americas"/>
    <x v="5"/>
    <s v="Rio de Janeiro"/>
    <s v="Small Business"/>
    <s v="Retail"/>
    <s v="B. Chen"/>
    <x v="4"/>
    <s v="LAP-4932"/>
    <n v="689.33"/>
    <n v="668.27"/>
    <n v="668.27"/>
    <n v="0.186"/>
    <n v="13"/>
    <n v="7071.6331400000008"/>
    <n v="8961.2900000000009"/>
    <n v="-1889.6568600000001"/>
    <n v="-0.26721647214861033"/>
    <s v="Sep-2023"/>
    <d v="2023-09-01T00:00:00"/>
    <d v="2023-01-01T00:00:00"/>
    <n v="8"/>
    <s v="Q3-2023"/>
    <s v="Americas → Brazil → Rio de Janeiro"/>
    <m/>
    <m/>
    <s v="Low"/>
    <n v="0"/>
  </r>
  <r>
    <s v="ORD-2023-107265"/>
    <d v="2023-04-22T00:00:00"/>
    <d v="2023-05-14T00:00:00"/>
    <n v="22"/>
    <s v="Original"/>
    <d v="2023-05-14T00:00:00"/>
    <n v="22"/>
    <s v="Asia"/>
    <x v="2"/>
    <s v="Nagoya"/>
    <s v="Enterprise"/>
    <s v="Retail"/>
    <s v="A. Patel"/>
    <x v="6"/>
    <s v="ACC-7713"/>
    <n v="1209.22"/>
    <n v="1404.33"/>
    <n v="1404.33"/>
    <n v="0.10299999999999999"/>
    <n v="11"/>
    <n v="13856.52411"/>
    <n v="13301.42"/>
    <n v="555.10411000000022"/>
    <n v="4.0060848275751328E-2"/>
    <s v="Apr-2023"/>
    <d v="2023-04-01T00:00:00"/>
    <d v="2023-03-01T00:00:00"/>
    <n v="1"/>
    <s v="Q2-2023"/>
    <s v="Asia → Japan → Nagoya"/>
    <m/>
    <m/>
    <s v="Medium"/>
    <n v="0"/>
  </r>
  <r>
    <s v="ORD-2025-262434"/>
    <d v="2025-06-19T00:00:00"/>
    <d v="2025-06-21T00:00:00"/>
    <n v="2"/>
    <s v="Original"/>
    <d v="2025-06-21T00:00:00"/>
    <n v="2"/>
    <s v="Africa"/>
    <x v="11"/>
    <s v="Johannesburg"/>
    <s v="Small Business"/>
    <s v="Not Specified"/>
    <s v="H. Kim"/>
    <x v="3"/>
    <s v="PHN-7379"/>
    <n v="1466.27"/>
    <n v="3589.89"/>
    <n v="3589.89"/>
    <n v="9.7000000000000003E-2"/>
    <n v="9"/>
    <n v="29175.036029999999"/>
    <n v="13196.43"/>
    <n v="15978.606029999999"/>
    <n v="0.54768076425234147"/>
    <s v="Jun-2025"/>
    <d v="2025-06-01T00:00:00"/>
    <d v="2023-01-01T00:00:00"/>
    <n v="29"/>
    <s v="Q2-2025"/>
    <s v="Africa → South Africa → Johannesburg"/>
    <m/>
    <m/>
    <s v="High"/>
    <n v="1"/>
  </r>
  <r>
    <s v="ORD-2024-266562"/>
    <d v="2024-11-27T00:00:00"/>
    <d v="2024-12-24T00:00:00"/>
    <n v="27"/>
    <s v="Original"/>
    <d v="2024-12-24T00:00:00"/>
    <n v="27"/>
    <s v="Africa"/>
    <x v="0"/>
    <s v="Mombasa"/>
    <s v="Corporate"/>
    <s v="Distributor"/>
    <s v="B. Chen"/>
    <x v="1"/>
    <s v="PRN-5569"/>
    <n v="143.33000000000001"/>
    <n v="233.51"/>
    <n v="233.51"/>
    <n v="0.16300000000000001"/>
    <n v="14"/>
    <n v="2736.27018"/>
    <n v="2006.6200000000001"/>
    <n v="729.65017999999986"/>
    <n v="0.26665867476580835"/>
    <s v="Nov-2024"/>
    <d v="2024-11-01T00:00:00"/>
    <d v="2023-01-01T00:00:00"/>
    <n v="22"/>
    <s v="Q4-2024"/>
    <s v="Africa → Kenya → Mombasa"/>
    <m/>
    <m/>
    <s v="Low"/>
    <n v="0"/>
  </r>
  <r>
    <s v="ORD-2024-838925"/>
    <d v="2024-01-28T00:00:00"/>
    <d v="2024-01-27T00:00:00"/>
    <n v="-1"/>
    <s v="Corrected"/>
    <d v="2024-01-29T00:00:00"/>
    <n v="1"/>
    <s v="Africa"/>
    <x v="11"/>
    <s v="Cape Town"/>
    <s v="Enterprise"/>
    <s v="Direct"/>
    <s v="O. Wang"/>
    <x v="0"/>
    <s v="CMP-1470"/>
    <n v="109.75"/>
    <n v="124.25"/>
    <n v="124.25"/>
    <n v="0.12"/>
    <n v="19"/>
    <n v="2077.46"/>
    <n v="2085.25"/>
    <n v="-7.7899999999999636"/>
    <n v="-3.7497713554051405E-3"/>
    <s v="Jan-2024"/>
    <d v="2024-01-01T00:00:00"/>
    <d v="2023-01-01T00:00:00"/>
    <n v="12"/>
    <s v="Q1-2024"/>
    <s v="Africa → South Africa → Cape Town"/>
    <m/>
    <m/>
    <s v="Low"/>
    <n v="1"/>
  </r>
  <r>
    <s v="ORD-2023-664790"/>
    <d v="2023-04-16T00:00:00"/>
    <d v="2023-04-23T00:00:00"/>
    <n v="7"/>
    <s v="Original"/>
    <d v="2023-04-23T00:00:00"/>
    <n v="7"/>
    <s v="Americas"/>
    <x v="10"/>
    <s v="Austin"/>
    <s v="Corporate"/>
    <s v="Distributor"/>
    <s v="O. Wang"/>
    <x v="1"/>
    <s v="PRN-9249"/>
    <n v="1099.1500000000001"/>
    <n v="1431.37"/>
    <n v="1431.37"/>
    <n v="0.104"/>
    <n v="8"/>
    <n v="10260.060159999999"/>
    <n v="8793.2000000000007"/>
    <n v="1466.8601599999984"/>
    <n v="0.14296798821109433"/>
    <s v="Apr-2023"/>
    <d v="2023-04-01T00:00:00"/>
    <d v="2023-01-01T00:00:00"/>
    <n v="3"/>
    <s v="Q2-2023"/>
    <s v="Americas → USA → Austin"/>
    <m/>
    <m/>
    <s v="Medium"/>
    <n v="1"/>
  </r>
  <r>
    <s v="ORD-2024-331408"/>
    <d v="2024-02-01T00:00:00"/>
    <d v="2024-02-01T00:00:00"/>
    <n v="0"/>
    <s v="Original"/>
    <d v="2024-02-01T00:00:00"/>
    <n v="0"/>
    <s v="Americas"/>
    <x v="10"/>
    <s v="Austin"/>
    <s v="Consumer"/>
    <s v="Distributor"/>
    <s v="H. Kim"/>
    <x v="1"/>
    <s v="PRN-4906"/>
    <n v="714.43"/>
    <n v="1595.52"/>
    <n v="1595.52"/>
    <n v="0.19400000000000001"/>
    <n v="14"/>
    <n v="18003.847679999999"/>
    <n v="10002.019999999999"/>
    <n v="8001.8276800000003"/>
    <n v="0.44445097638151093"/>
    <s v="Feb-2024"/>
    <d v="2024-02-01T00:00:00"/>
    <d v="2023-01-01T00:00:00"/>
    <n v="13"/>
    <s v="Q1-2024"/>
    <s v="Americas → USA → Austin"/>
    <m/>
    <m/>
    <s v="Medium"/>
    <n v="1"/>
  </r>
  <r>
    <s v="ORD-2024-741404"/>
    <d v="2024-10-19T00:00:00"/>
    <d v="2024-11-06T00:00:00"/>
    <n v="18"/>
    <s v="Original"/>
    <d v="2024-11-06T00:00:00"/>
    <n v="18"/>
    <s v="Americas"/>
    <x v="10"/>
    <s v="Chicago"/>
    <s v="Education"/>
    <s v="Not Specified"/>
    <s v="C. Otieno"/>
    <x v="5"/>
    <s v="MON-8129"/>
    <n v="942.02"/>
    <n v="1028.46"/>
    <n v="1028.46"/>
    <n v="0"/>
    <n v="9"/>
    <n v="9256.14"/>
    <n v="8478.18"/>
    <n v="777.95999999999913"/>
    <n v="8.4047994088248354E-2"/>
    <s v="Oct-2024"/>
    <d v="2024-10-01T00:00:00"/>
    <d v="2023-01-01T00:00:00"/>
    <n v="21"/>
    <s v="Q4-2024"/>
    <s v="Americas → USA → Chicago"/>
    <m/>
    <m/>
    <s v="Medium"/>
    <n v="0"/>
  </r>
  <r>
    <s v="ORD-2024-341535"/>
    <d v="2024-06-25T00:00:00"/>
    <d v="2024-06-30T00:00:00"/>
    <n v="5"/>
    <s v="Original"/>
    <d v="2024-06-30T00:00:00"/>
    <n v="5"/>
    <s v="Africa"/>
    <x v="0"/>
    <s v="Kisumu"/>
    <s v="Education"/>
    <s v="Direct"/>
    <s v="M. Rossi"/>
    <x v="2"/>
    <s v="NET-5987"/>
    <n v="1323.55"/>
    <n v="3230.35"/>
    <n v="3230.35"/>
    <n v="2.1999999999999999E-2"/>
    <n v="26"/>
    <n v="82141.339799999987"/>
    <n v="34412.299999999996"/>
    <n v="47729.039799999991"/>
    <n v="0.58105991351263542"/>
    <s v="Jun-2024"/>
    <d v="2024-06-01T00:00:00"/>
    <d v="2023-01-01T00:00:00"/>
    <n v="17"/>
    <s v="Q2-2024"/>
    <s v="Africa → Kenya → Kisumu"/>
    <m/>
    <m/>
    <s v="High"/>
    <n v="1"/>
  </r>
  <r>
    <s v="ORD-2023-451931"/>
    <d v="2023-07-30T00:00:00"/>
    <d v="2023-08-19T00:00:00"/>
    <n v="20"/>
    <s v="Original"/>
    <d v="2023-08-19T00:00:00"/>
    <n v="20"/>
    <s v="Europe"/>
    <x v="7"/>
    <s v="Paris"/>
    <s v="Enterprise"/>
    <s v="Marketplace"/>
    <s v="G. Dubois"/>
    <x v="2"/>
    <s v="NET-5423"/>
    <n v="1418.51"/>
    <n v="2789.61"/>
    <n v="2789.61"/>
    <n v="0.17100000000000001"/>
    <n v="8"/>
    <n v="18500.693520000001"/>
    <n v="11348.08"/>
    <n v="7152.6135200000008"/>
    <n v="0.38661326464695689"/>
    <s v="Jul-2023"/>
    <d v="2023-07-01T00:00:00"/>
    <d v="2023-01-01T00:00:00"/>
    <n v="6"/>
    <s v="Q3-2023"/>
    <s v="Europe → France → Paris"/>
    <m/>
    <m/>
    <s v="High"/>
    <n v="0"/>
  </r>
  <r>
    <s v="ORD-2025-532859"/>
    <d v="2025-03-11T00:00:00"/>
    <d v="2025-03-27T00:00:00"/>
    <n v="16"/>
    <s v="Original"/>
    <d v="2025-03-27T00:00:00"/>
    <n v="16"/>
    <s v="Asia"/>
    <x v="2"/>
    <s v="Tokyo"/>
    <s v="Enterprise"/>
    <s v="Distributor"/>
    <s v="B. Chen"/>
    <x v="1"/>
    <s v="PRN-5264"/>
    <n v="1317.58"/>
    <n v="1897.74"/>
    <n v="1897.74"/>
    <n v="8.1000000000000003E-2"/>
    <n v="6"/>
    <n v="10464.138360000001"/>
    <n v="7905.48"/>
    <n v="2558.6583600000013"/>
    <n v="0.24451687009230266"/>
    <s v="Mar-2025"/>
    <d v="2025-03-01T00:00:00"/>
    <d v="2023-03-01T00:00:00"/>
    <n v="24"/>
    <s v="Q1-2025"/>
    <s v="Asia → Japan → Tokyo"/>
    <m/>
    <m/>
    <s v="High"/>
    <n v="0"/>
  </r>
  <r>
    <s v="ORD-2023-502205"/>
    <d v="2023-10-09T00:00:00"/>
    <d v="2023-10-11T00:00:00"/>
    <n v="2"/>
    <s v="Original"/>
    <d v="2023-10-11T00:00:00"/>
    <n v="2"/>
    <s v="Africa"/>
    <x v="1"/>
    <s v="Port Harcourt"/>
    <s v="Education"/>
    <s v="Marketplace"/>
    <s v="K. Singh"/>
    <x v="2"/>
    <s v="NET-8856"/>
    <n v="391.16"/>
    <n v="902.47"/>
    <n v="902.47"/>
    <n v="4.0000000000000001E-3"/>
    <n v="12"/>
    <n v="10786.32144"/>
    <n v="4693.92"/>
    <n v="6092.4014399999996"/>
    <n v="0.56482661618139207"/>
    <s v="Oct-2023"/>
    <d v="2023-10-01T00:00:00"/>
    <d v="2023-01-01T00:00:00"/>
    <n v="9"/>
    <s v="Q4-2023"/>
    <s v="Africa → Nigeria → Port Harcourt"/>
    <m/>
    <m/>
    <s v="Medium"/>
    <n v="1"/>
  </r>
  <r>
    <s v="ORD-2024-930679"/>
    <d v="2024-12-17T00:00:00"/>
    <d v="2025-01-16T00:00:00"/>
    <n v="30"/>
    <s v="Original"/>
    <d v="2025-01-16T00:00:00"/>
    <n v="30"/>
    <s v="Europe"/>
    <x v="8"/>
    <s v="Manchester"/>
    <s v="Corporate"/>
    <s v="Retail"/>
    <s v="D. Smith"/>
    <x v="5"/>
    <s v="MON-4215"/>
    <n v="722.87"/>
    <n v="-33.659999999999997"/>
    <n v="33.659999999999997"/>
    <n v="0.10199999999999999"/>
    <n v="28"/>
    <n v="846.34703999999988"/>
    <n v="20240.36"/>
    <n v="-19394.01296"/>
    <n v="-22.914965189693348"/>
    <s v="Dec-2024"/>
    <d v="2024-12-01T00:00:00"/>
    <d v="2023-01-01T00:00:00"/>
    <n v="23"/>
    <s v="Q4-2024"/>
    <s v="Europe → United Kingdom → Manchester"/>
    <m/>
    <m/>
    <s v="Low"/>
    <n v="0"/>
  </r>
  <r>
    <s v="ORD-2025-150713"/>
    <d v="2025-07-11T00:00:00"/>
    <d v="2025-07-16T00:00:00"/>
    <n v="5"/>
    <s v="Original"/>
    <d v="2025-07-16T00:00:00"/>
    <n v="5"/>
    <s v="Europe"/>
    <x v="8"/>
    <s v="London"/>
    <s v="Enterprise"/>
    <s v="Online"/>
    <s v="K. Singh"/>
    <x v="1"/>
    <s v="PRN-5753"/>
    <n v="930.03"/>
    <n v="1086.68"/>
    <n v="1086.68"/>
    <n v="0.109"/>
    <n v="26"/>
    <n v="25174.028880000002"/>
    <n v="24180.78"/>
    <n v="993.24888000000283"/>
    <n v="3.9455300728168656E-2"/>
    <s v="Jul-2025"/>
    <d v="2025-07-01T00:00:00"/>
    <d v="2023-01-01T00:00:00"/>
    <n v="30"/>
    <s v="Q3-2025"/>
    <s v="Europe → United Kingdom → London"/>
    <m/>
    <m/>
    <s v="Medium"/>
    <n v="1"/>
  </r>
  <r>
    <s v="ORD-2024-756884"/>
    <d v="2024-10-13T00:00:00"/>
    <d v="2024-10-24T00:00:00"/>
    <n v="11"/>
    <s v="Original"/>
    <d v="2024-10-24T00:00:00"/>
    <n v="11"/>
    <s v="Europe"/>
    <x v="7"/>
    <s v="Paris"/>
    <s v="Education"/>
    <s v="Distributor"/>
    <s v="F. Müller"/>
    <x v="0"/>
    <s v="CMP-5006"/>
    <n v="816.7"/>
    <n v="1010.75"/>
    <n v="1010.75"/>
    <n v="4.7E-2"/>
    <n v="43"/>
    <n v="41419.524249999995"/>
    <n v="35118.1"/>
    <n v="6301.4242499999964"/>
    <n v="0.15213656757537472"/>
    <s v="Oct-2024"/>
    <d v="2024-10-01T00:00:00"/>
    <d v="2023-01-01T00:00:00"/>
    <n v="21"/>
    <s v="Q4-2024"/>
    <s v="Europe → France → Paris"/>
    <m/>
    <m/>
    <s v="Medium"/>
    <n v="0"/>
  </r>
  <r>
    <s v="ORD-2023-755337"/>
    <d v="2023-09-08T00:00:00"/>
    <d v="2023-09-14T00:00:00"/>
    <n v="6"/>
    <s v="Original"/>
    <d v="2023-09-14T00:00:00"/>
    <n v="6"/>
    <s v="Africa"/>
    <x v="0"/>
    <s v="Nakuru"/>
    <s v="Education"/>
    <s v="Direct"/>
    <s v="I. Johnson"/>
    <x v="6"/>
    <s v="ACC-4766"/>
    <n v="251.03"/>
    <n v="411.48"/>
    <n v="411.48"/>
    <n v="0.16500000000000001"/>
    <n v="3"/>
    <n v="1030.7574"/>
    <n v="753.09"/>
    <n v="277.66739999999993"/>
    <n v="0.26938191275658069"/>
    <s v="Sep-2023"/>
    <d v="2023-09-01T00:00:00"/>
    <d v="2023-01-01T00:00:00"/>
    <n v="8"/>
    <s v="Q3-2023"/>
    <s v="Africa → Kenya → Nakuru"/>
    <m/>
    <m/>
    <s v="Low"/>
    <n v="1"/>
  </r>
  <r>
    <s v="ORD-2025-907040"/>
    <d v="2025-04-17T00:00:00"/>
    <d v="2025-05-03T00:00:00"/>
    <n v="16"/>
    <s v="Original"/>
    <d v="2025-05-03T00:00:00"/>
    <n v="16"/>
    <s v="Americas"/>
    <x v="5"/>
    <s v="Rio de Janeiro"/>
    <s v="Consumer"/>
    <s v="Marketplace"/>
    <s v="J. Njeri"/>
    <x v="2"/>
    <s v="NET-8610"/>
    <n v="168.68"/>
    <n v="413.34"/>
    <n v="413.34"/>
    <n v="0.186"/>
    <n v="7"/>
    <n v="2355.2113199999999"/>
    <n v="1180.76"/>
    <n v="1174.4513199999999"/>
    <n v="0.49866069767361682"/>
    <s v="Apr-2025"/>
    <d v="2025-04-01T00:00:00"/>
    <d v="2023-01-01T00:00:00"/>
    <n v="27"/>
    <s v="Q2-2025"/>
    <s v="Americas → Brazil → Rio de Janeiro"/>
    <m/>
    <m/>
    <s v="Low"/>
    <n v="0"/>
  </r>
  <r>
    <s v="ORD-2024-817997"/>
    <d v="2024-07-28T00:00:00"/>
    <d v="2024-08-23T00:00:00"/>
    <n v="26"/>
    <s v="Original"/>
    <d v="2024-08-23T00:00:00"/>
    <n v="26"/>
    <s v="Asia"/>
    <x v="4"/>
    <s v="Hyderabad"/>
    <s v="Corporate"/>
    <s v="Retail"/>
    <s v="J. Njeri"/>
    <x v="2"/>
    <s v="NET-4675"/>
    <n v="1339.24"/>
    <n v="1558.89"/>
    <n v="1558.89"/>
    <n v="0.192"/>
    <n v="24"/>
    <n v="30229.994880000002"/>
    <n v="32141.760000000002"/>
    <n v="-1911.76512"/>
    <n v="-6.3240669659021781E-2"/>
    <s v="Jul-2024"/>
    <d v="2024-07-01T00:00:00"/>
    <d v="2023-01-01T00:00:00"/>
    <n v="18"/>
    <s v="Q3-2024"/>
    <s v="Asia → India → Hyderabad"/>
    <m/>
    <m/>
    <s v="Medium"/>
    <n v="0"/>
  </r>
  <r>
    <s v="ORD-2025-649633"/>
    <d v="2025-07-19T00:00:00"/>
    <d v="2025-07-31T00:00:00"/>
    <n v="12"/>
    <s v="Original"/>
    <d v="2025-07-31T00:00:00"/>
    <n v="12"/>
    <s v="Africa"/>
    <x v="0"/>
    <s v="Nairobi"/>
    <s v="Small Business"/>
    <s v="Marketplace"/>
    <s v="O. Wang"/>
    <x v="6"/>
    <s v="ACC-1028"/>
    <n v="619.64"/>
    <n v="861.16"/>
    <n v="861.16"/>
    <n v="0.113"/>
    <n v="14"/>
    <n v="10693.88488"/>
    <n v="8674.9599999999991"/>
    <n v="2018.9248800000005"/>
    <n v="0.18879246435276761"/>
    <s v="Jul-2025"/>
    <d v="2025-07-01T00:00:00"/>
    <d v="2023-01-01T00:00:00"/>
    <n v="30"/>
    <s v="Q3-2025"/>
    <s v="Africa → Kenya → Nairobi"/>
    <m/>
    <m/>
    <s v="Medium"/>
    <n v="0"/>
  </r>
  <r>
    <s v="ORD-2023-885216"/>
    <d v="2023-08-03T00:00:00"/>
    <d v="2023-08-02T00:00:00"/>
    <n v="-1"/>
    <s v="Corrected"/>
    <d v="2023-08-04T00:00:00"/>
    <n v="1"/>
    <s v="Asia"/>
    <x v="9"/>
    <s v="Shanghai"/>
    <s v="Non-Profit"/>
    <s v="Direct"/>
    <s v="J. Njeri"/>
    <x v="2"/>
    <s v="NET-4735"/>
    <n v="1021.97"/>
    <n v="2296.25"/>
    <n v="2296.25"/>
    <n v="0.161"/>
    <n v="26"/>
    <n v="50090.397499999999"/>
    <n v="26571.22"/>
    <n v="23519.177499999998"/>
    <n v="0.46953465482081669"/>
    <s v="Aug-2023"/>
    <d v="2023-08-01T00:00:00"/>
    <d v="2023-01-01T00:00:00"/>
    <n v="7"/>
    <s v="Q3-2023"/>
    <s v="Asia → China → Shanghai"/>
    <m/>
    <m/>
    <s v="High"/>
    <n v="1"/>
  </r>
  <r>
    <s v="ORD-2023-561823"/>
    <d v="2023-11-19T00:00:00"/>
    <d v="2023-12-12T00:00:00"/>
    <n v="23"/>
    <s v="Original"/>
    <d v="2023-12-12T00:00:00"/>
    <n v="23"/>
    <s v="Asia"/>
    <x v="4"/>
    <s v="Delhi"/>
    <s v="Small Business"/>
    <s v="Direct"/>
    <s v="C. Otieno"/>
    <x v="2"/>
    <s v="NET-2460"/>
    <n v="1349.04"/>
    <n v="2636.6"/>
    <n v="2636.6"/>
    <n v="0.114"/>
    <n v="14"/>
    <n v="32704.386400000003"/>
    <n v="18886.559999999998"/>
    <n v="13817.826400000005"/>
    <n v="0.42250682312143928"/>
    <s v="Nov-2023"/>
    <d v="2023-11-01T00:00:00"/>
    <d v="2023-01-01T00:00:00"/>
    <n v="10"/>
    <s v="Q4-2023"/>
    <s v="Asia → India → Delhi"/>
    <m/>
    <m/>
    <s v="High"/>
    <n v="0"/>
  </r>
  <r>
    <s v="ORD-2023-249805"/>
    <d v="2023-12-22T00:00:00"/>
    <d v="2024-01-16T00:00:00"/>
    <n v="25"/>
    <s v="Original"/>
    <d v="2024-01-16T00:00:00"/>
    <n v="25"/>
    <s v="Asia"/>
    <x v="4"/>
    <s v="Hyderabad"/>
    <s v="Small Business"/>
    <s v="Retail"/>
    <s v="A. Patel"/>
    <x v="0"/>
    <s v="CMP-1555"/>
    <n v="1346.81"/>
    <n v="978.09"/>
    <n v="978.09"/>
    <n v="0.159"/>
    <n v="17"/>
    <n v="13983.752729999998"/>
    <n v="22895.77"/>
    <n v="-8912.0172700000021"/>
    <n v="-0.6373122753293996"/>
    <s v="Dec-2023"/>
    <d v="2023-12-01T00:00:00"/>
    <d v="2023-01-01T00:00:00"/>
    <n v="11"/>
    <s v="Q4-2023"/>
    <s v="Asia → India → Hyderabad"/>
    <m/>
    <m/>
    <s v="Medium"/>
    <n v="0"/>
  </r>
  <r>
    <s v="ORD-2023-548934"/>
    <d v="2023-08-03T00:00:00"/>
    <d v="2023-08-30T00:00:00"/>
    <n v="27"/>
    <s v="Original"/>
    <d v="2023-08-30T00:00:00"/>
    <n v="27"/>
    <s v="Asia"/>
    <x v="9"/>
    <s v="Shanghai"/>
    <s v="Consumer"/>
    <s v="Distributor"/>
    <s v="N. Brown"/>
    <x v="5"/>
    <s v="MON-3773"/>
    <n v="226.04"/>
    <n v="545.72"/>
    <n v="545.72"/>
    <n v="0.151"/>
    <n v="11"/>
    <n v="5096.4790800000001"/>
    <n v="2486.44"/>
    <n v="2610.03908"/>
    <n v="0.51212592831834014"/>
    <s v="Aug-2023"/>
    <d v="2023-08-01T00:00:00"/>
    <d v="2023-01-01T00:00:00"/>
    <n v="7"/>
    <s v="Q3-2023"/>
    <s v="Asia → China → Shanghai"/>
    <m/>
    <m/>
    <s v="Low"/>
    <n v="0"/>
  </r>
  <r>
    <s v="ORD-2023-921939"/>
    <d v="2023-06-23T00:00:00"/>
    <d v="2023-07-18T00:00:00"/>
    <n v="25"/>
    <s v="Original"/>
    <d v="2023-07-18T00:00:00"/>
    <n v="25"/>
    <s v="Americas"/>
    <x v="3"/>
    <s v="Vancouver"/>
    <s v="Enterprise"/>
    <s v="Online"/>
    <s v="N. Brown"/>
    <x v="3"/>
    <s v="PHN-4677"/>
    <n v="807.02"/>
    <n v="1435.54"/>
    <n v="1435.54"/>
    <n v="0"/>
    <n v="23"/>
    <n v="33017.42"/>
    <n v="18561.46"/>
    <n v="14455.96"/>
    <n v="0.43782827368098415"/>
    <s v="Jun-2023"/>
    <d v="2023-06-01T00:00:00"/>
    <d v="2023-01-01T00:00:00"/>
    <n v="5"/>
    <s v="Q2-2023"/>
    <s v="Americas → Canada → Vancouver"/>
    <m/>
    <m/>
    <s v="Medium"/>
    <n v="0"/>
  </r>
  <r>
    <s v="ORD-2023-961864"/>
    <d v="2023-12-07T00:00:00"/>
    <d v="2024-01-02T00:00:00"/>
    <n v="26"/>
    <s v="Original"/>
    <d v="2024-01-02T00:00:00"/>
    <n v="26"/>
    <s v="Europe"/>
    <x v="6"/>
    <s v="Frankfurt"/>
    <s v="Enterprise"/>
    <s v="Distributor"/>
    <s v="E. Garcia"/>
    <x v="0"/>
    <s v="CMP-1940"/>
    <n v="1071.99"/>
    <n v="2397.3000000000002"/>
    <n v="2397.3000000000002"/>
    <n v="6.2E-2"/>
    <n v="18"/>
    <n v="40476.013200000001"/>
    <n v="19295.82"/>
    <n v="21180.193200000002"/>
    <n v="0.52327765324476183"/>
    <s v="Dec-2023"/>
    <d v="2023-12-01T00:00:00"/>
    <d v="2023-01-01T00:00:00"/>
    <n v="11"/>
    <s v="Q4-2023"/>
    <s v="Europe → Germany → Frankfurt"/>
    <m/>
    <m/>
    <s v="High"/>
    <n v="0"/>
  </r>
  <r>
    <s v="ORD-2023-455933"/>
    <d v="2023-11-19T00:00:00"/>
    <d v="2023-12-19T00:00:00"/>
    <n v="30"/>
    <s v="Original"/>
    <d v="2023-12-19T00:00:00"/>
    <n v="30"/>
    <s v="Asia"/>
    <x v="2"/>
    <s v="Nagoya"/>
    <s v="Consumer"/>
    <s v="Retail"/>
    <s v="Not Specified"/>
    <x v="3"/>
    <s v="PHN-9184"/>
    <n v="807.11"/>
    <n v="1853.86"/>
    <n v="1853.86"/>
    <n v="0.13900000000000001"/>
    <n v="8"/>
    <n v="12769.38768"/>
    <n v="6456.88"/>
    <n v="6312.5076799999997"/>
    <n v="0.49434693645388639"/>
    <s v="Nov-2023"/>
    <d v="2023-11-01T00:00:00"/>
    <d v="2023-03-01T00:00:00"/>
    <n v="8"/>
    <s v="Q4-2023"/>
    <s v="Asia → Japan → Nagoya"/>
    <m/>
    <m/>
    <s v="High"/>
    <n v="0"/>
  </r>
  <r>
    <s v="ORD-2025-728935"/>
    <d v="2025-02-28T00:00:00"/>
    <d v="2025-03-10T00:00:00"/>
    <n v="10"/>
    <s v="Original"/>
    <d v="2025-03-10T00:00:00"/>
    <n v="10"/>
    <s v="Asia"/>
    <x v="2"/>
    <s v="Osaka"/>
    <s v="Education"/>
    <s v="Distributor"/>
    <s v="N. Brown"/>
    <x v="4"/>
    <s v="LAP-3017"/>
    <n v="51.86"/>
    <n v="45.98"/>
    <n v="45.98"/>
    <n v="0.17299999999999999"/>
    <n v="7"/>
    <n v="266.17821999999995"/>
    <n v="363.02"/>
    <n v="-96.841780000000028"/>
    <n v="-0.3638230806412337"/>
    <s v="Feb-2025"/>
    <d v="2025-02-01T00:00:00"/>
    <d v="2023-03-01T00:00:00"/>
    <n v="23"/>
    <s v="Q1-2025"/>
    <s v="Asia → Japan → Osaka"/>
    <m/>
    <m/>
    <s v="Low"/>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s v="Original"/>
    <d v="2024-04-06T00:00:00"/>
    <n v="26"/>
    <x v="0"/>
    <s v="Kenya"/>
    <s v="Kisumu"/>
    <s v="Corporate"/>
    <s v="Retail"/>
    <x v="0"/>
    <s v="Components"/>
    <s v="CMP-8270"/>
    <n v="279.24"/>
    <n v="608.9"/>
    <n v="608.9"/>
    <n v="0.112"/>
    <n v="9"/>
    <n v="4866.3287999999993"/>
    <n v="2513.16"/>
    <n v="2353.1687999999995"/>
    <n v="0.48356140670149533"/>
    <s v="Mar-2024"/>
    <d v="2024-03-01T00:00:00"/>
    <d v="2023-01-01T00:00:00"/>
    <n v="14"/>
    <s v="Q1-2024"/>
    <s v="Africa → Kenya → Kisumu"/>
    <n v="816.08010000000013"/>
    <n v="1619.115"/>
    <s v="Low"/>
    <n v="0"/>
    <n v="0"/>
  </r>
  <r>
    <s v="ORD-2024-358795"/>
    <d v="2024-10-23T00:00:00"/>
    <d v="2024-10-22T00:00:00"/>
    <n v="-1"/>
    <s v="Corrected"/>
    <d v="2024-10-24T00:00:00"/>
    <n v="1"/>
    <x v="0"/>
    <s v="Nigeria"/>
    <s v="Port Harcourt"/>
    <s v="Education"/>
    <s v="Online"/>
    <x v="1"/>
    <s v="Printers"/>
    <s v="PRN-9322"/>
    <n v="1084.3900000000001"/>
    <n v="759.33"/>
    <n v="759.33"/>
    <n v="0.23699999999999999"/>
    <n v="31"/>
    <n v="17960.432489999999"/>
    <n v="33616.090000000004"/>
    <n v="-15655.657510000005"/>
    <n v="-0.87167486187856302"/>
    <s v="Oct-2024"/>
    <d v="2024-10-01T00:00:00"/>
    <d v="2023-01-01T00:00:00"/>
    <n v="21"/>
    <s v="Q4-2024"/>
    <s v="Africa → Nigeria → Port Harcourt"/>
    <m/>
    <m/>
    <s v="Low"/>
    <n v="1"/>
    <n v="1"/>
  </r>
  <r>
    <s v="ORD-2023-373538"/>
    <d v="2023-02-28T00:00:00"/>
    <d v="2023-03-25T00:00:00"/>
    <n v="25"/>
    <s v="Original"/>
    <d v="2023-03-25T00:00:00"/>
    <n v="25"/>
    <x v="0"/>
    <s v="Kenya"/>
    <s v="Nairobi"/>
    <s v="Corporate"/>
    <s v="Retail"/>
    <x v="2"/>
    <s v="Networking"/>
    <s v="NET-9666"/>
    <n v="1460.76"/>
    <n v="-30.66"/>
    <n v="30.66"/>
    <n v="0.13100000000000001"/>
    <n v="12"/>
    <n v="319.72248000000002"/>
    <n v="17529.12"/>
    <n v="-17209.397519999999"/>
    <n v="-53.826047890032626"/>
    <s v="Feb-2023"/>
    <d v="2023-02-01T00:00:00"/>
    <d v="2023-01-01T00:00:00"/>
    <n v="1"/>
    <s v="Q1-2023"/>
    <s v="Africa → Kenya → Nairobi"/>
    <m/>
    <m/>
    <s v="Low"/>
    <n v="0"/>
    <n v="0"/>
  </r>
  <r>
    <s v="ORD-2025-168148"/>
    <d v="2025-03-29T00:00:00"/>
    <d v="2025-04-02T00:00:00"/>
    <n v="4"/>
    <s v="Original"/>
    <d v="2025-04-02T00:00:00"/>
    <n v="4"/>
    <x v="0"/>
    <s v="Nigeria"/>
    <s v="Lagos"/>
    <s v="Non-Profit"/>
    <s v="Marketplace"/>
    <x v="3"/>
    <s v="Phones"/>
    <s v="PHN-4556"/>
    <n v="259.93"/>
    <n v="255.94"/>
    <n v="255.94"/>
    <n v="7.1999999999999995E-2"/>
    <n v="22"/>
    <n v="5225.2710400000005"/>
    <n v="5718.46"/>
    <n v="-493.1889599999995"/>
    <n v="-9.4385335463861311E-2"/>
    <s v="Mar-2025"/>
    <d v="2025-03-01T00:00:00"/>
    <d v="2023-01-01T00:00:00"/>
    <n v="26"/>
    <s v="Q1-2025"/>
    <s v="Africa → Nigeria → Lagos"/>
    <m/>
    <m/>
    <s v="Low"/>
    <n v="1"/>
    <n v="0"/>
  </r>
  <r>
    <s v="ORD-2023-824839"/>
    <d v="2023-12-06T00:00:00"/>
    <d v="2023-12-31T00:00:00"/>
    <n v="25"/>
    <s v="Original"/>
    <d v="2023-12-31T00:00:00"/>
    <n v="25"/>
    <x v="1"/>
    <s v="Japan"/>
    <s v="Osaka"/>
    <s v="Consumer"/>
    <s v="Retail"/>
    <x v="4"/>
    <s v="Printers"/>
    <s v="PRN-8041"/>
    <n v="663.03"/>
    <n v="813.51"/>
    <n v="813.51"/>
    <n v="0.10199999999999999"/>
    <n v="15"/>
    <n v="10957.9797"/>
    <n v="9945.4499999999989"/>
    <n v="1012.529700000001"/>
    <n v="9.2401129379715952E-2"/>
    <s v="Dec-2023"/>
    <d v="2023-12-01T00:00:00"/>
    <d v="2023-03-01T00:00:00"/>
    <n v="9"/>
    <s v="Q4-2023"/>
    <s v="Asia → Japan → Osaka"/>
    <m/>
    <m/>
    <s v="Low"/>
    <n v="0"/>
    <n v="0"/>
  </r>
  <r>
    <s v="ORD-2023-723587"/>
    <d v="2023-01-02T00:00:00"/>
    <d v="2023-01-05T00:00:00"/>
    <n v="3"/>
    <s v="Original"/>
    <d v="2023-01-05T00:00:00"/>
    <n v="3"/>
    <x v="2"/>
    <s v="Canada"/>
    <s v="Toronto"/>
    <s v="Corporate"/>
    <s v="Distributor"/>
    <x v="5"/>
    <s v="Laptops"/>
    <s v="LAP-8555"/>
    <n v="315.87"/>
    <n v="591.67999999999995"/>
    <n v="591.67999999999995"/>
    <n v="0"/>
    <n v="7"/>
    <n v="4141.7599999999993"/>
    <n v="2211.09"/>
    <n v="1930.6699999999992"/>
    <n v="0.46614724175229844"/>
    <s v="Jan-2023"/>
    <d v="2023-01-01T00:00:00"/>
    <d v="2023-01-01T00:00:00"/>
    <n v="0"/>
    <s v="Q1-2023"/>
    <s v="Americas → Canada → Toronto"/>
    <m/>
    <m/>
    <s v="Low"/>
    <n v="1"/>
    <n v="0"/>
  </r>
  <r>
    <s v="ORD-2024-336584"/>
    <d v="2024-12-27T00:00:00"/>
    <d v="2025-01-14T00:00:00"/>
    <n v="18"/>
    <s v="Original"/>
    <d v="2025-01-14T00:00:00"/>
    <n v="18"/>
    <x v="1"/>
    <s v="India"/>
    <s v="Bengaluru"/>
    <s v="Small Business"/>
    <s v="Marketplace"/>
    <x v="6"/>
    <s v="Monitors"/>
    <s v="MON-8629"/>
    <n v="586.07000000000005"/>
    <n v="845.97"/>
    <n v="845.97"/>
    <n v="0.14699999999999999"/>
    <n v="4"/>
    <n v="2886.4496399999998"/>
    <n v="2344.2800000000002"/>
    <n v="542.16963999999962"/>
    <n v="0.18783270370862928"/>
    <s v="Dec-2024"/>
    <d v="2024-12-01T00:00:00"/>
    <d v="2023-01-01T00:00:00"/>
    <n v="23"/>
    <s v="Q4-2024"/>
    <s v="Asia → India → Bengaluru"/>
    <m/>
    <m/>
    <s v="Medium"/>
    <n v="0"/>
    <n v="0"/>
  </r>
  <r>
    <s v="ORD-2023-112666"/>
    <d v="2023-01-15T00:00:00"/>
    <d v="2023-01-13T00:00:00"/>
    <n v="-2"/>
    <s v="Corrected"/>
    <d v="2023-01-17T00:00:00"/>
    <n v="2"/>
    <x v="0"/>
    <s v="Nigeria"/>
    <s v="Abuja"/>
    <s v="Education"/>
    <s v="Online"/>
    <x v="7"/>
    <s v="Printers"/>
    <s v="PRN-6276"/>
    <n v="28.38"/>
    <n v="47.22"/>
    <n v="47.22"/>
    <n v="0.19400000000000001"/>
    <n v="18"/>
    <n v="685.06776000000002"/>
    <n v="510.84"/>
    <n v="174.22776000000005"/>
    <n v="0.25432193743871417"/>
    <s v="Jan-2023"/>
    <d v="2023-01-01T00:00:00"/>
    <d v="2023-01-01T00:00:00"/>
    <n v="0"/>
    <s v="Q1-2023"/>
    <s v="Africa → Nigeria → Abuja"/>
    <m/>
    <m/>
    <s v="Low"/>
    <n v="1"/>
    <n v="0"/>
  </r>
  <r>
    <s v="ORD-2024-589570"/>
    <d v="2024-05-04T00:00:00"/>
    <d v="2024-05-29T00:00:00"/>
    <n v="25"/>
    <s v="Original"/>
    <d v="2024-05-29T00:00:00"/>
    <n v="25"/>
    <x v="0"/>
    <s v="Nigeria"/>
    <s v="Abuja"/>
    <s v="Non-Profit"/>
    <s v="Marketplace"/>
    <x v="7"/>
    <s v="Monitors"/>
    <s v="MON-6892"/>
    <n v="1295.3399999999999"/>
    <n v="2530.81"/>
    <n v="2530.81"/>
    <n v="3.1E-2"/>
    <n v="6"/>
    <n v="14714.12934"/>
    <n v="7772.0399999999991"/>
    <n v="6942.0893400000004"/>
    <n v="0.4717974933880798"/>
    <s v="May-2024"/>
    <d v="2024-05-01T00:00:00"/>
    <d v="2023-01-01T00:00:00"/>
    <n v="16"/>
    <s v="Q2-2024"/>
    <s v="Africa → Nigeria → Abuja"/>
    <m/>
    <m/>
    <s v="High"/>
    <n v="0"/>
    <n v="0"/>
  </r>
  <r>
    <s v="ORD-2025-997421"/>
    <d v="2025-05-21T00:00:00"/>
    <d v="2025-06-09T00:00:00"/>
    <n v="19"/>
    <s v="Original"/>
    <d v="2025-06-09T00:00:00"/>
    <n v="19"/>
    <x v="2"/>
    <s v="Brazil"/>
    <s v="São Paulo"/>
    <s v="Non-Profit"/>
    <s v="Online"/>
    <x v="8"/>
    <s v="Components"/>
    <s v="CMP-3731"/>
    <n v="1331.38"/>
    <n v="2309.56"/>
    <n v="2309.56"/>
    <n v="0.14899999999999999"/>
    <n v="31"/>
    <n v="60928.502359999999"/>
    <n v="41272.780000000006"/>
    <n v="19655.722359999992"/>
    <n v="0.32260307735553528"/>
    <s v="May-2025"/>
    <d v="2025-05-01T00:00:00"/>
    <d v="2023-01-01T00:00:00"/>
    <n v="28"/>
    <s v="Q2-2025"/>
    <s v="Americas → Brazil → São Paulo"/>
    <m/>
    <m/>
    <s v="High"/>
    <n v="0"/>
    <n v="0"/>
  </r>
  <r>
    <s v="ORD-2024-210687"/>
    <d v="2024-01-28T00:00:00"/>
    <d v="2024-02-09T00:00:00"/>
    <n v="12"/>
    <s v="Original"/>
    <d v="2024-02-09T00:00:00"/>
    <n v="12"/>
    <x v="3"/>
    <s v="Germany"/>
    <s v="Berlin"/>
    <s v="Corporate"/>
    <s v="Online"/>
    <x v="3"/>
    <s v="Accessories"/>
    <s v="ACC-7938"/>
    <n v="644.16999999999996"/>
    <n v="700.12"/>
    <n v="700.12"/>
    <n v="6.0000000000000001E-3"/>
    <n v="23"/>
    <n v="16006.14344"/>
    <n v="14815.91"/>
    <n v="1190.23344"/>
    <n v="7.436103796405813E-2"/>
    <s v="Jan-2024"/>
    <d v="2024-01-01T00:00:00"/>
    <d v="2023-01-01T00:00:00"/>
    <n v="12"/>
    <s v="Q1-2024"/>
    <s v="Europe → Germany → Berlin"/>
    <m/>
    <m/>
    <s v="Low"/>
    <n v="0"/>
    <n v="0"/>
  </r>
  <r>
    <s v="ORD-2025-515515"/>
    <d v="2025-01-03T00:00:00"/>
    <d v="2025-01-23T00:00:00"/>
    <n v="20"/>
    <s v="Original"/>
    <d v="2025-01-23T00:00:00"/>
    <n v="20"/>
    <x v="1"/>
    <s v="Japan"/>
    <s v="Osaka"/>
    <s v="Corporate"/>
    <s v="Distributor"/>
    <x v="9"/>
    <s v="Phones"/>
    <s v="PHN-7019"/>
    <n v="908.6"/>
    <n v="691.37"/>
    <n v="691.37"/>
    <n v="0.25"/>
    <n v="20"/>
    <n v="10370.549999999999"/>
    <n v="18172"/>
    <n v="-7801.4500000000007"/>
    <n v="-0.75226964818645115"/>
    <s v="Jan-2025"/>
    <d v="2025-01-01T00:00:00"/>
    <d v="2023-03-01T00:00:00"/>
    <n v="22"/>
    <s v="Q1-2025"/>
    <s v="Asia → Japan → Osaka"/>
    <m/>
    <m/>
    <s v="Low"/>
    <n v="0"/>
    <n v="1"/>
  </r>
  <r>
    <s v="ORD-2025-487261"/>
    <d v="2025-03-06T00:00:00"/>
    <d v="2025-03-31T00:00:00"/>
    <n v="25"/>
    <s v="Original"/>
    <d v="2025-03-31T00:00:00"/>
    <n v="25"/>
    <x v="2"/>
    <s v="Brazil"/>
    <s v="Brasília"/>
    <s v="Non-Profit"/>
    <s v="Online"/>
    <x v="1"/>
    <s v="Components"/>
    <s v="CMP-3693"/>
    <n v="331.57"/>
    <n v="548.4"/>
    <n v="548.4"/>
    <n v="9.4E-2"/>
    <n v="10"/>
    <n v="4968.5039999999999"/>
    <n v="3315.7"/>
    <n v="1652.8040000000001"/>
    <n v="0.33265626836568918"/>
    <s v="Mar-2025"/>
    <d v="2025-03-01T00:00:00"/>
    <d v="2023-01-01T00:00:00"/>
    <n v="26"/>
    <s v="Q1-2025"/>
    <s v="Americas → Brazil → Brasília"/>
    <m/>
    <m/>
    <s v="Low"/>
    <n v="0"/>
    <n v="0"/>
  </r>
  <r>
    <s v="ORD-2024-890180"/>
    <d v="2024-01-20T00:00:00"/>
    <d v="2024-02-13T00:00:00"/>
    <n v="24"/>
    <s v="Original"/>
    <d v="2024-02-13T00:00:00"/>
    <n v="24"/>
    <x v="3"/>
    <s v="France"/>
    <s v="Marseille"/>
    <s v="Corporate"/>
    <s v="Retail"/>
    <x v="10"/>
    <s v="Printers"/>
    <s v="PRN-8392"/>
    <n v="643.53"/>
    <n v="1439.01"/>
    <n v="1439.01"/>
    <n v="0"/>
    <n v="15"/>
    <n v="21585.15"/>
    <n v="9652.9499999999989"/>
    <n v="11932.200000000003"/>
    <n v="0.55279671440782208"/>
    <s v="Jan-2024"/>
    <d v="2024-01-01T00:00:00"/>
    <d v="2023-01-01T00:00:00"/>
    <n v="12"/>
    <s v="Q1-2024"/>
    <s v="Europe → France → Marseille"/>
    <m/>
    <m/>
    <s v="Medium"/>
    <n v="0"/>
    <n v="0"/>
  </r>
  <r>
    <s v="ORD-2025-840976"/>
    <d v="2025-09-01T00:00:00"/>
    <d v="2025-09-30T00:00:00"/>
    <n v="29"/>
    <s v="Original"/>
    <d v="2025-09-30T00:00:00"/>
    <n v="29"/>
    <x v="2"/>
    <s v="Brazil"/>
    <s v="Brasília"/>
    <s v="Education"/>
    <s v="Retail"/>
    <x v="11"/>
    <s v="Accessories"/>
    <s v="ACC-1663"/>
    <n v="780.59"/>
    <n v="631.57000000000005"/>
    <n v="631.57000000000005"/>
    <n v="0"/>
    <n v="12"/>
    <n v="7578.84"/>
    <n v="9367.08"/>
    <n v="-1788.2399999999998"/>
    <n v="-0.23595167598207639"/>
    <s v="Sep-2025"/>
    <d v="2025-09-01T00:00:00"/>
    <d v="2023-01-01T00:00:00"/>
    <n v="32"/>
    <s v="Q3-2025"/>
    <s v="Americas → Brazil → Brasília"/>
    <m/>
    <m/>
    <s v="Low"/>
    <n v="0"/>
    <n v="0"/>
  </r>
  <r>
    <s v="ORD-2023-937291"/>
    <d v="2023-04-23T00:00:00"/>
    <d v="2023-04-22T00:00:00"/>
    <n v="-1"/>
    <s v="Corrected"/>
    <d v="2023-04-24T00:00:00"/>
    <n v="1"/>
    <x v="0"/>
    <s v="Kenya"/>
    <s v="Nairobi"/>
    <s v="Small Business"/>
    <s v="Direct"/>
    <x v="6"/>
    <s v="Laptops"/>
    <s v="LAP-1698"/>
    <n v="756.51"/>
    <n v="850.8"/>
    <n v="850.8"/>
    <n v="7.3999999999999996E-2"/>
    <n v="9"/>
    <n v="7090.5672000000004"/>
    <n v="6808.59"/>
    <n v="281.97720000000027"/>
    <n v="3.9767932810791252E-2"/>
    <s v="Apr-2023"/>
    <d v="2023-04-01T00:00:00"/>
    <d v="2023-01-01T00:00:00"/>
    <n v="3"/>
    <s v="Q2-2023"/>
    <s v="Africa → Kenya → Nairobi"/>
    <m/>
    <m/>
    <s v="Medium"/>
    <n v="1"/>
    <n v="0"/>
  </r>
  <r>
    <s v="ORD-2024-206081"/>
    <d v="2024-12-10T00:00:00"/>
    <d v="2025-01-08T00:00:00"/>
    <n v="29"/>
    <s v="Original"/>
    <d v="2025-01-08T00:00:00"/>
    <n v="29"/>
    <x v="3"/>
    <s v="France"/>
    <s v="Marseille"/>
    <s v="Small Business"/>
    <s v="Retail"/>
    <x v="11"/>
    <s v="Printers"/>
    <s v="PRN-6791"/>
    <n v="891.08"/>
    <n v="1040.0999999999999"/>
    <n v="1040.0999999999999"/>
    <n v="0.109"/>
    <n v="28"/>
    <n v="25948.414799999995"/>
    <n v="24950.240000000002"/>
    <n v="998.17479999999341"/>
    <n v="3.8467660074556598E-2"/>
    <s v="Dec-2024"/>
    <d v="2024-12-01T00:00:00"/>
    <d v="2023-01-01T00:00:00"/>
    <n v="23"/>
    <s v="Q4-2024"/>
    <s v="Europe → France → Marseille"/>
    <m/>
    <m/>
    <s v="Medium"/>
    <n v="0"/>
    <n v="0"/>
  </r>
  <r>
    <s v="ORD-2025-233883"/>
    <d v="2025-09-08T00:00:00"/>
    <d v="2025-09-16T00:00:00"/>
    <n v="8"/>
    <s v="Original"/>
    <d v="2025-09-16T00:00:00"/>
    <n v="8"/>
    <x v="1"/>
    <s v="Japan"/>
    <s v="Osaka"/>
    <s v="Corporate"/>
    <s v="Distributor"/>
    <x v="0"/>
    <s v="Phones"/>
    <s v="PHN-1197"/>
    <n v="1225.57"/>
    <n v="2705.57"/>
    <n v="2705.57"/>
    <n v="0.183"/>
    <n v="16"/>
    <n v="35367.211040000002"/>
    <n v="19609.12"/>
    <n v="15758.091040000003"/>
    <n v="0.44555650775453404"/>
    <s v="Sep-2025"/>
    <d v="2025-09-01T00:00:00"/>
    <d v="2023-03-01T00:00:00"/>
    <n v="30"/>
    <s v="Q3-2025"/>
    <s v="Asia → Japan → Osaka"/>
    <m/>
    <m/>
    <s v="High"/>
    <n v="0"/>
    <n v="0"/>
  </r>
  <r>
    <s v="ORD-2025-843974"/>
    <d v="2025-07-20T00:00:00"/>
    <d v="2025-08-05T00:00:00"/>
    <n v="16"/>
    <s v="Original"/>
    <d v="2025-08-05T00:00:00"/>
    <n v="16"/>
    <x v="2"/>
    <s v="Brazil"/>
    <s v="Brasília"/>
    <s v="Enterprise"/>
    <s v="Marketplace"/>
    <x v="3"/>
    <s v="Accessories"/>
    <s v="ACC-8098"/>
    <n v="1068.17"/>
    <n v="2375.37"/>
    <n v="2375.37"/>
    <n v="0.109"/>
    <n v="18"/>
    <n v="38096.18406"/>
    <n v="19227.060000000001"/>
    <n v="18869.124059999998"/>
    <n v="0.49530220744108822"/>
    <s v="Jul-2025"/>
    <d v="2025-07-01T00:00:00"/>
    <d v="2023-01-01T00:00:00"/>
    <n v="30"/>
    <s v="Q3-2025"/>
    <s v="Americas → Brazil → Brasília"/>
    <m/>
    <m/>
    <s v="High"/>
    <n v="0"/>
    <n v="0"/>
  </r>
  <r>
    <s v="ORD-2025-745263"/>
    <d v="2025-05-21T00:00:00"/>
    <d v="2025-05-19T00:00:00"/>
    <n v="-2"/>
    <s v="Corrected"/>
    <d v="2025-05-23T00:00:00"/>
    <n v="2"/>
    <x v="3"/>
    <s v="United Kingdom"/>
    <s v="Birmingham"/>
    <s v="Enterprise"/>
    <s v="Online"/>
    <x v="12"/>
    <s v="Laptops"/>
    <s v="LAP-3385"/>
    <n v="1015.16"/>
    <n v="2148.14"/>
    <n v="2148.14"/>
    <n v="3.7999999999999999E-2"/>
    <n v="19"/>
    <n v="39263.702919999996"/>
    <n v="19288.04"/>
    <n v="19975.662919999995"/>
    <n v="0.50875647059322227"/>
    <s v="May-2025"/>
    <d v="2025-05-01T00:00:00"/>
    <d v="2023-01-01T00:00:00"/>
    <n v="28"/>
    <s v="Q2-2025"/>
    <s v="Europe → United Kingdom → Birmingham"/>
    <m/>
    <m/>
    <s v="High"/>
    <n v="1"/>
    <n v="0"/>
  </r>
  <r>
    <s v="ORD-2024-798002"/>
    <d v="2024-07-25T00:00:00"/>
    <d v="2024-07-24T00:00:00"/>
    <n v="-1"/>
    <s v="Corrected"/>
    <d v="2024-07-26T00:00:00"/>
    <n v="1"/>
    <x v="0"/>
    <s v="Kenya"/>
    <s v="Mombasa"/>
    <s v="Non-Profit"/>
    <s v="Direct"/>
    <x v="1"/>
    <s v="Laptops"/>
    <s v="LAP-9815"/>
    <n v="1494.4"/>
    <n v="3661.07"/>
    <n v="3661.07"/>
    <n v="7.1999999999999995E-2"/>
    <n v="7"/>
    <n v="23782.310720000001"/>
    <n v="10460.800000000001"/>
    <n v="13321.51072"/>
    <n v="0.56014366630897339"/>
    <s v="Jul-2024"/>
    <d v="2024-07-01T00:00:00"/>
    <d v="2023-01-01T00:00:00"/>
    <n v="18"/>
    <s v="Q3-2024"/>
    <s v="Africa → Kenya → Mombasa"/>
    <m/>
    <m/>
    <s v="High"/>
    <n v="1"/>
    <n v="0"/>
  </r>
  <r>
    <s v="ORD-2023-867836"/>
    <d v="2023-05-11T00:00:00"/>
    <d v="2023-05-28T00:00:00"/>
    <n v="17"/>
    <s v="Original"/>
    <d v="2023-05-28T00:00:00"/>
    <n v="17"/>
    <x v="1"/>
    <s v="China"/>
    <s v="Shenzhen"/>
    <s v="Enterprise"/>
    <s v="Marketplace"/>
    <x v="6"/>
    <s v="Networking"/>
    <s v="NET-3255"/>
    <n v="1331.19"/>
    <n v="2903.09"/>
    <n v="2903.09"/>
    <n v="0.14299999999999999"/>
    <n v="8"/>
    <n v="19903.585040000002"/>
    <n v="10649.52"/>
    <n v="9254.0650400000013"/>
    <n v="0.46494463290920784"/>
    <s v="May-2023"/>
    <d v="2023-05-01T00:00:00"/>
    <d v="2023-01-01T00:00:00"/>
    <n v="4"/>
    <s v="Q2-2023"/>
    <s v="Asia → China → Shenzhen"/>
    <m/>
    <m/>
    <s v="High"/>
    <n v="0"/>
    <n v="0"/>
  </r>
  <r>
    <s v="ORD-2025-580047"/>
    <d v="2025-06-14T00:00:00"/>
    <d v="2025-06-29T00:00:00"/>
    <n v="15"/>
    <s v="Original"/>
    <d v="2025-06-29T00:00:00"/>
    <n v="15"/>
    <x v="0"/>
    <s v="Nigeria"/>
    <s v="Port Harcourt"/>
    <s v="Consumer"/>
    <s v="Marketplace"/>
    <x v="12"/>
    <s v="Accessories"/>
    <s v="ACC-3961"/>
    <n v="730.99"/>
    <n v="1242.8399999999999"/>
    <n v="1242.8399999999999"/>
    <n v="0.12"/>
    <n v="10"/>
    <n v="10936.992"/>
    <n v="7309.9"/>
    <n v="3627.0920000000006"/>
    <n v="0.33163524303574515"/>
    <s v="Jun-2025"/>
    <d v="2025-06-01T00:00:00"/>
    <d v="2023-01-01T00:00:00"/>
    <n v="29"/>
    <s v="Q2-2025"/>
    <s v="Africa → Nigeria → Port Harcourt"/>
    <m/>
    <m/>
    <s v="Medium"/>
    <n v="0"/>
    <n v="0"/>
  </r>
  <r>
    <s v="ORD-2024-500109"/>
    <d v="2024-05-18T00:00:00"/>
    <d v="2024-05-23T00:00:00"/>
    <n v="5"/>
    <s v="Original"/>
    <d v="2024-05-23T00:00:00"/>
    <n v="5"/>
    <x v="2"/>
    <s v="USA"/>
    <s v="Chicago"/>
    <s v="Enterprise"/>
    <s v="Retail"/>
    <x v="10"/>
    <s v="Laptops"/>
    <s v="LAP-4987"/>
    <n v="1274.5899999999999"/>
    <n v="2553.69"/>
    <n v="2553.69"/>
    <n v="0.01"/>
    <n v="8"/>
    <n v="20225.2248"/>
    <n v="10196.719999999999"/>
    <n v="10028.504800000001"/>
    <n v="0.49584145042481803"/>
    <s v="May-2024"/>
    <d v="2024-05-01T00:00:00"/>
    <d v="2023-01-01T00:00:00"/>
    <n v="16"/>
    <s v="Q2-2024"/>
    <s v="Americas → USA → Chicago"/>
    <m/>
    <m/>
    <s v="High"/>
    <n v="1"/>
    <n v="0"/>
  </r>
  <r>
    <s v="ORD-2023-271836"/>
    <d v="2023-02-07T00:00:00"/>
    <d v="2023-02-12T00:00:00"/>
    <n v="5"/>
    <s v="Original"/>
    <d v="2023-02-12T00:00:00"/>
    <n v="5"/>
    <x v="2"/>
    <s v="Brazil"/>
    <s v="São Paulo"/>
    <s v="Education"/>
    <s v="Online"/>
    <x v="13"/>
    <s v="Components"/>
    <s v="CMP-2693"/>
    <n v="948.55"/>
    <n v="2089.16"/>
    <n v="2089.16"/>
    <n v="7.0000000000000001E-3"/>
    <n v="12"/>
    <n v="24894.430559999997"/>
    <n v="11382.599999999999"/>
    <n v="13511.830559999999"/>
    <n v="0.54276519912492427"/>
    <s v="Feb-2023"/>
    <d v="2023-02-01T00:00:00"/>
    <d v="2023-01-01T00:00:00"/>
    <n v="1"/>
    <s v="Q1-2023"/>
    <s v="Americas → Brazil → São Paulo"/>
    <m/>
    <m/>
    <s v="High"/>
    <n v="1"/>
    <n v="0"/>
  </r>
  <r>
    <s v="ORD-2024-215294"/>
    <d v="2024-06-30T00:00:00"/>
    <d v="2024-07-14T00:00:00"/>
    <n v="14"/>
    <s v="Original"/>
    <d v="2024-07-14T00:00:00"/>
    <n v="14"/>
    <x v="2"/>
    <s v="Brazil"/>
    <s v="Brasília"/>
    <s v="Education"/>
    <s v="Retail"/>
    <x v="0"/>
    <s v="Accessories"/>
    <s v="ACC-8683"/>
    <n v="1491.85"/>
    <n v="2583.02"/>
    <n v="2583.02"/>
    <n v="0.16800000000000001"/>
    <n v="4"/>
    <n v="8596.2905599999995"/>
    <n v="5967.4"/>
    <n v="2628.8905599999998"/>
    <n v="0.30581685689321325"/>
    <s v="Jun-2024"/>
    <d v="2024-06-01T00:00:00"/>
    <d v="2023-01-01T00:00:00"/>
    <n v="17"/>
    <s v="Q2-2024"/>
    <s v="Americas → Brazil → Brasília"/>
    <m/>
    <m/>
    <s v="High"/>
    <n v="0"/>
    <n v="0"/>
  </r>
  <r>
    <s v="ORD-2024-788105"/>
    <d v="2024-11-30T00:00:00"/>
    <d v="2024-12-30T00:00:00"/>
    <n v="30"/>
    <s v="Original"/>
    <d v="2024-12-30T00:00:00"/>
    <n v="30"/>
    <x v="3"/>
    <s v="France"/>
    <s v="Marseille"/>
    <s v="Consumer"/>
    <s v="Marketplace"/>
    <x v="9"/>
    <s v="Printers"/>
    <s v="PRN-4170"/>
    <n v="117.64"/>
    <n v="175.67"/>
    <n v="175.67"/>
    <n v="0"/>
    <n v="10"/>
    <n v="1756.6999999999998"/>
    <n v="1176.4000000000001"/>
    <n v="580.29999999999973"/>
    <n v="0.33033528775545046"/>
    <s v="Nov-2024"/>
    <d v="2024-11-01T00:00:00"/>
    <d v="2023-01-01T00:00:00"/>
    <n v="22"/>
    <s v="Q4-2024"/>
    <s v="Europe → France → Marseille"/>
    <m/>
    <m/>
    <s v="Low"/>
    <n v="0"/>
    <n v="0"/>
  </r>
  <r>
    <s v="ORD-2024-855073"/>
    <d v="2024-07-19T00:00:00"/>
    <d v="2024-07-19T00:00:00"/>
    <n v="0"/>
    <s v="Original"/>
    <d v="2024-07-19T00:00:00"/>
    <n v="0"/>
    <x v="0"/>
    <s v="Kenya"/>
    <s v="Kisumu"/>
    <s v="Small Business"/>
    <s v="Retail"/>
    <x v="8"/>
    <s v="Phones"/>
    <s v="PHN-6854"/>
    <n v="857.24"/>
    <n v="758.23"/>
    <n v="758.23"/>
    <n v="0.125"/>
    <n v="6"/>
    <n v="3980.7075"/>
    <n v="5143.4400000000005"/>
    <n v="-1162.7325000000005"/>
    <n v="-0.29209192084572921"/>
    <s v="Jul-2024"/>
    <d v="2024-07-01T00:00:00"/>
    <d v="2023-01-01T00:00:00"/>
    <n v="18"/>
    <s v="Q3-2024"/>
    <s v="Africa → Kenya → Kisumu"/>
    <m/>
    <m/>
    <s v="Low"/>
    <n v="1"/>
    <n v="0"/>
  </r>
  <r>
    <s v="ORD-2023-897079"/>
    <d v="2023-04-14T00:00:00"/>
    <d v="2023-05-14T00:00:00"/>
    <n v="30"/>
    <s v="Original"/>
    <d v="2023-05-14T00:00:00"/>
    <n v="30"/>
    <x v="0"/>
    <s v="Kenya"/>
    <s v="Nakuru"/>
    <s v="Consumer"/>
    <s v="Marketplace"/>
    <x v="12"/>
    <s v="Phones"/>
    <s v="PHN-1784"/>
    <n v="209.25"/>
    <n v="434.8"/>
    <n v="434.8"/>
    <n v="0"/>
    <n v="9"/>
    <n v="3913.2000000000003"/>
    <n v="1883.25"/>
    <n v="2029.9500000000003"/>
    <n v="0.51874425022999082"/>
    <s v="Apr-2023"/>
    <d v="2023-04-01T00:00:00"/>
    <d v="2023-01-01T00:00:00"/>
    <n v="3"/>
    <s v="Q2-2023"/>
    <s v="Africa → Kenya → Nakuru"/>
    <m/>
    <m/>
    <s v="Low"/>
    <n v="0"/>
    <n v="0"/>
  </r>
  <r>
    <s v="ORD-2025-548982"/>
    <d v="2025-04-07T00:00:00"/>
    <d v="2025-04-11T00:00:00"/>
    <n v="4"/>
    <s v="Original"/>
    <d v="2025-04-11T00:00:00"/>
    <n v="4"/>
    <x v="3"/>
    <s v="France"/>
    <s v="Lyon"/>
    <s v="Education"/>
    <s v="Retail"/>
    <x v="6"/>
    <s v="Networking"/>
    <s v="NET-9716"/>
    <n v="754.77"/>
    <n v="1666.18"/>
    <n v="1666.18"/>
    <n v="0.13900000000000001"/>
    <n v="14"/>
    <n v="20084.133720000002"/>
    <n v="10566.779999999999"/>
    <n v="9517.3537200000028"/>
    <n v="0.47387424584424653"/>
    <s v="Apr-2025"/>
    <d v="2025-04-01T00:00:00"/>
    <d v="2023-01-01T00:00:00"/>
    <n v="27"/>
    <s v="Q2-2025"/>
    <s v="Europe → France → Lyon"/>
    <m/>
    <m/>
    <s v="High"/>
    <n v="1"/>
    <n v="0"/>
  </r>
  <r>
    <s v="ORD-2024-170313"/>
    <d v="2024-12-27T00:00:00"/>
    <d v="2025-01-15T00:00:00"/>
    <n v="19"/>
    <s v="Original"/>
    <d v="2025-01-15T00:00:00"/>
    <n v="19"/>
    <x v="1"/>
    <s v="India"/>
    <s v="Delhi"/>
    <s v="Non-Profit"/>
    <s v="Distributor"/>
    <x v="3"/>
    <s v="Components"/>
    <s v="CMP-6919"/>
    <n v="495.59"/>
    <n v="631.78"/>
    <n v="631.78"/>
    <n v="8.6999999999999994E-2"/>
    <n v="17"/>
    <n v="9805.8573800000013"/>
    <n v="8425.0299999999988"/>
    <n v="1380.8273800000024"/>
    <n v="0.14081658813601899"/>
    <s v="Dec-2024"/>
    <d v="2024-12-01T00:00:00"/>
    <d v="2023-01-01T00:00:00"/>
    <n v="23"/>
    <s v="Q4-2024"/>
    <s v="Asia → India → Delhi"/>
    <m/>
    <m/>
    <s v="Low"/>
    <n v="0"/>
    <n v="0"/>
  </r>
  <r>
    <s v="ORD-2023-562894"/>
    <d v="2023-02-23T00:00:00"/>
    <d v="2023-03-25T00:00:00"/>
    <n v="30"/>
    <s v="Original"/>
    <d v="2023-03-25T00:00:00"/>
    <n v="30"/>
    <x v="2"/>
    <s v="Canada"/>
    <s v="Montreal"/>
    <s v="Enterprise"/>
    <s v="Online"/>
    <x v="14"/>
    <s v="Phones"/>
    <s v="PHN-4854"/>
    <n v="1242.6600000000001"/>
    <n v="1794.07"/>
    <n v="1794.07"/>
    <n v="8.8999999999999996E-2"/>
    <n v="16"/>
    <n v="26150.364320000001"/>
    <n v="19882.560000000001"/>
    <n v="6267.8043199999993"/>
    <n v="0.23968325042440553"/>
    <s v="Feb-2023"/>
    <d v="2023-02-01T00:00:00"/>
    <d v="2023-01-01T00:00:00"/>
    <n v="1"/>
    <s v="Q1-2023"/>
    <s v="Americas → Canada → Montreal"/>
    <m/>
    <m/>
    <s v="High"/>
    <n v="0"/>
    <n v="0"/>
  </r>
  <r>
    <s v="ORD-2025-474710"/>
    <d v="2025-07-24T00:00:00"/>
    <d v="2025-08-06T00:00:00"/>
    <n v="13"/>
    <s v="Original"/>
    <d v="2025-08-06T00:00:00"/>
    <n v="13"/>
    <x v="0"/>
    <s v="South Africa"/>
    <s v="Johannesburg"/>
    <s v="Education"/>
    <s v="Marketplace"/>
    <x v="14"/>
    <s v="Networking"/>
    <s v="NET-7966"/>
    <n v="1463.9"/>
    <n v="2633.02"/>
    <n v="2633.02"/>
    <n v="8.4000000000000005E-2"/>
    <n v="4"/>
    <n v="9647.3852800000004"/>
    <n v="5855.6"/>
    <n v="3791.7852800000001"/>
    <n v="0.39303761277791527"/>
    <s v="Jul-2025"/>
    <d v="2025-07-01T00:00:00"/>
    <d v="2023-01-01T00:00:00"/>
    <n v="30"/>
    <s v="Q3-2025"/>
    <s v="Africa → South Africa → Johannesburg"/>
    <m/>
    <m/>
    <s v="High"/>
    <n v="0"/>
    <n v="0"/>
  </r>
  <r>
    <s v="ORD-2024-629525"/>
    <d v="2024-04-18T00:00:00"/>
    <d v="2024-05-08T00:00:00"/>
    <n v="20"/>
    <s v="Original"/>
    <d v="2024-05-08T00:00:00"/>
    <n v="20"/>
    <x v="3"/>
    <s v="United Kingdom"/>
    <s v="London"/>
    <s v="Non-Profit"/>
    <s v="Not Specified"/>
    <x v="14"/>
    <s v="Laptops"/>
    <s v="LAP-9932"/>
    <n v="645.33000000000004"/>
    <n v="1321.85"/>
    <n v="1321.85"/>
    <n v="0"/>
    <n v="10"/>
    <n v="13218.5"/>
    <n v="6453.3"/>
    <n v="6765.2"/>
    <n v="0.51179785906116426"/>
    <s v="Apr-2024"/>
    <d v="2024-04-01T00:00:00"/>
    <d v="2023-01-01T00:00:00"/>
    <n v="15"/>
    <s v="Q2-2024"/>
    <s v="Europe → United Kingdom → London"/>
    <m/>
    <m/>
    <s v="Medium"/>
    <n v="0"/>
    <n v="0"/>
  </r>
  <r>
    <s v="ORD-2024-167215"/>
    <d v="2024-08-23T00:00:00"/>
    <d v="2024-08-21T00:00:00"/>
    <n v="-2"/>
    <s v="Corrected"/>
    <d v="2024-08-25T00:00:00"/>
    <n v="2"/>
    <x v="0"/>
    <s v="South Africa"/>
    <s v="Johannesburg"/>
    <s v="Education"/>
    <s v="Retail"/>
    <x v="6"/>
    <s v="Components"/>
    <s v="CMP-1559"/>
    <n v="1432.52"/>
    <n v="3036.87"/>
    <n v="3036.87"/>
    <n v="0"/>
    <n v="9"/>
    <n v="27331.829999999998"/>
    <n v="12892.68"/>
    <n v="14439.149999999998"/>
    <n v="0.52829064135112791"/>
    <s v="Aug-2024"/>
    <d v="2024-08-01T00:00:00"/>
    <d v="2023-01-01T00:00:00"/>
    <n v="19"/>
    <s v="Q3-2024"/>
    <s v="Africa → South Africa → Johannesburg"/>
    <m/>
    <m/>
    <s v="High"/>
    <n v="1"/>
    <n v="0"/>
  </r>
  <r>
    <s v="ORD-2023-864121"/>
    <d v="2023-03-27T00:00:00"/>
    <d v="2023-04-22T00:00:00"/>
    <n v="26"/>
    <s v="Original"/>
    <d v="2023-04-22T00:00:00"/>
    <n v="26"/>
    <x v="1"/>
    <s v="India"/>
    <s v="Delhi"/>
    <s v="Non-Profit"/>
    <s v="Marketplace"/>
    <x v="1"/>
    <s v="Printers"/>
    <s v="PRN-4506"/>
    <n v="178.53"/>
    <n v="199.37"/>
    <n v="199.37"/>
    <n v="0.10100000000000001"/>
    <n v="37"/>
    <n v="6631.6443100000006"/>
    <n v="6605.61"/>
    <n v="26.034310000000914"/>
    <n v="3.9257699573457538E-3"/>
    <s v="Mar-2023"/>
    <d v="2023-03-01T00:00:00"/>
    <d v="2023-01-01T00:00:00"/>
    <n v="2"/>
    <s v="Q1-2023"/>
    <s v="Asia → India → Delhi"/>
    <m/>
    <m/>
    <s v="Low"/>
    <n v="0"/>
    <n v="0"/>
  </r>
  <r>
    <s v="ORD-2024-692673"/>
    <d v="2024-03-07T00:00:00"/>
    <d v="2024-03-25T00:00:00"/>
    <n v="18"/>
    <s v="Original"/>
    <d v="2024-03-25T00:00:00"/>
    <n v="18"/>
    <x v="3"/>
    <s v="Germany"/>
    <s v="Munich"/>
    <s v="Corporate"/>
    <s v="Online"/>
    <x v="5"/>
    <s v="Components"/>
    <s v="CMP-7617"/>
    <n v="712.84"/>
    <n v="927.51"/>
    <n v="927.51"/>
    <n v="0.24299999999999999"/>
    <n v="27"/>
    <n v="18957.37689"/>
    <n v="19246.68"/>
    <n v="-289.30311000000074"/>
    <n v="-1.5260714163076427E-2"/>
    <s v="Mar-2024"/>
    <d v="2024-03-01T00:00:00"/>
    <d v="2023-01-01T00:00:00"/>
    <n v="14"/>
    <s v="Q1-2024"/>
    <s v="Europe → Germany → Munich"/>
    <m/>
    <m/>
    <s v="Medium"/>
    <n v="0"/>
    <n v="1"/>
  </r>
  <r>
    <s v="ORD-2025-718992"/>
    <d v="2025-06-24T00:00:00"/>
    <d v="2025-07-10T00:00:00"/>
    <n v="16"/>
    <s v="Original"/>
    <d v="2025-07-10T00:00:00"/>
    <n v="16"/>
    <x v="1"/>
    <s v="China"/>
    <s v="Shanghai"/>
    <s v="Enterprise"/>
    <s v="Direct"/>
    <x v="13"/>
    <s v="Components"/>
    <s v="CMP-8390"/>
    <n v="757.19"/>
    <n v="1735.41"/>
    <n v="1735.41"/>
    <n v="0.13600000000000001"/>
    <n v="8"/>
    <n v="11995.153920000001"/>
    <n v="6057.52"/>
    <n v="5937.6339200000002"/>
    <n v="0.4950027285685718"/>
    <s v="Jun-2025"/>
    <d v="2025-06-01T00:00:00"/>
    <d v="2023-01-01T00:00:00"/>
    <n v="29"/>
    <s v="Q2-2025"/>
    <s v="Asia → China → Shanghai"/>
    <m/>
    <m/>
    <s v="High"/>
    <n v="0"/>
    <n v="0"/>
  </r>
  <r>
    <s v="ORD-2024-599522"/>
    <d v="2024-04-19T00:00:00"/>
    <d v="2024-05-06T00:00:00"/>
    <n v="17"/>
    <s v="Original"/>
    <d v="2024-05-06T00:00:00"/>
    <n v="17"/>
    <x v="0"/>
    <s v="Nigeria"/>
    <s v="Port Harcourt"/>
    <s v="Non-Profit"/>
    <s v="Online"/>
    <x v="8"/>
    <s v="Printers"/>
    <s v="PRN-7303"/>
    <n v="865.33"/>
    <n v="1395.64"/>
    <n v="1395.64"/>
    <n v="0.17499999999999999"/>
    <n v="13"/>
    <n v="14968.239"/>
    <n v="11249.29"/>
    <n v="3718.9489999999987"/>
    <n v="0.24845601409758347"/>
    <s v="Apr-2024"/>
    <d v="2024-04-01T00:00:00"/>
    <d v="2023-01-01T00:00:00"/>
    <n v="15"/>
    <s v="Q2-2024"/>
    <s v="Africa → Nigeria → Port Harcourt"/>
    <m/>
    <m/>
    <s v="Medium"/>
    <n v="0"/>
    <n v="0"/>
  </r>
  <r>
    <s v="ORD-2023-651638"/>
    <d v="2023-06-17T00:00:00"/>
    <d v="2023-06-24T00:00:00"/>
    <n v="7"/>
    <s v="Original"/>
    <d v="2023-06-24T00:00:00"/>
    <n v="7"/>
    <x v="2"/>
    <s v="USA"/>
    <s v="San Francisco"/>
    <s v="Corporate"/>
    <s v="Retail"/>
    <x v="2"/>
    <s v="Printers"/>
    <s v="PRN-6536"/>
    <n v="313.99"/>
    <n v="454.42"/>
    <n v="454.42"/>
    <n v="0.129"/>
    <n v="9"/>
    <n v="3562.1983800000003"/>
    <n v="2825.91"/>
    <n v="736.28838000000042"/>
    <n v="0.20669493988147858"/>
    <s v="Jun-2023"/>
    <d v="2023-06-01T00:00:00"/>
    <d v="2023-01-01T00:00:00"/>
    <n v="5"/>
    <s v="Q2-2023"/>
    <s v="Americas → USA → San Francisco"/>
    <m/>
    <m/>
    <s v="Low"/>
    <n v="1"/>
    <n v="0"/>
  </r>
  <r>
    <s v="ORD-2024-635626"/>
    <d v="2024-08-27T00:00:00"/>
    <d v="2024-09-19T00:00:00"/>
    <n v="23"/>
    <s v="Original"/>
    <d v="2024-09-19T00:00:00"/>
    <n v="23"/>
    <x v="3"/>
    <s v="Germany"/>
    <s v="Berlin"/>
    <s v="Small Business"/>
    <s v="Direct"/>
    <x v="14"/>
    <s v="Monitors"/>
    <s v="MON-9967"/>
    <n v="1024.01"/>
    <n v="1580.97"/>
    <n v="1580.97"/>
    <n v="3.6999999999999998E-2"/>
    <n v="27"/>
    <n v="41106.800970000004"/>
    <n v="27648.27"/>
    <n v="13458.530970000003"/>
    <n v="0.3274039976942531"/>
    <s v="Aug-2024"/>
    <d v="2024-08-01T00:00:00"/>
    <d v="2023-01-01T00:00:00"/>
    <n v="19"/>
    <s v="Q3-2024"/>
    <s v="Europe → Germany → Berlin"/>
    <m/>
    <m/>
    <s v="Medium"/>
    <n v="0"/>
    <n v="0"/>
  </r>
  <r>
    <s v="ORD-2024-296582"/>
    <d v="2024-01-11T00:00:00"/>
    <d v="2024-02-02T00:00:00"/>
    <n v="22"/>
    <s v="Original"/>
    <d v="2024-02-02T00:00:00"/>
    <n v="22"/>
    <x v="0"/>
    <s v="South Africa"/>
    <s v="Durban"/>
    <s v="Consumer"/>
    <s v="Online"/>
    <x v="11"/>
    <s v="Networking"/>
    <s v="NET-1412"/>
    <n v="1206.2"/>
    <n v="1759.79"/>
    <n v="1759.79"/>
    <n v="0"/>
    <n v="6"/>
    <n v="10558.74"/>
    <n v="7237.2000000000007"/>
    <n v="3321.5399999999991"/>
    <n v="0.31457730751964713"/>
    <s v="Jan-2024"/>
    <d v="2024-01-01T00:00:00"/>
    <d v="2023-01-01T00:00:00"/>
    <n v="12"/>
    <s v="Q1-2024"/>
    <s v="Africa → South Africa → Durban"/>
    <m/>
    <m/>
    <s v="High"/>
    <n v="0"/>
    <n v="0"/>
  </r>
  <r>
    <s v="ORD-2024-998320"/>
    <d v="2024-10-25T00:00:00"/>
    <d v="2024-11-14T00:00:00"/>
    <n v="20"/>
    <s v="Original"/>
    <d v="2024-11-14T00:00:00"/>
    <n v="20"/>
    <x v="0"/>
    <s v="Kenya"/>
    <s v="Mombasa"/>
    <s v="Corporate"/>
    <s v="Direct"/>
    <x v="10"/>
    <s v="Printers"/>
    <s v="PRN-3143"/>
    <n v="1396.48"/>
    <n v="3204.5"/>
    <n v="3204.5"/>
    <n v="0.318"/>
    <n v="14"/>
    <n v="30596.565999999999"/>
    <n v="19550.72"/>
    <n v="11045.845999999998"/>
    <n v="0.36101587348070363"/>
    <s v="Oct-2024"/>
    <d v="2024-10-01T00:00:00"/>
    <d v="2023-01-01T00:00:00"/>
    <n v="21"/>
    <s v="Q4-2024"/>
    <s v="Africa → Kenya → Mombasa"/>
    <m/>
    <m/>
    <s v="High"/>
    <n v="0"/>
    <n v="1"/>
  </r>
  <r>
    <s v="ORD-2025-820255"/>
    <d v="2025-05-29T00:00:00"/>
    <d v="2025-06-20T00:00:00"/>
    <n v="22"/>
    <s v="Original"/>
    <d v="2025-06-20T00:00:00"/>
    <n v="22"/>
    <x v="3"/>
    <s v="Germany"/>
    <s v="Berlin"/>
    <s v="Corporate"/>
    <s v="Direct"/>
    <x v="8"/>
    <s v="Printers"/>
    <s v="PRN-9787"/>
    <n v="483.47"/>
    <n v="1135.43"/>
    <n v="1135.43"/>
    <n v="0.14599999999999999"/>
    <n v="11"/>
    <n v="10666.229420000001"/>
    <n v="5318.17"/>
    <n v="5348.0594200000014"/>
    <n v="0.50140112399719983"/>
    <s v="May-2025"/>
    <d v="2025-05-01T00:00:00"/>
    <d v="2023-01-01T00:00:00"/>
    <n v="28"/>
    <s v="Q2-2025"/>
    <s v="Europe → Germany → Berlin"/>
    <m/>
    <m/>
    <s v="Medium"/>
    <n v="0"/>
    <n v="0"/>
  </r>
  <r>
    <s v="ORD-2024-389336"/>
    <d v="2024-05-20T00:00:00"/>
    <d v="2024-06-02T00:00:00"/>
    <n v="13"/>
    <s v="Original"/>
    <d v="2024-06-02T00:00:00"/>
    <n v="13"/>
    <x v="2"/>
    <s v="Canada"/>
    <s v="Vancouver"/>
    <s v="Enterprise"/>
    <s v="Marketplace"/>
    <x v="11"/>
    <s v="Components"/>
    <s v="CMP-5946"/>
    <n v="675.43"/>
    <n v="996.36"/>
    <n v="996.36"/>
    <n v="0.182"/>
    <n v="22"/>
    <n v="17930.494560000003"/>
    <n v="14859.46"/>
    <n v="3071.0345600000037"/>
    <n v="0.17127439233332575"/>
    <s v="May-2024"/>
    <d v="2024-05-01T00:00:00"/>
    <d v="2023-01-01T00:00:00"/>
    <n v="16"/>
    <s v="Q2-2024"/>
    <s v="Americas → Canada → Vancouver"/>
    <m/>
    <m/>
    <s v="Medium"/>
    <n v="0"/>
    <n v="0"/>
  </r>
  <r>
    <s v="ORD-2023-308124"/>
    <d v="2023-04-19T00:00:00"/>
    <d v="2023-04-30T00:00:00"/>
    <n v="11"/>
    <s v="Original"/>
    <d v="2023-04-30T00:00:00"/>
    <n v="11"/>
    <x v="1"/>
    <s v="India"/>
    <s v="Delhi"/>
    <s v="Small Business"/>
    <s v="Retail"/>
    <x v="8"/>
    <s v="Networking"/>
    <s v="NET-2062"/>
    <n v="826.55"/>
    <n v="1397.05"/>
    <n v="1397.05"/>
    <n v="0.16900000000000001"/>
    <n v="28"/>
    <n v="32506.559399999998"/>
    <n v="23143.399999999998"/>
    <n v="9363.1594000000005"/>
    <n v="0.28803907804527601"/>
    <s v="Apr-2023"/>
    <d v="2023-04-01T00:00:00"/>
    <d v="2023-01-01T00:00:00"/>
    <n v="3"/>
    <s v="Q2-2023"/>
    <s v="Asia → India → Delhi"/>
    <m/>
    <m/>
    <s v="Medium"/>
    <n v="0"/>
    <n v="0"/>
  </r>
  <r>
    <s v="ORD-2023-128295"/>
    <d v="2023-06-23T00:00:00"/>
    <d v="2023-07-03T00:00:00"/>
    <n v="10"/>
    <s v="Original"/>
    <d v="2023-07-03T00:00:00"/>
    <n v="10"/>
    <x v="0"/>
    <s v="Nigeria"/>
    <s v="Abuja"/>
    <s v="Consumer"/>
    <s v="Online"/>
    <x v="1"/>
    <s v="Printers"/>
    <s v="PRN-2542"/>
    <n v="337.75"/>
    <n v="548.89"/>
    <n v="548.89"/>
    <n v="0"/>
    <n v="13"/>
    <n v="7135.57"/>
    <n v="4390.75"/>
    <n v="2744.8199999999997"/>
    <n v="0.38466723751571352"/>
    <s v="Jun-2023"/>
    <d v="2023-06-01T00:00:00"/>
    <d v="2023-01-01T00:00:00"/>
    <n v="5"/>
    <s v="Q2-2023"/>
    <s v="Africa → Nigeria → Abuja"/>
    <m/>
    <m/>
    <s v="Low"/>
    <n v="0"/>
    <n v="0"/>
  </r>
  <r>
    <s v="ORD-2024-548345"/>
    <d v="2024-05-14T00:00:00"/>
    <d v="2024-05-28T00:00:00"/>
    <n v="14"/>
    <s v="Original"/>
    <d v="2024-05-28T00:00:00"/>
    <n v="14"/>
    <x v="3"/>
    <s v="United Kingdom"/>
    <s v="Birmingham"/>
    <s v="Consumer"/>
    <s v="Retail"/>
    <x v="5"/>
    <s v="Networking"/>
    <s v="NET-2365"/>
    <n v="1421.14"/>
    <n v="3524"/>
    <n v="3524"/>
    <n v="0"/>
    <n v="31"/>
    <n v="109244"/>
    <n v="44055.340000000004"/>
    <n v="65188.659999999996"/>
    <n v="0.59672531214528945"/>
    <s v="May-2024"/>
    <d v="2024-05-01T00:00:00"/>
    <d v="2023-01-01T00:00:00"/>
    <n v="16"/>
    <s v="Q2-2024"/>
    <s v="Europe → United Kingdom → Birmingham"/>
    <m/>
    <m/>
    <s v="High"/>
    <n v="0"/>
    <n v="0"/>
  </r>
  <r>
    <s v="ORD-2024-966651"/>
    <d v="2024-10-14T00:00:00"/>
    <d v="2024-11-08T00:00:00"/>
    <n v="25"/>
    <s v="Original"/>
    <d v="2024-11-08T00:00:00"/>
    <n v="25"/>
    <x v="0"/>
    <s v="Nigeria"/>
    <s v="Lagos"/>
    <s v="Enterprise"/>
    <s v="Online"/>
    <x v="7"/>
    <s v="Networking"/>
    <s v="NET-5268"/>
    <n v="859.35"/>
    <n v="1825.61"/>
    <n v="1825.61"/>
    <n v="0.187"/>
    <n v="24"/>
    <n v="35621.302319999995"/>
    <n v="20624.400000000001"/>
    <n v="14996.902319999994"/>
    <n v="0.42100937762681989"/>
    <s v="Oct-2024"/>
    <d v="2024-10-01T00:00:00"/>
    <d v="2023-01-01T00:00:00"/>
    <n v="21"/>
    <s v="Q4-2024"/>
    <s v="Africa → Nigeria → Lagos"/>
    <m/>
    <m/>
    <s v="High"/>
    <n v="0"/>
    <n v="0"/>
  </r>
  <r>
    <s v="ORD-2023-292714"/>
    <d v="2023-07-10T00:00:00"/>
    <d v="2023-08-01T00:00:00"/>
    <n v="22"/>
    <s v="Original"/>
    <d v="2023-08-01T00:00:00"/>
    <n v="22"/>
    <x v="3"/>
    <s v="France"/>
    <s v="Marseille"/>
    <s v="Consumer"/>
    <s v="Marketplace"/>
    <x v="5"/>
    <s v="Printers"/>
    <s v="PRN-1504"/>
    <n v="1303.56"/>
    <n v="1791.37"/>
    <n v="1791.37"/>
    <n v="0.126"/>
    <n v="22"/>
    <n v="34444.462359999998"/>
    <n v="28678.32"/>
    <n v="5766.142359999998"/>
    <n v="0.16740404596055358"/>
    <s v="Jul-2023"/>
    <d v="2023-07-01T00:00:00"/>
    <d v="2023-01-01T00:00:00"/>
    <n v="6"/>
    <s v="Q3-2023"/>
    <s v="Europe → France → Marseille"/>
    <m/>
    <m/>
    <s v="High"/>
    <n v="0"/>
    <n v="0"/>
  </r>
  <r>
    <s v="ORD-2024-468501"/>
    <d v="2024-11-06T00:00:00"/>
    <d v="2024-11-22T00:00:00"/>
    <n v="16"/>
    <s v="Original"/>
    <d v="2024-11-22T00:00:00"/>
    <n v="16"/>
    <x v="2"/>
    <s v="Canada"/>
    <s v="Toronto"/>
    <s v="Non-Profit"/>
    <s v="Distributor"/>
    <x v="14"/>
    <s v="Accessories"/>
    <s v="ACC-6348"/>
    <n v="1454.11"/>
    <n v="2629.75"/>
    <n v="2629.75"/>
    <n v="0.29199999999999998"/>
    <n v="8"/>
    <n v="14894.903999999999"/>
    <n v="11632.88"/>
    <n v="3262.0239999999994"/>
    <n v="0.21900268709351867"/>
    <s v="Nov-2024"/>
    <d v="2024-11-01T00:00:00"/>
    <d v="2023-01-01T00:00:00"/>
    <n v="22"/>
    <s v="Q4-2024"/>
    <s v="Americas → Canada → Toronto"/>
    <m/>
    <m/>
    <s v="High"/>
    <n v="0"/>
    <n v="1"/>
  </r>
  <r>
    <s v="ORD-2024-260775"/>
    <d v="2024-10-17T00:00:00"/>
    <d v="2024-11-06T00:00:00"/>
    <n v="20"/>
    <s v="Original"/>
    <d v="2024-11-06T00:00:00"/>
    <n v="20"/>
    <x v="1"/>
    <s v="India"/>
    <s v="Bengaluru"/>
    <s v="Enterprise"/>
    <s v="Distributor"/>
    <x v="7"/>
    <s v="Monitors"/>
    <s v="MON-4330"/>
    <n v="72.94"/>
    <n v="106.3"/>
    <n v="106.3"/>
    <n v="0.29499999999999998"/>
    <n v="8"/>
    <n v="599.53200000000004"/>
    <n v="583.52"/>
    <n v="16.012000000000057"/>
    <n v="2.6707498515508857E-2"/>
    <s v="Oct-2024"/>
    <d v="2024-10-01T00:00:00"/>
    <d v="2023-01-01T00:00:00"/>
    <n v="21"/>
    <s v="Q4-2024"/>
    <s v="Asia → India → Bengaluru"/>
    <m/>
    <m/>
    <s v="Low"/>
    <n v="0"/>
    <n v="1"/>
  </r>
  <r>
    <s v="ORD-2023-419187"/>
    <d v="2023-03-31T00:00:00"/>
    <d v="2023-04-05T00:00:00"/>
    <n v="5"/>
    <s v="Original"/>
    <d v="2023-04-05T00:00:00"/>
    <n v="5"/>
    <x v="0"/>
    <s v="Kenya"/>
    <s v="Nakuru"/>
    <s v="Education"/>
    <s v="Marketplace"/>
    <x v="5"/>
    <s v="Laptops"/>
    <s v="LAP-7819"/>
    <n v="533.26"/>
    <n v="385.72"/>
    <n v="385.72"/>
    <n v="0"/>
    <n v="15"/>
    <n v="5785.8"/>
    <n v="7998.9"/>
    <n v="-2213.0999999999995"/>
    <n v="-0.38250544436378708"/>
    <s v="Mar-2023"/>
    <d v="2023-03-01T00:00:00"/>
    <d v="2023-01-01T00:00:00"/>
    <n v="2"/>
    <s v="Q1-2023"/>
    <s v="Africa → Kenya → Nakuru"/>
    <m/>
    <m/>
    <s v="Low"/>
    <n v="1"/>
    <n v="0"/>
  </r>
  <r>
    <s v="ORD-2025-578007"/>
    <d v="2025-01-21T00:00:00"/>
    <d v="2025-02-16T00:00:00"/>
    <n v="26"/>
    <s v="Original"/>
    <d v="2025-02-16T00:00:00"/>
    <n v="26"/>
    <x v="3"/>
    <s v="France"/>
    <s v="Lyon"/>
    <s v="Corporate"/>
    <s v="Distributor"/>
    <x v="7"/>
    <s v="Laptops"/>
    <s v="LAP-3779"/>
    <n v="204.11"/>
    <n v="236.87"/>
    <n v="236.87"/>
    <n v="0.182"/>
    <n v="13"/>
    <n v="2518.8755800000004"/>
    <n v="2653.4300000000003"/>
    <n v="-134.55441999999994"/>
    <n v="-5.3418446337075494E-2"/>
    <s v="Jan-2025"/>
    <d v="2025-01-01T00:00:00"/>
    <d v="2023-01-01T00:00:00"/>
    <n v="24"/>
    <s v="Q1-2025"/>
    <s v="Europe → France → Lyon"/>
    <m/>
    <m/>
    <s v="Low"/>
    <n v="0"/>
    <n v="0"/>
  </r>
  <r>
    <s v="ORD-2023-235230"/>
    <d v="2023-08-30T00:00:00"/>
    <d v="2023-09-01T00:00:00"/>
    <n v="2"/>
    <s v="Original"/>
    <d v="2023-09-01T00:00:00"/>
    <n v="2"/>
    <x v="3"/>
    <s v="Germany"/>
    <s v="Munich"/>
    <s v="Corporate"/>
    <s v="Direct"/>
    <x v="13"/>
    <s v="Networking"/>
    <s v="NET-9989"/>
    <n v="44.42"/>
    <n v="41.9"/>
    <n v="41.9"/>
    <n v="0.14399999999999999"/>
    <n v="6"/>
    <n v="215.19839999999996"/>
    <n v="266.52"/>
    <n v="-51.321600000000018"/>
    <n v="-0.23848504449847224"/>
    <s v="Aug-2023"/>
    <d v="2023-08-01T00:00:00"/>
    <d v="2023-01-01T00:00:00"/>
    <n v="7"/>
    <s v="Q3-2023"/>
    <s v="Europe → Germany → Munich"/>
    <m/>
    <m/>
    <s v="Low"/>
    <n v="1"/>
    <n v="0"/>
  </r>
  <r>
    <s v="ORD-2025-765220"/>
    <d v="2025-04-06T00:00:00"/>
    <d v="2025-04-30T00:00:00"/>
    <n v="24"/>
    <s v="Original"/>
    <d v="2025-04-30T00:00:00"/>
    <n v="24"/>
    <x v="2"/>
    <s v="Brazil"/>
    <s v="Brasília"/>
    <s v="Education"/>
    <s v="Online"/>
    <x v="11"/>
    <s v="Monitors"/>
    <s v="MON-4925"/>
    <n v="855.78"/>
    <n v="977.38"/>
    <n v="977.38"/>
    <n v="0.14699999999999999"/>
    <n v="38"/>
    <n v="31680.795320000001"/>
    <n v="32519.64"/>
    <n v="-838.84467999999833"/>
    <n v="-2.6478018355506307E-2"/>
    <s v="Apr-2025"/>
    <d v="2025-04-01T00:00:00"/>
    <d v="2023-01-01T00:00:00"/>
    <n v="27"/>
    <s v="Q2-2025"/>
    <s v="Americas → Brazil → Brasília"/>
    <m/>
    <m/>
    <s v="Medium"/>
    <n v="0"/>
    <n v="0"/>
  </r>
  <r>
    <s v="ORD-2025-931538"/>
    <d v="2025-02-09T00:00:00"/>
    <d v="2025-03-01T00:00:00"/>
    <n v="20"/>
    <s v="Original"/>
    <d v="2025-03-01T00:00:00"/>
    <n v="20"/>
    <x v="2"/>
    <s v="Brazil"/>
    <s v="São Paulo"/>
    <s v="Corporate"/>
    <s v="Distributor"/>
    <x v="5"/>
    <s v="Laptops"/>
    <s v="LAP-6989"/>
    <n v="1154.6400000000001"/>
    <n v="2794.13"/>
    <n v="2794.13"/>
    <n v="3.5000000000000003E-2"/>
    <n v="11"/>
    <n v="29659.68995"/>
    <n v="12701.04"/>
    <n v="16958.649949999999"/>
    <n v="0.57177435025749479"/>
    <s v="Feb-2025"/>
    <d v="2025-02-01T00:00:00"/>
    <d v="2023-01-01T00:00:00"/>
    <n v="25"/>
    <s v="Q1-2025"/>
    <s v="Americas → Brazil → São Paulo"/>
    <m/>
    <m/>
    <s v="High"/>
    <n v="0"/>
    <n v="0"/>
  </r>
  <r>
    <s v="ORD-2024-289089"/>
    <d v="2024-12-17T00:00:00"/>
    <d v="2024-12-18T00:00:00"/>
    <n v="1"/>
    <s v="Original"/>
    <d v="2024-12-18T00:00:00"/>
    <n v="1"/>
    <x v="3"/>
    <s v="Germany"/>
    <s v="Munich"/>
    <s v="Education"/>
    <s v="Retail"/>
    <x v="4"/>
    <s v="Accessories"/>
    <s v="ACC-5780"/>
    <n v="346.82"/>
    <n v="701.95"/>
    <n v="701.95"/>
    <n v="0.14699999999999999"/>
    <n v="8"/>
    <n v="4790.1068000000005"/>
    <n v="2774.56"/>
    <n v="2015.5468000000005"/>
    <n v="0.42077283120284509"/>
    <s v="Dec-2024"/>
    <d v="2024-12-01T00:00:00"/>
    <d v="2023-01-01T00:00:00"/>
    <n v="23"/>
    <s v="Q4-2024"/>
    <s v="Europe → Germany → Munich"/>
    <m/>
    <m/>
    <s v="Low"/>
    <n v="1"/>
    <n v="0"/>
  </r>
  <r>
    <s v="ORD-2025-639542"/>
    <d v="2025-06-09T00:00:00"/>
    <d v="2025-06-18T00:00:00"/>
    <n v="9"/>
    <s v="Original"/>
    <d v="2025-06-18T00:00:00"/>
    <n v="9"/>
    <x v="3"/>
    <s v="France"/>
    <s v="Marseille"/>
    <s v="Small Business"/>
    <s v="Marketplace"/>
    <x v="10"/>
    <s v="Accessories"/>
    <s v="ACC-1770"/>
    <n v="1225.5"/>
    <n v="-5.27"/>
    <n v="5.27"/>
    <n v="7.4999999999999997E-2"/>
    <n v="56"/>
    <n v="272.98599999999999"/>
    <n v="68628"/>
    <n v="-68355.013999999996"/>
    <n v="-250.39750756449047"/>
    <s v="Jun-2025"/>
    <d v="2025-06-01T00:00:00"/>
    <d v="2023-01-01T00:00:00"/>
    <n v="29"/>
    <s v="Q2-2025"/>
    <s v="Europe → France → Marseille"/>
    <m/>
    <m/>
    <s v="Low"/>
    <n v="0"/>
    <n v="0"/>
  </r>
  <r>
    <s v="ORD-2025-762301"/>
    <d v="2025-05-02T00:00:00"/>
    <d v="2025-05-13T00:00:00"/>
    <n v="11"/>
    <s v="Original"/>
    <d v="2025-05-13T00:00:00"/>
    <n v="11"/>
    <x v="0"/>
    <s v="Kenya"/>
    <s v="Nakuru"/>
    <s v="Small Business"/>
    <s v="Online"/>
    <x v="8"/>
    <s v="Accessories"/>
    <s v="ACC-2252"/>
    <n v="1057.5999999999999"/>
    <n v="1437.06"/>
    <n v="1437.06"/>
    <n v="0.20499999999999999"/>
    <n v="4"/>
    <n v="4569.8508000000002"/>
    <n v="4230.3999999999996"/>
    <n v="339.45080000000053"/>
    <n v="7.4280499485891424E-2"/>
    <s v="May-2025"/>
    <d v="2025-05-01T00:00:00"/>
    <d v="2023-01-01T00:00:00"/>
    <n v="28"/>
    <s v="Q2-2025"/>
    <s v="Africa → Kenya → Nakuru"/>
    <m/>
    <m/>
    <s v="Medium"/>
    <n v="0"/>
    <n v="1"/>
  </r>
  <r>
    <s v="ORD-2024-906395"/>
    <d v="2024-03-10T00:00:00"/>
    <d v="2024-04-09T00:00:00"/>
    <n v="30"/>
    <s v="Original"/>
    <d v="2024-04-09T00:00:00"/>
    <n v="30"/>
    <x v="3"/>
    <s v="France"/>
    <s v="Lyon"/>
    <s v="Corporate"/>
    <s v="Direct"/>
    <x v="2"/>
    <s v="Components"/>
    <s v="CMP-8002"/>
    <n v="1176.56"/>
    <n v="1911.89"/>
    <n v="1911.89"/>
    <n v="0.11899999999999999"/>
    <n v="20"/>
    <n v="33687.501800000005"/>
    <n v="23531.199999999997"/>
    <n v="10156.301800000008"/>
    <n v="0.30148575160892477"/>
    <s v="Mar-2024"/>
    <d v="2024-03-01T00:00:00"/>
    <d v="2023-01-01T00:00:00"/>
    <n v="14"/>
    <s v="Q1-2024"/>
    <s v="Europe → France → Lyon"/>
    <m/>
    <m/>
    <s v="High"/>
    <n v="0"/>
    <n v="0"/>
  </r>
  <r>
    <s v="ORD-2025-779574"/>
    <d v="2025-09-10T00:00:00"/>
    <d v="2025-09-12T00:00:00"/>
    <n v="2"/>
    <s v="Original"/>
    <d v="2025-09-12T00:00:00"/>
    <n v="2"/>
    <x v="1"/>
    <s v="Japan"/>
    <s v="Tokyo"/>
    <s v="Consumer"/>
    <s v="Online"/>
    <x v="7"/>
    <s v="Components"/>
    <s v="CMP-6971"/>
    <n v="1470.15"/>
    <n v="2593.7800000000002"/>
    <n v="2593.7800000000002"/>
    <n v="0.11"/>
    <n v="12"/>
    <n v="27701.570400000001"/>
    <n v="17641.800000000003"/>
    <n v="10059.770399999998"/>
    <n v="0.36314801849645306"/>
    <s v="Sep-2025"/>
    <d v="2025-09-01T00:00:00"/>
    <d v="2023-03-01T00:00:00"/>
    <n v="30"/>
    <s v="Q3-2025"/>
    <s v="Asia → Japan → Tokyo"/>
    <m/>
    <m/>
    <s v="High"/>
    <n v="1"/>
    <n v="0"/>
  </r>
  <r>
    <s v="ORD-2025-526650"/>
    <d v="2025-04-27T00:00:00"/>
    <d v="2025-05-25T00:00:00"/>
    <n v="28"/>
    <s v="Original"/>
    <d v="2025-05-25T00:00:00"/>
    <n v="28"/>
    <x v="3"/>
    <s v="France"/>
    <s v="Paris"/>
    <s v="Small Business"/>
    <s v="Marketplace"/>
    <x v="2"/>
    <s v="Phones"/>
    <s v="PHN-8350"/>
    <n v="603.45000000000005"/>
    <n v="1244.08"/>
    <n v="1244.08"/>
    <n v="0.2"/>
    <n v="11"/>
    <n v="10947.904"/>
    <n v="6637.9500000000007"/>
    <n v="4309.9539999999997"/>
    <n v="0.39367846119220623"/>
    <s v="Apr-2025"/>
    <d v="2025-04-01T00:00:00"/>
    <d v="2023-01-01T00:00:00"/>
    <n v="27"/>
    <s v="Q2-2025"/>
    <s v="Europe → France → Paris"/>
    <m/>
    <m/>
    <s v="Medium"/>
    <n v="0"/>
    <n v="0"/>
  </r>
  <r>
    <s v="ORD-2024-247979"/>
    <d v="2024-11-02T00:00:00"/>
    <d v="2024-11-18T00:00:00"/>
    <n v="16"/>
    <s v="Original"/>
    <d v="2024-11-18T00:00:00"/>
    <n v="16"/>
    <x v="1"/>
    <s v="India"/>
    <s v="Mumbai"/>
    <s v="Small Business"/>
    <s v="Distributor"/>
    <x v="7"/>
    <s v="Monitors"/>
    <s v="MON-5188"/>
    <n v="1233.58"/>
    <n v="1912.51"/>
    <n v="1912.51"/>
    <n v="0.255"/>
    <n v="51"/>
    <n v="72665.817450000002"/>
    <n v="62912.579999999994"/>
    <n v="9753.2374500000078"/>
    <n v="0.134220432553601"/>
    <s v="Nov-2024"/>
    <d v="2024-11-01T00:00:00"/>
    <d v="2023-01-01T00:00:00"/>
    <n v="22"/>
    <s v="Q4-2024"/>
    <s v="Asia → India → Mumbai"/>
    <m/>
    <m/>
    <s v="High"/>
    <n v="0"/>
    <n v="1"/>
  </r>
  <r>
    <s v="ORD-2023-480975"/>
    <d v="2023-02-15T00:00:00"/>
    <d v="2023-02-26T00:00:00"/>
    <n v="11"/>
    <s v="Original"/>
    <d v="2023-02-26T00:00:00"/>
    <n v="11"/>
    <x v="0"/>
    <s v="South Africa"/>
    <s v="Johannesburg"/>
    <s v="Non-Profit"/>
    <s v="Retail"/>
    <x v="11"/>
    <s v="Laptops"/>
    <s v="LAP-3393"/>
    <n v="498.5"/>
    <n v="755.87"/>
    <n v="755.87"/>
    <n v="0.13"/>
    <n v="40"/>
    <n v="26304.275999999998"/>
    <n v="19940"/>
    <n v="6364.275999999998"/>
    <n v="0.24194834330357537"/>
    <s v="Feb-2023"/>
    <d v="2023-02-01T00:00:00"/>
    <d v="2023-01-01T00:00:00"/>
    <n v="1"/>
    <s v="Q1-2023"/>
    <s v="Africa → South Africa → Johannesburg"/>
    <m/>
    <m/>
    <s v="Low"/>
    <n v="0"/>
    <n v="0"/>
  </r>
  <r>
    <s v="ORD-2023-239789"/>
    <d v="2023-12-03T00:00:00"/>
    <d v="2023-12-26T00:00:00"/>
    <n v="23"/>
    <s v="Original"/>
    <d v="2023-12-26T00:00:00"/>
    <n v="23"/>
    <x v="2"/>
    <s v="Brazil"/>
    <s v="Rio de Janeiro"/>
    <s v="Education"/>
    <s v="Retail"/>
    <x v="7"/>
    <s v="Phones"/>
    <s v="PHN-4644"/>
    <n v="1303.1099999999999"/>
    <n v="1145.67"/>
    <n v="1145.67"/>
    <n v="0.184"/>
    <n v="13"/>
    <n v="12153.267360000002"/>
    <n v="16940.43"/>
    <n v="-4787.1626399999986"/>
    <n v="-0.39389922875851208"/>
    <s v="Dec-2023"/>
    <d v="2023-12-01T00:00:00"/>
    <d v="2023-01-01T00:00:00"/>
    <n v="11"/>
    <s v="Q4-2023"/>
    <s v="Americas → Brazil → Rio de Janeiro"/>
    <m/>
    <m/>
    <s v="Medium"/>
    <n v="0"/>
    <n v="0"/>
  </r>
  <r>
    <s v="ORD-2023-548874"/>
    <d v="2023-03-19T00:00:00"/>
    <d v="2023-04-09T00:00:00"/>
    <n v="21"/>
    <s v="Original"/>
    <d v="2023-04-09T00:00:00"/>
    <n v="21"/>
    <x v="3"/>
    <s v="United Kingdom"/>
    <s v="Manchester"/>
    <s v="Consumer"/>
    <s v="Retail"/>
    <x v="4"/>
    <s v="Accessories"/>
    <s v="ACC-9150"/>
    <n v="1082.17"/>
    <n v="1234.0999999999999"/>
    <n v="1234.0999999999999"/>
    <n v="0.189"/>
    <n v="16"/>
    <n v="16013.681599999998"/>
    <n v="17314.72"/>
    <n v="-1301.0384000000031"/>
    <n v="-8.124542703534228E-2"/>
    <s v="Mar-2023"/>
    <d v="2023-03-01T00:00:00"/>
    <d v="2023-01-01T00:00:00"/>
    <n v="2"/>
    <s v="Q1-2023"/>
    <s v="Europe → United Kingdom → Manchester"/>
    <m/>
    <m/>
    <s v="Medium"/>
    <n v="0"/>
    <n v="0"/>
  </r>
  <r>
    <s v="ORD-2024-347736"/>
    <d v="2024-05-22T00:00:00"/>
    <d v="2024-06-06T00:00:00"/>
    <n v="15"/>
    <s v="Original"/>
    <d v="2024-06-06T00:00:00"/>
    <n v="15"/>
    <x v="1"/>
    <s v="Japan"/>
    <s v="Nagoya"/>
    <s v="Corporate"/>
    <s v="Distributor"/>
    <x v="0"/>
    <s v="Monitors"/>
    <s v="MON-6870"/>
    <n v="673.88"/>
    <n v="1228.01"/>
    <n v="1228.01"/>
    <n v="0.105"/>
    <n v="13"/>
    <n v="14287.896349999999"/>
    <n v="8760.44"/>
    <n v="5527.4563499999986"/>
    <n v="0.38686285332689996"/>
    <s v="May-2024"/>
    <d v="2024-05-01T00:00:00"/>
    <d v="2023-03-01T00:00:00"/>
    <n v="14"/>
    <s v="Q2-2024"/>
    <s v="Asia → Japan → Nagoya"/>
    <m/>
    <m/>
    <s v="Medium"/>
    <n v="0"/>
    <n v="0"/>
  </r>
  <r>
    <s v="ORD-2023-749324"/>
    <d v="2023-08-19T00:00:00"/>
    <d v="2023-09-07T00:00:00"/>
    <n v="19"/>
    <s v="Original"/>
    <d v="2023-09-07T00:00:00"/>
    <n v="19"/>
    <x v="0"/>
    <s v="South Africa"/>
    <s v="Johannesburg"/>
    <s v="Enterprise"/>
    <s v="Retail"/>
    <x v="14"/>
    <s v="Monitors"/>
    <s v="MON-2296"/>
    <n v="494.61"/>
    <n v="605.23"/>
    <n v="605.23"/>
    <n v="0.20399999999999999"/>
    <n v="18"/>
    <n v="8671.7354400000004"/>
    <n v="8902.98"/>
    <n v="-231.24455999999918"/>
    <n v="-2.6666468505639647E-2"/>
    <s v="Aug-2023"/>
    <d v="2023-08-01T00:00:00"/>
    <d v="2023-01-01T00:00:00"/>
    <n v="7"/>
    <s v="Q3-2023"/>
    <s v="Africa → South Africa → Johannesburg"/>
    <m/>
    <m/>
    <s v="Low"/>
    <n v="0"/>
    <n v="1"/>
  </r>
  <r>
    <s v="ORD-2023-809913"/>
    <d v="2023-04-21T00:00:00"/>
    <d v="2023-05-10T00:00:00"/>
    <n v="19"/>
    <s v="Original"/>
    <d v="2023-05-10T00:00:00"/>
    <n v="19"/>
    <x v="1"/>
    <s v="China"/>
    <s v="Shanghai"/>
    <s v="Corporate"/>
    <s v="Retail"/>
    <x v="8"/>
    <s v="Components"/>
    <s v="CMP-7371"/>
    <n v="882.33"/>
    <n v="1880.15"/>
    <n v="1880.15"/>
    <n v="0.05"/>
    <n v="5"/>
    <n v="8930.7124999999996"/>
    <n v="4411.6500000000005"/>
    <n v="4519.0624999999991"/>
    <n v="0.50601365792482955"/>
    <s v="Apr-2023"/>
    <d v="2023-04-01T00:00:00"/>
    <d v="2023-01-01T00:00:00"/>
    <n v="3"/>
    <s v="Q2-2023"/>
    <s v="Asia → China → Shanghai"/>
    <m/>
    <m/>
    <s v="High"/>
    <n v="0"/>
    <n v="0"/>
  </r>
  <r>
    <s v="ORD-2024-287210"/>
    <d v="2024-03-18T00:00:00"/>
    <d v="2024-03-21T00:00:00"/>
    <n v="3"/>
    <s v="Original"/>
    <d v="2024-03-21T00:00:00"/>
    <n v="3"/>
    <x v="3"/>
    <s v="Germany"/>
    <s v="Munich"/>
    <s v="Small Business"/>
    <s v="Online"/>
    <x v="12"/>
    <s v="Accessories"/>
    <s v="ACC-2761"/>
    <n v="910.63"/>
    <n v="1269.4000000000001"/>
    <n v="1269.4000000000001"/>
    <n v="6.8000000000000005E-2"/>
    <n v="9"/>
    <n v="10647.727199999999"/>
    <n v="8195.67"/>
    <n v="2452.0571999999993"/>
    <n v="0.23028925834989455"/>
    <s v="Mar-2024"/>
    <d v="2024-03-01T00:00:00"/>
    <d v="2023-01-01T00:00:00"/>
    <n v="14"/>
    <s v="Q1-2024"/>
    <s v="Europe → Germany → Munich"/>
    <m/>
    <m/>
    <s v="Medium"/>
    <n v="1"/>
    <n v="0"/>
  </r>
  <r>
    <s v="ORD-2025-640677"/>
    <d v="2025-04-09T00:00:00"/>
    <d v="2025-05-06T00:00:00"/>
    <n v="27"/>
    <s v="Original"/>
    <d v="2025-05-06T00:00:00"/>
    <n v="27"/>
    <x v="2"/>
    <s v="Brazil"/>
    <s v="Brasília"/>
    <s v="Enterprise"/>
    <s v="Marketplace"/>
    <x v="9"/>
    <s v="Laptops"/>
    <s v="LAP-4517"/>
    <n v="264.19"/>
    <n v="620.92999999999995"/>
    <n v="620.92999999999995"/>
    <n v="0.14199999999999999"/>
    <n v="12"/>
    <n v="6393.0952799999995"/>
    <n v="3170.2799999999997"/>
    <n v="3222.8152799999998"/>
    <n v="0.50410875152794532"/>
    <s v="Apr-2025"/>
    <d v="2025-04-01T00:00:00"/>
    <d v="2023-01-01T00:00:00"/>
    <n v="27"/>
    <s v="Q2-2025"/>
    <s v="Americas → Brazil → Brasília"/>
    <m/>
    <m/>
    <s v="Low"/>
    <n v="0"/>
    <n v="0"/>
  </r>
  <r>
    <s v="ORD-2024-939873"/>
    <d v="2024-04-12T00:00:00"/>
    <d v="2024-05-07T00:00:00"/>
    <n v="25"/>
    <s v="Original"/>
    <d v="2024-05-07T00:00:00"/>
    <n v="25"/>
    <x v="0"/>
    <s v="South Africa"/>
    <s v="Johannesburg"/>
    <s v="Education"/>
    <s v="Distributor"/>
    <x v="8"/>
    <s v="Laptops"/>
    <s v="LAP-8489"/>
    <n v="1376.51"/>
    <n v="1455.91"/>
    <n v="1455.91"/>
    <n v="0.185"/>
    <n v="17"/>
    <n v="20171.63305"/>
    <n v="23400.67"/>
    <n v="-3229.0369499999979"/>
    <n v="-0.1600781127634085"/>
    <s v="Apr-2024"/>
    <d v="2024-04-01T00:00:00"/>
    <d v="2023-01-01T00:00:00"/>
    <n v="15"/>
    <s v="Q2-2024"/>
    <s v="Africa → South Africa → Johannesburg"/>
    <m/>
    <m/>
    <s v="Medium"/>
    <n v="0"/>
    <n v="0"/>
  </r>
  <r>
    <s v="ORD-2024-800947"/>
    <d v="2024-12-15T00:00:00"/>
    <d v="2024-12-20T00:00:00"/>
    <n v="5"/>
    <s v="Original"/>
    <d v="2024-12-20T00:00:00"/>
    <n v="5"/>
    <x v="1"/>
    <s v="China"/>
    <s v="Shenzhen"/>
    <s v="Small Business"/>
    <s v="Direct"/>
    <x v="1"/>
    <s v="Networking"/>
    <s v="NET-1846"/>
    <n v="717.55"/>
    <n v="546.42999999999995"/>
    <n v="546.42999999999995"/>
    <n v="4.7E-2"/>
    <n v="18"/>
    <n v="9373.460219999999"/>
    <n v="12915.9"/>
    <n v="-3542.4397800000006"/>
    <n v="-0.37792231437026369"/>
    <s v="Dec-2024"/>
    <d v="2024-12-01T00:00:00"/>
    <d v="2023-01-01T00:00:00"/>
    <n v="23"/>
    <s v="Q4-2024"/>
    <s v="Asia → China → Shenzhen"/>
    <m/>
    <m/>
    <s v="Low"/>
    <n v="1"/>
    <n v="0"/>
  </r>
  <r>
    <s v="ORD-2023-382272"/>
    <d v="2023-05-20T00:00:00"/>
    <d v="2023-05-18T00:00:00"/>
    <n v="-2"/>
    <s v="Corrected"/>
    <d v="2023-05-22T00:00:00"/>
    <n v="2"/>
    <x v="0"/>
    <s v="South Africa"/>
    <s v="Durban"/>
    <s v="Corporate"/>
    <s v="Distributor"/>
    <x v="8"/>
    <s v="Components"/>
    <s v="CMP-5208"/>
    <n v="917.88"/>
    <n v="1347.92"/>
    <n v="1347.92"/>
    <n v="0.34300000000000003"/>
    <n v="5"/>
    <n v="4427.9172000000008"/>
    <n v="4589.3999999999996"/>
    <n v="-161.48279999999886"/>
    <n v="-3.6469245630880096E-2"/>
    <s v="May-2023"/>
    <d v="2023-05-01T00:00:00"/>
    <d v="2023-01-01T00:00:00"/>
    <n v="4"/>
    <s v="Q2-2023"/>
    <s v="Africa → South Africa → Durban"/>
    <m/>
    <m/>
    <s v="Medium"/>
    <n v="1"/>
    <n v="1"/>
  </r>
  <r>
    <s v="ORD-2023-722117"/>
    <d v="2023-09-18T00:00:00"/>
    <d v="2023-10-08T00:00:00"/>
    <n v="20"/>
    <s v="Original"/>
    <d v="2023-10-08T00:00:00"/>
    <n v="20"/>
    <x v="1"/>
    <s v="India"/>
    <s v="Delhi"/>
    <s v="Small Business"/>
    <s v="Direct"/>
    <x v="5"/>
    <s v="Components"/>
    <s v="CMP-1009"/>
    <n v="825.64"/>
    <n v="1108.43"/>
    <n v="1108.43"/>
    <n v="0.114"/>
    <n v="7"/>
    <n v="6874.4828600000001"/>
    <n v="5779.48"/>
    <n v="1095.0028600000005"/>
    <n v="0.15928512475773349"/>
    <s v="Sep-2023"/>
    <d v="2023-09-01T00:00:00"/>
    <d v="2023-01-01T00:00:00"/>
    <n v="8"/>
    <s v="Q3-2023"/>
    <s v="Asia → India → Delhi"/>
    <m/>
    <m/>
    <s v="Medium"/>
    <n v="0"/>
    <n v="0"/>
  </r>
  <r>
    <s v="ORD-2024-446699"/>
    <d v="2024-08-28T00:00:00"/>
    <d v="2024-09-25T00:00:00"/>
    <n v="28"/>
    <s v="Original"/>
    <d v="2024-09-25T00:00:00"/>
    <n v="28"/>
    <x v="2"/>
    <s v="Brazil"/>
    <s v="Rio de Janeiro"/>
    <s v="Non-Profit"/>
    <s v="Online"/>
    <x v="15"/>
    <s v="Accessories"/>
    <s v="ACC-4490"/>
    <n v="1394.65"/>
    <n v="3144.1"/>
    <n v="3144.1"/>
    <n v="0.13400000000000001"/>
    <n v="13"/>
    <n v="35396.277799999996"/>
    <n v="18130.45"/>
    <n v="17265.827799999995"/>
    <n v="0.4877865378263021"/>
    <s v="Aug-2024"/>
    <d v="2024-08-01T00:00:00"/>
    <d v="2023-01-01T00:00:00"/>
    <n v="19"/>
    <s v="Q3-2024"/>
    <s v="Americas → Brazil → Rio de Janeiro"/>
    <m/>
    <m/>
    <s v="High"/>
    <n v="0"/>
    <n v="0"/>
  </r>
  <r>
    <s v="ORD-2024-451005"/>
    <d v="2024-06-30T00:00:00"/>
    <d v="2024-06-28T00:00:00"/>
    <n v="-2"/>
    <s v="Corrected"/>
    <d v="2024-07-02T00:00:00"/>
    <n v="2"/>
    <x v="2"/>
    <s v="Brazil"/>
    <s v="Rio de Janeiro"/>
    <s v="Small Business"/>
    <s v="Direct"/>
    <x v="4"/>
    <s v="Accessories"/>
    <s v="ACC-9162"/>
    <n v="1112.98"/>
    <n v="2095.73"/>
    <n v="2095.73"/>
    <n v="7.1999999999999995E-2"/>
    <n v="17"/>
    <n v="33062.236480000007"/>
    <n v="18920.66"/>
    <n v="14141.576480000007"/>
    <n v="0.42772594916724777"/>
    <s v="Jun-2024"/>
    <d v="2024-06-01T00:00:00"/>
    <d v="2023-01-01T00:00:00"/>
    <n v="17"/>
    <s v="Q2-2024"/>
    <s v="Americas → Brazil → Rio de Janeiro"/>
    <m/>
    <m/>
    <s v="High"/>
    <n v="1"/>
    <n v="0"/>
  </r>
  <r>
    <s v="ORD-2023-290279"/>
    <d v="2023-06-14T00:00:00"/>
    <d v="2023-06-16T00:00:00"/>
    <n v="2"/>
    <s v="Original"/>
    <d v="2023-06-16T00:00:00"/>
    <n v="2"/>
    <x v="3"/>
    <s v="United Kingdom"/>
    <s v="Manchester"/>
    <s v="Non-Profit"/>
    <s v="Direct"/>
    <x v="11"/>
    <s v="Components"/>
    <s v="CMP-5820"/>
    <n v="357.36"/>
    <n v="703.62"/>
    <n v="703.62"/>
    <n v="0.25700000000000001"/>
    <n v="20"/>
    <n v="10455.7932"/>
    <n v="7147.2000000000007"/>
    <n v="3308.5931999999993"/>
    <n v="0.31643636563125593"/>
    <s v="Jun-2023"/>
    <d v="2023-06-01T00:00:00"/>
    <d v="2023-01-01T00:00:00"/>
    <n v="5"/>
    <s v="Q2-2023"/>
    <s v="Europe → United Kingdom → Manchester"/>
    <m/>
    <m/>
    <s v="Low"/>
    <n v="1"/>
    <n v="1"/>
  </r>
  <r>
    <s v="ORD-2024-192263"/>
    <d v="2024-11-21T00:00:00"/>
    <d v="2024-12-21T00:00:00"/>
    <n v="30"/>
    <s v="Original"/>
    <d v="2024-12-21T00:00:00"/>
    <n v="30"/>
    <x v="3"/>
    <s v="France"/>
    <s v="Marseille"/>
    <s v="Small Business"/>
    <s v="Direct"/>
    <x v="2"/>
    <s v="Monitors"/>
    <s v="MON-7943"/>
    <n v="1122.68"/>
    <n v="1997.19"/>
    <n v="1997.19"/>
    <n v="0.186"/>
    <n v="3"/>
    <n v="4877.1379800000004"/>
    <n v="3368.04"/>
    <n v="1509.0979800000005"/>
    <n v="0.30942285951073306"/>
    <s v="Nov-2024"/>
    <d v="2024-11-01T00:00:00"/>
    <d v="2023-01-01T00:00:00"/>
    <n v="22"/>
    <s v="Q4-2024"/>
    <s v="Europe → France → Marseille"/>
    <m/>
    <m/>
    <s v="High"/>
    <n v="0"/>
    <n v="0"/>
  </r>
  <r>
    <s v="ORD-2023-159379"/>
    <d v="2023-02-08T00:00:00"/>
    <d v="2023-02-11T00:00:00"/>
    <n v="3"/>
    <s v="Original"/>
    <d v="2023-02-11T00:00:00"/>
    <n v="3"/>
    <x v="0"/>
    <s v="South Africa"/>
    <s v="Cape Town"/>
    <s v="Corporate"/>
    <s v="Direct"/>
    <x v="12"/>
    <s v="Networking"/>
    <s v="NET-5018"/>
    <n v="1410.05"/>
    <n v="2763.95"/>
    <n v="2763.95"/>
    <n v="0.161"/>
    <n v="26"/>
    <n v="60292.805299999993"/>
    <n v="36661.299999999996"/>
    <n v="23631.505299999997"/>
    <n v="0.39194569206750779"/>
    <s v="Feb-2023"/>
    <d v="2023-02-01T00:00:00"/>
    <d v="2023-01-01T00:00:00"/>
    <n v="1"/>
    <s v="Q1-2023"/>
    <s v="Africa → South Africa → Cape Town"/>
    <m/>
    <m/>
    <s v="High"/>
    <n v="1"/>
    <n v="0"/>
  </r>
  <r>
    <s v="ORD-2023-343322"/>
    <d v="2023-08-19T00:00:00"/>
    <d v="2023-09-12T00:00:00"/>
    <n v="24"/>
    <s v="Original"/>
    <d v="2023-09-12T00:00:00"/>
    <n v="24"/>
    <x v="2"/>
    <s v="Canada"/>
    <s v="Vancouver"/>
    <s v="Enterprise"/>
    <s v="Retail"/>
    <x v="2"/>
    <s v="Printers"/>
    <s v="PRN-9669"/>
    <n v="1183.95"/>
    <n v="1503.53"/>
    <n v="1503.53"/>
    <n v="0.24099999999999999"/>
    <n v="16"/>
    <n v="18258.868320000001"/>
    <n v="18943.2"/>
    <n v="-684.33167999999932"/>
    <n v="-3.7479413729623705E-2"/>
    <s v="Aug-2023"/>
    <d v="2023-08-01T00:00:00"/>
    <d v="2023-01-01T00:00:00"/>
    <n v="7"/>
    <s v="Q3-2023"/>
    <s v="Americas → Canada → Vancouver"/>
    <m/>
    <m/>
    <s v="Medium"/>
    <n v="0"/>
    <n v="1"/>
  </r>
  <r>
    <s v="ORD-2025-114382"/>
    <d v="2025-05-14T00:00:00"/>
    <d v="2025-05-24T00:00:00"/>
    <n v="10"/>
    <s v="Original"/>
    <d v="2025-05-24T00:00:00"/>
    <n v="10"/>
    <x v="3"/>
    <s v="France"/>
    <s v="Paris"/>
    <s v="Small Business"/>
    <s v="Marketplace"/>
    <x v="11"/>
    <s v="Components"/>
    <s v="CMP-2865"/>
    <n v="170.39"/>
    <n v="388.04"/>
    <n v="388.04"/>
    <n v="8.4000000000000005E-2"/>
    <n v="15"/>
    <n v="5331.6696000000002"/>
    <n v="2555.85"/>
    <n v="2775.8196000000003"/>
    <n v="0.52062858508711796"/>
    <s v="May-2025"/>
    <d v="2025-05-01T00:00:00"/>
    <d v="2023-01-01T00:00:00"/>
    <n v="28"/>
    <s v="Q2-2025"/>
    <s v="Europe → France → Paris"/>
    <m/>
    <m/>
    <s v="Low"/>
    <n v="0"/>
    <n v="0"/>
  </r>
  <r>
    <s v="ORD-2025-488349"/>
    <d v="2025-04-23T00:00:00"/>
    <d v="2025-04-22T00:00:00"/>
    <n v="-1"/>
    <s v="Corrected"/>
    <d v="2025-04-24T00:00:00"/>
    <n v="1"/>
    <x v="2"/>
    <s v="USA"/>
    <s v="San Francisco"/>
    <s v="Non-Profit"/>
    <s v="Distributor"/>
    <x v="14"/>
    <s v="Monitors"/>
    <s v="MON-3371"/>
    <n v="23.24"/>
    <n v="44.57"/>
    <n v="44.57"/>
    <n v="0.215"/>
    <n v="15"/>
    <n v="524.81174999999996"/>
    <n v="348.59999999999997"/>
    <n v="176.21174999999999"/>
    <n v="0.33576182316802167"/>
    <s v="Apr-2025"/>
    <d v="2025-04-01T00:00:00"/>
    <d v="2023-01-01T00:00:00"/>
    <n v="27"/>
    <s v="Q2-2025"/>
    <s v="Americas → USA → San Francisco"/>
    <m/>
    <m/>
    <s v="Low"/>
    <n v="1"/>
    <n v="1"/>
  </r>
  <r>
    <s v="ORD-2025-330203"/>
    <d v="2025-03-25T00:00:00"/>
    <d v="2025-04-17T00:00:00"/>
    <n v="23"/>
    <s v="Original"/>
    <d v="2025-04-17T00:00:00"/>
    <n v="23"/>
    <x v="3"/>
    <s v="United Kingdom"/>
    <s v="London"/>
    <s v="Consumer"/>
    <s v="Retail"/>
    <x v="10"/>
    <s v="Networking"/>
    <s v="NET-7166"/>
    <n v="1421.19"/>
    <n v="1808.26"/>
    <n v="1808.26"/>
    <n v="0.104"/>
    <n v="13"/>
    <n v="21062.61248"/>
    <n v="18475.47"/>
    <n v="2587.1424799999986"/>
    <n v="0.12283103449093123"/>
    <s v="Mar-2025"/>
    <d v="2025-03-01T00:00:00"/>
    <d v="2023-01-01T00:00:00"/>
    <n v="26"/>
    <s v="Q1-2025"/>
    <s v="Europe → United Kingdom → London"/>
    <m/>
    <m/>
    <s v="High"/>
    <n v="0"/>
    <n v="0"/>
  </r>
  <r>
    <s v="ORD-2023-841426"/>
    <d v="2023-12-22T00:00:00"/>
    <d v="2023-12-23T00:00:00"/>
    <n v="1"/>
    <s v="Original"/>
    <d v="2023-12-23T00:00:00"/>
    <n v="1"/>
    <x v="0"/>
    <s v="South Africa"/>
    <s v="Cape Town"/>
    <s v="Non-Profit"/>
    <s v="Marketplace"/>
    <x v="14"/>
    <s v="Components"/>
    <s v="CMP-4531"/>
    <n v="1186.18"/>
    <n v="1285.0899999999999"/>
    <n v="1285.0899999999999"/>
    <n v="7.0000000000000007E-2"/>
    <n v="11"/>
    <n v="13146.470699999998"/>
    <n v="13047.980000000001"/>
    <n v="98.49069999999665"/>
    <n v="7.4917977796121861E-3"/>
    <s v="Dec-2023"/>
    <d v="2023-12-01T00:00:00"/>
    <d v="2023-01-01T00:00:00"/>
    <n v="11"/>
    <s v="Q4-2023"/>
    <s v="Africa → South Africa → Cape Town"/>
    <m/>
    <m/>
    <s v="Medium"/>
    <n v="1"/>
    <n v="0"/>
  </r>
  <r>
    <s v="ORD-2024-594592"/>
    <d v="2024-04-06T00:00:00"/>
    <d v="2024-04-25T00:00:00"/>
    <n v="19"/>
    <s v="Original"/>
    <d v="2024-04-25T00:00:00"/>
    <n v="19"/>
    <x v="1"/>
    <s v="China"/>
    <s v="Shanghai"/>
    <s v="Corporate"/>
    <s v="Retail"/>
    <x v="11"/>
    <s v="Components"/>
    <s v="CMP-8196"/>
    <n v="1366.48"/>
    <n v="1678.14"/>
    <n v="1678.14"/>
    <n v="0.154"/>
    <n v="10"/>
    <n v="14197.064400000001"/>
    <n v="13664.8"/>
    <n v="532.26440000000184"/>
    <n v="3.7491159087790132E-2"/>
    <s v="Apr-2024"/>
    <d v="2024-04-01T00:00:00"/>
    <d v="2023-01-01T00:00:00"/>
    <n v="15"/>
    <s v="Q2-2024"/>
    <s v="Asia → China → Shanghai"/>
    <m/>
    <m/>
    <s v="High"/>
    <n v="0"/>
    <n v="0"/>
  </r>
  <r>
    <s v="ORD-2025-863978"/>
    <d v="2025-08-07T00:00:00"/>
    <d v="2025-08-19T00:00:00"/>
    <n v="12"/>
    <s v="Original"/>
    <d v="2025-08-19T00:00:00"/>
    <n v="12"/>
    <x v="0"/>
    <s v="Kenya"/>
    <s v="Nakuru"/>
    <s v="Corporate"/>
    <s v="Not Specified"/>
    <x v="12"/>
    <s v="Components"/>
    <s v="CMP-2854"/>
    <n v="601.51"/>
    <n v="679.35"/>
    <n v="679.35"/>
    <n v="0.188"/>
    <n v="3"/>
    <n v="1654.8966000000003"/>
    <n v="1804.53"/>
    <n v="-149.63339999999971"/>
    <n v="-9.0418579626062243E-2"/>
    <s v="Aug-2025"/>
    <d v="2025-08-01T00:00:00"/>
    <d v="2023-01-01T00:00:00"/>
    <n v="31"/>
    <s v="Q3-2025"/>
    <s v="Africa → Kenya → Nakuru"/>
    <m/>
    <m/>
    <s v="Low"/>
    <n v="0"/>
    <n v="0"/>
  </r>
  <r>
    <s v="ORD-2024-604471"/>
    <d v="2024-01-21T00:00:00"/>
    <d v="2024-01-25T00:00:00"/>
    <n v="4"/>
    <s v="Original"/>
    <d v="2024-01-25T00:00:00"/>
    <n v="4"/>
    <x v="1"/>
    <s v="India"/>
    <s v="Delhi"/>
    <s v="Consumer"/>
    <s v="Direct"/>
    <x v="0"/>
    <s v="Monitors"/>
    <s v="MON-8973"/>
    <n v="523.70000000000005"/>
    <n v="1109.92"/>
    <n v="1109.92"/>
    <n v="0.03"/>
    <n v="11"/>
    <n v="11842.8464"/>
    <n v="5760.7000000000007"/>
    <n v="6082.1463999999996"/>
    <n v="0.51357133197302973"/>
    <s v="Jan-2024"/>
    <d v="2024-01-01T00:00:00"/>
    <d v="2023-01-01T00:00:00"/>
    <n v="12"/>
    <s v="Q1-2024"/>
    <s v="Asia → India → Delhi"/>
    <m/>
    <m/>
    <s v="Medium"/>
    <n v="1"/>
    <n v="0"/>
  </r>
  <r>
    <s v="ORD-2023-258768"/>
    <d v="2023-06-29T00:00:00"/>
    <d v="2023-07-02T00:00:00"/>
    <n v="3"/>
    <s v="Original"/>
    <d v="2023-07-02T00:00:00"/>
    <n v="3"/>
    <x v="1"/>
    <s v="Japan"/>
    <s v="Nagoya"/>
    <s v="Education"/>
    <s v="Marketplace"/>
    <x v="9"/>
    <s v="Monitors"/>
    <s v="MON-2990"/>
    <n v="55.65"/>
    <n v="83.57"/>
    <n v="83.57"/>
    <n v="6.6000000000000003E-2"/>
    <n v="8"/>
    <n v="624.43503999999996"/>
    <n v="445.2"/>
    <n v="179.23503999999997"/>
    <n v="0.2870355257449998"/>
    <s v="Jun-2023"/>
    <d v="2023-06-01T00:00:00"/>
    <d v="2023-03-01T00:00:00"/>
    <n v="3"/>
    <s v="Q2-2023"/>
    <s v="Asia → Japan → Nagoya"/>
    <m/>
    <m/>
    <s v="Low"/>
    <n v="1"/>
    <n v="0"/>
  </r>
  <r>
    <s v="ORD-2025-626047"/>
    <d v="2025-04-28T00:00:00"/>
    <d v="2025-05-15T00:00:00"/>
    <n v="17"/>
    <s v="Original"/>
    <d v="2025-05-15T00:00:00"/>
    <n v="17"/>
    <x v="1"/>
    <s v="Japan"/>
    <s v="Nagoya"/>
    <s v="Education"/>
    <s v="Direct"/>
    <x v="13"/>
    <s v="Networking"/>
    <s v="NET-1966"/>
    <n v="691.19"/>
    <n v="1284.3"/>
    <n v="1284.3"/>
    <n v="7.3999999999999996E-2"/>
    <n v="7"/>
    <n v="8324.8326000000015"/>
    <n v="4838.33"/>
    <n v="3486.5026000000016"/>
    <n v="0.41880753253825198"/>
    <s v="Apr-2025"/>
    <d v="2025-04-01T00:00:00"/>
    <d v="2023-03-01T00:00:00"/>
    <n v="25"/>
    <s v="Q2-2025"/>
    <s v="Asia → Japan → Nagoya"/>
    <m/>
    <m/>
    <s v="Medium"/>
    <n v="0"/>
    <n v="0"/>
  </r>
  <r>
    <s v="ORD-2025-526752"/>
    <d v="2025-06-09T00:00:00"/>
    <d v="2025-06-25T00:00:00"/>
    <n v="16"/>
    <s v="Original"/>
    <d v="2025-06-25T00:00:00"/>
    <n v="16"/>
    <x v="1"/>
    <s v="India"/>
    <s v="Hyderabad"/>
    <s v="Enterprise"/>
    <s v="Distributor"/>
    <x v="12"/>
    <s v="Phones"/>
    <s v="PHN-3482"/>
    <n v="527.33000000000004"/>
    <n v="911.72"/>
    <n v="911.72"/>
    <n v="0.14399999999999999"/>
    <n v="25"/>
    <n v="19510.808000000001"/>
    <n v="13183.250000000002"/>
    <n v="6327.5579999999991"/>
    <n v="0.32431040272652978"/>
    <s v="Jun-2025"/>
    <d v="2025-06-01T00:00:00"/>
    <d v="2023-01-01T00:00:00"/>
    <n v="29"/>
    <s v="Q2-2025"/>
    <s v="Asia → India → Hyderabad"/>
    <m/>
    <m/>
    <s v="Medium"/>
    <n v="0"/>
    <n v="0"/>
  </r>
  <r>
    <s v="ORD-2023-374486"/>
    <d v="2023-06-24T00:00:00"/>
    <d v="2023-06-23T00:00:00"/>
    <n v="-1"/>
    <s v="Corrected"/>
    <d v="2023-06-25T00:00:00"/>
    <n v="1"/>
    <x v="2"/>
    <s v="Brazil"/>
    <s v="Rio de Janeiro"/>
    <s v="Non-Profit"/>
    <s v="Retail"/>
    <x v="6"/>
    <s v="Printers"/>
    <s v="PRN-6490"/>
    <n v="804.01"/>
    <n v="1405.07"/>
    <n v="1405.07"/>
    <n v="9.6000000000000002E-2"/>
    <n v="8"/>
    <n v="10161.46624"/>
    <n v="6432.08"/>
    <n v="3729.3862399999998"/>
    <n v="0.36701260939287439"/>
    <s v="Jun-2023"/>
    <d v="2023-06-01T00:00:00"/>
    <d v="2023-01-01T00:00:00"/>
    <n v="5"/>
    <s v="Q2-2023"/>
    <s v="Americas → Brazil → Rio de Janeiro"/>
    <m/>
    <m/>
    <s v="Medium"/>
    <n v="1"/>
    <n v="0"/>
  </r>
  <r>
    <s v="ORD-2024-997336"/>
    <d v="2024-10-04T00:00:00"/>
    <d v="2024-11-02T00:00:00"/>
    <n v="29"/>
    <s v="Original"/>
    <d v="2024-11-02T00:00:00"/>
    <n v="29"/>
    <x v="0"/>
    <s v="Nigeria"/>
    <s v="Abuja"/>
    <s v="Corporate"/>
    <s v="Distributor"/>
    <x v="9"/>
    <s v="Accessories"/>
    <s v="ACC-9038"/>
    <n v="412.09"/>
    <n v="968.94"/>
    <n v="968.94"/>
    <n v="9.9000000000000005E-2"/>
    <n v="23"/>
    <n v="20079.343620000003"/>
    <n v="9478.07"/>
    <n v="10601.273620000004"/>
    <n v="0.52796913189137418"/>
    <s v="Oct-2024"/>
    <d v="2024-10-01T00:00:00"/>
    <d v="2023-01-01T00:00:00"/>
    <n v="21"/>
    <s v="Q4-2024"/>
    <s v="Africa → Nigeria → Abuja"/>
    <m/>
    <m/>
    <s v="Medium"/>
    <n v="0"/>
    <n v="0"/>
  </r>
  <r>
    <s v="ORD-2025-725646"/>
    <d v="2025-09-10T00:00:00"/>
    <d v="2025-09-30T00:00:00"/>
    <n v="20"/>
    <s v="Original"/>
    <d v="2025-09-30T00:00:00"/>
    <n v="20"/>
    <x v="0"/>
    <s v="Kenya"/>
    <s v="Mombasa"/>
    <s v="Corporate"/>
    <s v="Direct"/>
    <x v="4"/>
    <s v="Phones"/>
    <s v="PHN-6954"/>
    <n v="1009.48"/>
    <n v="1088.81"/>
    <n v="1088.81"/>
    <n v="0.16"/>
    <n v="6"/>
    <n v="5487.6023999999998"/>
    <n v="6056.88"/>
    <n v="-569.27760000000035"/>
    <n v="-0.10373885688219693"/>
    <s v="Sep-2025"/>
    <d v="2025-09-01T00:00:00"/>
    <d v="2023-01-01T00:00:00"/>
    <n v="32"/>
    <s v="Q3-2025"/>
    <s v="Africa → Kenya → Mombasa"/>
    <m/>
    <m/>
    <s v="Medium"/>
    <n v="0"/>
    <n v="0"/>
  </r>
  <r>
    <s v="ORD-2023-868734"/>
    <d v="2023-04-06T00:00:00"/>
    <d v="2023-04-27T00:00:00"/>
    <n v="21"/>
    <s v="Original"/>
    <d v="2023-04-27T00:00:00"/>
    <n v="21"/>
    <x v="3"/>
    <s v="United Kingdom"/>
    <s v="Manchester"/>
    <s v="Enterprise"/>
    <s v="Distributor"/>
    <x v="2"/>
    <s v="Printers"/>
    <s v="PRN-8970"/>
    <n v="1084.79"/>
    <n v="2484.9899999999998"/>
    <n v="2484.9899999999998"/>
    <n v="3.4000000000000002E-2"/>
    <n v="18"/>
    <n v="43209.006119999991"/>
    <n v="19526.22"/>
    <n v="23682.78611999999"/>
    <n v="0.54809837685755114"/>
    <s v="Apr-2023"/>
    <d v="2023-04-01T00:00:00"/>
    <d v="2023-01-01T00:00:00"/>
    <n v="3"/>
    <s v="Q2-2023"/>
    <s v="Europe → United Kingdom → Manchester"/>
    <m/>
    <m/>
    <s v="High"/>
    <n v="0"/>
    <n v="0"/>
  </r>
  <r>
    <s v="ORD-2025-262491"/>
    <d v="2025-08-01T00:00:00"/>
    <d v="2025-08-16T00:00:00"/>
    <n v="15"/>
    <s v="Original"/>
    <d v="2025-08-16T00:00:00"/>
    <n v="15"/>
    <x v="1"/>
    <s v="India"/>
    <s v="Not Specified"/>
    <s v="Enterprise"/>
    <s v="Direct"/>
    <x v="7"/>
    <s v="Monitors"/>
    <s v="MON-1822"/>
    <n v="24.44"/>
    <n v="28.69"/>
    <n v="28.69"/>
    <n v="0.14599999999999999"/>
    <n v="6"/>
    <n v="147.00756000000001"/>
    <n v="146.64000000000001"/>
    <n v="0.36755999999999744"/>
    <n v="2.5002795774584476E-3"/>
    <s v="Aug-2025"/>
    <d v="2025-08-01T00:00:00"/>
    <d v="2023-01-01T00:00:00"/>
    <n v="31"/>
    <s v="Q3-2025"/>
    <s v="Asia → India → Not Specified"/>
    <m/>
    <m/>
    <s v="Low"/>
    <n v="0"/>
    <n v="0"/>
  </r>
  <r>
    <s v="ORD-2024-638884"/>
    <d v="2024-05-28T00:00:00"/>
    <d v="2024-05-26T00:00:00"/>
    <n v="-2"/>
    <s v="Corrected"/>
    <d v="2024-05-30T00:00:00"/>
    <n v="2"/>
    <x v="0"/>
    <s v="Nigeria"/>
    <s v="Abuja"/>
    <s v="Enterprise"/>
    <s v="Online"/>
    <x v="9"/>
    <s v="Accessories"/>
    <s v="ACC-5177"/>
    <n v="1227.08"/>
    <n v="1896.62"/>
    <n v="1896.62"/>
    <n v="0"/>
    <n v="18"/>
    <n v="34139.159999999996"/>
    <n v="22087.439999999999"/>
    <n v="12051.719999999998"/>
    <n v="0.353017473189147"/>
    <s v="May-2024"/>
    <d v="2024-05-01T00:00:00"/>
    <d v="2023-01-01T00:00:00"/>
    <n v="16"/>
    <s v="Q2-2024"/>
    <s v="Africa → Nigeria → Abuja"/>
    <m/>
    <m/>
    <s v="High"/>
    <n v="1"/>
    <n v="0"/>
  </r>
  <r>
    <s v="ORD-2025-541501"/>
    <d v="2025-07-22T00:00:00"/>
    <d v="2025-08-18T00:00:00"/>
    <n v="27"/>
    <s v="Original"/>
    <d v="2025-08-18T00:00:00"/>
    <n v="27"/>
    <x v="1"/>
    <s v="China"/>
    <s v="Shenzhen"/>
    <s v="Non-Profit"/>
    <s v="Marketplace"/>
    <x v="12"/>
    <s v="Networking"/>
    <s v="NET-1804"/>
    <n v="547.32000000000005"/>
    <n v="419.17"/>
    <n v="419.17"/>
    <n v="9.1999999999999998E-2"/>
    <n v="14"/>
    <n v="5328.4890400000004"/>
    <n v="7662.4800000000005"/>
    <n v="-2333.9909600000001"/>
    <n v="-0.43802116181137907"/>
    <s v="Jul-2025"/>
    <d v="2025-07-01T00:00:00"/>
    <d v="2023-01-01T00:00:00"/>
    <n v="30"/>
    <s v="Q3-2025"/>
    <s v="Asia → China → Shenzhen"/>
    <m/>
    <m/>
    <s v="Low"/>
    <n v="0"/>
    <n v="0"/>
  </r>
  <r>
    <s v="ORD-2023-422918"/>
    <d v="2023-02-28T00:00:00"/>
    <d v="2023-03-20T00:00:00"/>
    <n v="20"/>
    <s v="Original"/>
    <d v="2023-03-20T00:00:00"/>
    <n v="20"/>
    <x v="3"/>
    <s v="Germany"/>
    <s v="Berlin"/>
    <s v="Small Business"/>
    <s v="Direct"/>
    <x v="10"/>
    <s v="Laptops"/>
    <s v="LAP-3679"/>
    <n v="1200.78"/>
    <n v="2001.17"/>
    <n v="2001.17"/>
    <n v="0.29199999999999998"/>
    <n v="18"/>
    <n v="25502.910479999999"/>
    <n v="21614.04"/>
    <n v="3888.8704799999978"/>
    <n v="0.15248732034132906"/>
    <s v="Feb-2023"/>
    <d v="2023-02-01T00:00:00"/>
    <d v="2023-01-01T00:00:00"/>
    <n v="1"/>
    <s v="Q1-2023"/>
    <s v="Europe → Germany → Berlin"/>
    <m/>
    <m/>
    <s v="High"/>
    <n v="0"/>
    <n v="1"/>
  </r>
  <r>
    <s v="ORD-2025-328504"/>
    <d v="2025-01-27T00:00:00"/>
    <d v="2025-02-15T00:00:00"/>
    <n v="19"/>
    <s v="Original"/>
    <d v="2025-02-15T00:00:00"/>
    <n v="19"/>
    <x v="1"/>
    <s v="China"/>
    <s v="Shenzhen"/>
    <s v="Non-Profit"/>
    <s v="Direct"/>
    <x v="4"/>
    <s v="Phones"/>
    <s v="PHN-8368"/>
    <n v="1253.22"/>
    <n v="3104.71"/>
    <n v="3104.71"/>
    <n v="0"/>
    <n v="17"/>
    <n v="52780.07"/>
    <n v="21304.74"/>
    <n v="31475.329999999998"/>
    <n v="0.59634877331538205"/>
    <s v="Jan-2025"/>
    <d v="2025-01-01T00:00:00"/>
    <d v="2023-01-01T00:00:00"/>
    <n v="24"/>
    <s v="Q1-2025"/>
    <s v="Asia → China → Shenzhen"/>
    <m/>
    <m/>
    <s v="High"/>
    <n v="0"/>
    <n v="0"/>
  </r>
  <r>
    <s v="ORD-2024-851883"/>
    <d v="2024-01-13T00:00:00"/>
    <d v="2024-01-22T00:00:00"/>
    <n v="9"/>
    <s v="Original"/>
    <d v="2024-01-22T00:00:00"/>
    <n v="9"/>
    <x v="1"/>
    <s v="India"/>
    <s v="Mumbai"/>
    <s v="Enterprise"/>
    <s v="Marketplace"/>
    <x v="1"/>
    <s v="Components"/>
    <s v="CMP-8141"/>
    <n v="313.60000000000002"/>
    <n v="334.28"/>
    <n v="334.28"/>
    <n v="0.14000000000000001"/>
    <n v="22"/>
    <n v="6324.5775999999996"/>
    <n v="6899.2000000000007"/>
    <n v="-574.62240000000111"/>
    <n v="-9.0855458868905517E-2"/>
    <s v="Jan-2024"/>
    <d v="2024-01-01T00:00:00"/>
    <d v="2023-01-01T00:00:00"/>
    <n v="12"/>
    <s v="Q1-2024"/>
    <s v="Asia → India → Mumbai"/>
    <m/>
    <m/>
    <s v="Low"/>
    <n v="0"/>
    <n v="0"/>
  </r>
  <r>
    <s v="ORD-2025-662997"/>
    <d v="2025-03-31T00:00:00"/>
    <d v="2025-04-04T00:00:00"/>
    <n v="4"/>
    <s v="Original"/>
    <d v="2025-04-04T00:00:00"/>
    <n v="4"/>
    <x v="0"/>
    <s v="Kenya"/>
    <s v="Nakuru"/>
    <s v="Corporate"/>
    <s v="Direct"/>
    <x v="0"/>
    <s v="Laptops"/>
    <s v="LAP-7136"/>
    <n v="862.08"/>
    <n v="1952.83"/>
    <n v="1952.83"/>
    <n v="0"/>
    <n v="7"/>
    <n v="13669.81"/>
    <n v="6034.56"/>
    <n v="7635.2499999999991"/>
    <n v="0.5585483631447693"/>
    <s v="Mar-2025"/>
    <d v="2025-03-01T00:00:00"/>
    <d v="2023-01-01T00:00:00"/>
    <n v="26"/>
    <s v="Q1-2025"/>
    <s v="Africa → Kenya → Nakuru"/>
    <m/>
    <m/>
    <s v="High"/>
    <n v="1"/>
    <n v="0"/>
  </r>
  <r>
    <s v="ORD-2024-478165"/>
    <d v="2024-12-05T00:00:00"/>
    <d v="2024-12-28T00:00:00"/>
    <n v="23"/>
    <s v="Original"/>
    <d v="2024-12-28T00:00:00"/>
    <n v="23"/>
    <x v="2"/>
    <s v="Canada"/>
    <s v="Vancouver"/>
    <s v="Corporate"/>
    <s v="Direct"/>
    <x v="9"/>
    <s v="Accessories"/>
    <s v="ACC-2386"/>
    <n v="107.03"/>
    <n v="242.29"/>
    <n v="242.29"/>
    <n v="0.18"/>
    <n v="30"/>
    <n v="5960.3340000000007"/>
    <n v="3210.9"/>
    <n v="2749.4340000000007"/>
    <n v="0.46128857879440988"/>
    <s v="Dec-2024"/>
    <d v="2024-12-01T00:00:00"/>
    <d v="2023-01-01T00:00:00"/>
    <n v="23"/>
    <s v="Q4-2024"/>
    <s v="Americas → Canada → Vancouver"/>
    <m/>
    <m/>
    <s v="Low"/>
    <n v="0"/>
    <n v="0"/>
  </r>
  <r>
    <s v="ORD-2024-771210"/>
    <d v="2024-09-14T00:00:00"/>
    <d v="2024-10-05T00:00:00"/>
    <n v="21"/>
    <s v="Original"/>
    <d v="2024-10-05T00:00:00"/>
    <n v="21"/>
    <x v="1"/>
    <s v="China"/>
    <s v="Shanghai"/>
    <s v="Small Business"/>
    <s v="Online"/>
    <x v="10"/>
    <s v="Laptops"/>
    <s v="LAP-5150"/>
    <n v="1405.56"/>
    <n v="2968.87"/>
    <n v="2968.87"/>
    <n v="0.16900000000000001"/>
    <n v="5"/>
    <n v="12335.654849999999"/>
    <n v="7027.7999999999993"/>
    <n v="5307.8548499999997"/>
    <n v="0.4302856163327235"/>
    <s v="Sep-2024"/>
    <d v="2024-09-01T00:00:00"/>
    <d v="2023-01-01T00:00:00"/>
    <n v="20"/>
    <s v="Q3-2024"/>
    <s v="Asia → China → Shanghai"/>
    <m/>
    <m/>
    <s v="High"/>
    <n v="0"/>
    <n v="0"/>
  </r>
  <r>
    <s v="ORD-2024-155337"/>
    <d v="2024-05-21T00:00:00"/>
    <d v="2024-05-27T00:00:00"/>
    <n v="6"/>
    <s v="Original"/>
    <d v="2024-05-27T00:00:00"/>
    <n v="6"/>
    <x v="0"/>
    <s v="South Africa"/>
    <s v="Johannesburg"/>
    <s v="Non-Profit"/>
    <s v="Online"/>
    <x v="12"/>
    <s v="Components"/>
    <s v="CMP-8101"/>
    <n v="1157.51"/>
    <n v="1394.3"/>
    <n v="1394.3"/>
    <n v="0.27800000000000002"/>
    <n v="12"/>
    <n v="12080.215199999999"/>
    <n v="13890.119999999999"/>
    <n v="-1809.9048000000003"/>
    <n v="-0.14982388724333326"/>
    <s v="May-2024"/>
    <d v="2024-05-01T00:00:00"/>
    <d v="2023-01-01T00:00:00"/>
    <n v="16"/>
    <s v="Q2-2024"/>
    <s v="Africa → South Africa → Johannesburg"/>
    <m/>
    <m/>
    <s v="Medium"/>
    <n v="1"/>
    <n v="1"/>
  </r>
  <r>
    <s v="ORD-2023-251563"/>
    <d v="2023-05-11T00:00:00"/>
    <d v="2023-06-07T00:00:00"/>
    <n v="27"/>
    <s v="Original"/>
    <d v="2023-06-07T00:00:00"/>
    <n v="27"/>
    <x v="0"/>
    <s v="Kenya"/>
    <s v="Mombasa"/>
    <s v="Corporate"/>
    <s v="Online"/>
    <x v="1"/>
    <s v="Phones"/>
    <s v="PHN-8970"/>
    <n v="12.85"/>
    <n v="15.41"/>
    <n v="15.41"/>
    <n v="0.13700000000000001"/>
    <n v="39"/>
    <n v="518.65436999999997"/>
    <n v="501.15"/>
    <n v="17.504369999999994"/>
    <n v="3.3749585489851353E-2"/>
    <s v="May-2023"/>
    <d v="2023-05-01T00:00:00"/>
    <d v="2023-01-01T00:00:00"/>
    <n v="4"/>
    <s v="Q2-2023"/>
    <s v="Africa → Kenya → Mombasa"/>
    <m/>
    <m/>
    <s v="Low"/>
    <n v="0"/>
    <n v="0"/>
  </r>
  <r>
    <s v="ORD-2024-286833"/>
    <d v="2024-08-14T00:00:00"/>
    <d v="2024-09-04T00:00:00"/>
    <n v="21"/>
    <s v="Original"/>
    <d v="2024-09-04T00:00:00"/>
    <n v="21"/>
    <x v="3"/>
    <s v="United Kingdom"/>
    <s v="Manchester"/>
    <s v="Non-Profit"/>
    <s v="Online"/>
    <x v="1"/>
    <s v="Phones"/>
    <s v="PHN-2341"/>
    <n v="1138.8"/>
    <n v="2250.81"/>
    <n v="2250.81"/>
    <n v="0.123"/>
    <n v="12"/>
    <n v="23687.524440000001"/>
    <n v="13665.599999999999"/>
    <n v="10021.924440000003"/>
    <n v="0.42308872188756258"/>
    <s v="Aug-2024"/>
    <d v="2024-08-01T00:00:00"/>
    <d v="2023-01-01T00:00:00"/>
    <n v="19"/>
    <s v="Q3-2024"/>
    <s v="Europe → United Kingdom → Manchester"/>
    <m/>
    <m/>
    <s v="High"/>
    <n v="0"/>
    <n v="0"/>
  </r>
  <r>
    <s v="ORD-2024-792558"/>
    <d v="2024-10-16T00:00:00"/>
    <d v="2024-11-08T00:00:00"/>
    <n v="23"/>
    <s v="Original"/>
    <d v="2024-11-08T00:00:00"/>
    <n v="23"/>
    <x v="1"/>
    <s v="Japan"/>
    <s v="Osaka"/>
    <s v="Small Business"/>
    <s v="Retail"/>
    <x v="1"/>
    <s v="Networking"/>
    <s v="NET-6387"/>
    <n v="82.14"/>
    <n v="166.04"/>
    <n v="166.04"/>
    <n v="0"/>
    <n v="10"/>
    <n v="1660.3999999999999"/>
    <n v="821.4"/>
    <n v="838.99999999999989"/>
    <n v="0.50529992772825827"/>
    <s v="Oct-2024"/>
    <d v="2024-10-01T00:00:00"/>
    <d v="2023-03-01T00:00:00"/>
    <n v="19"/>
    <s v="Q4-2024"/>
    <s v="Asia → Japan → Osaka"/>
    <m/>
    <m/>
    <s v="Low"/>
    <n v="0"/>
    <n v="0"/>
  </r>
  <r>
    <s v="ORD-2024-166150"/>
    <d v="2024-06-02T00:00:00"/>
    <d v="2024-06-08T00:00:00"/>
    <n v="6"/>
    <s v="Original"/>
    <d v="2024-06-08T00:00:00"/>
    <n v="6"/>
    <x v="0"/>
    <s v="Kenya"/>
    <s v="Kisumu"/>
    <s v="Consumer"/>
    <s v="Marketplace"/>
    <x v="8"/>
    <s v="Accessories"/>
    <s v="ACC-9820"/>
    <n v="292.94"/>
    <n v="356.55"/>
    <n v="356.55"/>
    <n v="0.22900000000000001"/>
    <n v="2"/>
    <n v="549.80010000000004"/>
    <n v="585.88"/>
    <n v="-36.079899999999952"/>
    <n v="-6.5623669402751925E-2"/>
    <s v="Jun-2024"/>
    <d v="2024-06-01T00:00:00"/>
    <d v="2023-01-01T00:00:00"/>
    <n v="17"/>
    <s v="Q2-2024"/>
    <s v="Africa → Kenya → Kisumu"/>
    <m/>
    <m/>
    <s v="Low"/>
    <n v="1"/>
    <n v="1"/>
  </r>
  <r>
    <s v="ORD-2024-909942"/>
    <d v="2024-06-09T00:00:00"/>
    <d v="2024-07-07T00:00:00"/>
    <n v="28"/>
    <s v="Original"/>
    <d v="2024-07-07T00:00:00"/>
    <n v="28"/>
    <x v="1"/>
    <s v="China"/>
    <s v="Shenzhen"/>
    <s v="Corporate"/>
    <s v="Online"/>
    <x v="1"/>
    <s v="Components"/>
    <s v="CMP-6392"/>
    <n v="550.22"/>
    <n v="1025.05"/>
    <n v="1025.05"/>
    <n v="0"/>
    <n v="27"/>
    <n v="27676.35"/>
    <n v="14855.94"/>
    <n v="12820.409999999998"/>
    <n v="0.46322618408858102"/>
    <s v="Jun-2024"/>
    <d v="2024-06-01T00:00:00"/>
    <d v="2023-01-01T00:00:00"/>
    <n v="17"/>
    <s v="Q2-2024"/>
    <s v="Asia → China → Shenzhen"/>
    <m/>
    <m/>
    <s v="Medium"/>
    <n v="0"/>
    <n v="0"/>
  </r>
  <r>
    <s v="ORD-2024-223618"/>
    <d v="2024-06-10T00:00:00"/>
    <d v="2024-06-11T00:00:00"/>
    <n v="1"/>
    <s v="Original"/>
    <d v="2024-06-11T00:00:00"/>
    <n v="1"/>
    <x v="3"/>
    <s v="United Kingdom"/>
    <s v="Birmingham"/>
    <s v="Small Business"/>
    <s v="Marketplace"/>
    <x v="12"/>
    <s v="Laptops"/>
    <s v="LAP-9230"/>
    <n v="1187.1300000000001"/>
    <n v="1795.17"/>
    <n v="1795.17"/>
    <n v="1.2E-2"/>
    <n v="17"/>
    <n v="30151.675319999998"/>
    <n v="20181.210000000003"/>
    <n v="9970.4653199999957"/>
    <n v="0.33067699271046663"/>
    <s v="Jun-2024"/>
    <d v="2024-06-01T00:00:00"/>
    <d v="2023-01-01T00:00:00"/>
    <n v="17"/>
    <s v="Q2-2024"/>
    <s v="Europe → United Kingdom → Birmingham"/>
    <m/>
    <m/>
    <s v="High"/>
    <n v="1"/>
    <n v="0"/>
  </r>
  <r>
    <s v="ORD-2024-919471"/>
    <d v="2024-06-29T00:00:00"/>
    <d v="2024-07-26T00:00:00"/>
    <n v="27"/>
    <s v="Original"/>
    <d v="2024-07-26T00:00:00"/>
    <n v="27"/>
    <x v="0"/>
    <s v="South Africa"/>
    <s v="Durban"/>
    <s v="Enterprise"/>
    <s v="Distributor"/>
    <x v="5"/>
    <s v="Networking"/>
    <s v="NET-4241"/>
    <n v="5.36"/>
    <n v="4.37"/>
    <n v="4.37"/>
    <n v="0.11799999999999999"/>
    <n v="9"/>
    <n v="34.689059999999998"/>
    <n v="48.24"/>
    <n v="-13.550940000000004"/>
    <n v="-0.39064016148030545"/>
    <s v="Jun-2024"/>
    <d v="2024-06-01T00:00:00"/>
    <d v="2023-01-01T00:00:00"/>
    <n v="17"/>
    <s v="Q2-2024"/>
    <s v="Africa → South Africa → Durban"/>
    <m/>
    <m/>
    <s v="Low"/>
    <n v="0"/>
    <n v="0"/>
  </r>
  <r>
    <s v="ORD-2025-649239"/>
    <d v="2025-01-17T00:00:00"/>
    <d v="2025-01-24T00:00:00"/>
    <n v="7"/>
    <s v="Original"/>
    <d v="2025-01-24T00:00:00"/>
    <n v="7"/>
    <x v="2"/>
    <s v="USA"/>
    <s v="Austin"/>
    <s v="Enterprise"/>
    <s v="Online"/>
    <x v="3"/>
    <s v="Accessories"/>
    <s v="ACC-4511"/>
    <n v="142.09"/>
    <n v="218.5"/>
    <n v="218.5"/>
    <n v="0.11899999999999999"/>
    <n v="11"/>
    <n v="2117.4834999999998"/>
    <n v="1562.99"/>
    <n v="554.49349999999981"/>
    <n v="0.26186437816398561"/>
    <s v="Jan-2025"/>
    <d v="2025-01-01T00:00:00"/>
    <d v="2023-01-01T00:00:00"/>
    <n v="24"/>
    <s v="Q1-2025"/>
    <s v="Americas → USA → Austin"/>
    <m/>
    <m/>
    <s v="Low"/>
    <n v="1"/>
    <n v="0"/>
  </r>
  <r>
    <s v="ORD-2023-975863"/>
    <d v="2023-11-20T00:00:00"/>
    <d v="2023-12-05T00:00:00"/>
    <n v="15"/>
    <s v="Original"/>
    <d v="2023-12-05T00:00:00"/>
    <n v="15"/>
    <x v="1"/>
    <s v="Japan"/>
    <s v="Tokyo"/>
    <s v="Enterprise"/>
    <s v="Retail"/>
    <x v="4"/>
    <s v="Networking"/>
    <s v="NET-3033"/>
    <n v="354.24"/>
    <n v="249.87"/>
    <n v="249.87"/>
    <n v="0"/>
    <n v="6"/>
    <n v="1499.22"/>
    <n v="2125.44"/>
    <n v="-626.22"/>
    <n v="-0.41769720254532355"/>
    <s v="Nov-2023"/>
    <d v="2023-11-01T00:00:00"/>
    <d v="2023-03-01T00:00:00"/>
    <n v="8"/>
    <s v="Q4-2023"/>
    <s v="Asia → Japan → Tokyo"/>
    <m/>
    <m/>
    <s v="Low"/>
    <n v="0"/>
    <n v="0"/>
  </r>
  <r>
    <s v="ORD-2023-869884"/>
    <d v="2023-03-02T00:00:00"/>
    <d v="2023-03-05T00:00:00"/>
    <n v="3"/>
    <s v="Original"/>
    <d v="2023-03-05T00:00:00"/>
    <n v="3"/>
    <x v="2"/>
    <s v="Brazil"/>
    <s v="Brasília"/>
    <s v="Enterprise"/>
    <s v="Direct"/>
    <x v="3"/>
    <s v="Monitors"/>
    <s v="MON-2828"/>
    <n v="1473.58"/>
    <n v="3436.52"/>
    <n v="3436.52"/>
    <n v="0.108"/>
    <n v="8"/>
    <n v="24523.006720000001"/>
    <n v="11788.64"/>
    <n v="12734.366720000002"/>
    <n v="0.51928243813652564"/>
    <s v="Mar-2023"/>
    <d v="2023-03-01T00:00:00"/>
    <d v="2023-01-01T00:00:00"/>
    <n v="2"/>
    <s v="Q1-2023"/>
    <s v="Americas → Brazil → Brasília"/>
    <m/>
    <m/>
    <s v="High"/>
    <n v="1"/>
    <n v="0"/>
  </r>
  <r>
    <s v="ORD-2025-698069"/>
    <d v="2025-06-03T00:00:00"/>
    <d v="2025-06-10T00:00:00"/>
    <n v="7"/>
    <s v="Original"/>
    <d v="2025-06-10T00:00:00"/>
    <n v="7"/>
    <x v="2"/>
    <s v="Canada"/>
    <s v="Toronto"/>
    <s v="Consumer"/>
    <s v="Distributor"/>
    <x v="7"/>
    <s v="Printers"/>
    <s v="PRN-6429"/>
    <n v="75.180000000000007"/>
    <n v="53.45"/>
    <n v="53.45"/>
    <n v="0.157"/>
    <n v="17"/>
    <n v="765.99195000000009"/>
    <n v="1278.0600000000002"/>
    <n v="-512.06805000000008"/>
    <n v="-0.66850317421743144"/>
    <s v="Jun-2025"/>
    <d v="2025-06-01T00:00:00"/>
    <d v="2023-01-01T00:00:00"/>
    <n v="29"/>
    <s v="Q2-2025"/>
    <s v="Americas → Canada → Toronto"/>
    <m/>
    <m/>
    <s v="Low"/>
    <n v="1"/>
    <n v="0"/>
  </r>
  <r>
    <s v="ORD-2024-474999"/>
    <d v="2024-12-27T00:00:00"/>
    <d v="2025-01-02T00:00:00"/>
    <n v="6"/>
    <s v="Original"/>
    <d v="2025-01-02T00:00:00"/>
    <n v="6"/>
    <x v="3"/>
    <s v="Germany"/>
    <s v="Frankfurt"/>
    <s v="Education"/>
    <s v="Direct"/>
    <x v="9"/>
    <s v="Laptops"/>
    <s v="LAP-8214"/>
    <n v="1391.99"/>
    <n v="3469.7"/>
    <n v="3469.7"/>
    <n v="0.184"/>
    <n v="23"/>
    <n v="65119.329599999997"/>
    <n v="32015.77"/>
    <n v="33103.559599999993"/>
    <n v="0.50835227886006973"/>
    <s v="Dec-2024"/>
    <d v="2024-12-01T00:00:00"/>
    <d v="2023-01-01T00:00:00"/>
    <n v="23"/>
    <s v="Q4-2024"/>
    <s v="Europe → Germany → Frankfurt"/>
    <m/>
    <m/>
    <s v="High"/>
    <n v="1"/>
    <n v="0"/>
  </r>
  <r>
    <s v="ORD-2023-427304"/>
    <d v="2023-06-09T00:00:00"/>
    <d v="2023-06-19T00:00:00"/>
    <n v="10"/>
    <s v="Original"/>
    <d v="2023-06-19T00:00:00"/>
    <n v="10"/>
    <x v="1"/>
    <s v="China"/>
    <s v="Beijing"/>
    <s v="Enterprise"/>
    <s v="Retail"/>
    <x v="9"/>
    <s v="Monitors"/>
    <s v="MON-9194"/>
    <n v="339.61"/>
    <n v="621.02"/>
    <n v="621.02"/>
    <n v="7.0999999999999994E-2"/>
    <n v="10"/>
    <n v="5769.2758000000003"/>
    <n v="3396.1000000000004"/>
    <n v="2373.1758"/>
    <n v="0.41134726129750981"/>
    <s v="Jun-2023"/>
    <d v="2023-06-01T00:00:00"/>
    <d v="2023-01-01T00:00:00"/>
    <n v="5"/>
    <s v="Q2-2023"/>
    <s v="Asia → China → Beijing"/>
    <m/>
    <m/>
    <s v="Low"/>
    <n v="0"/>
    <n v="0"/>
  </r>
  <r>
    <s v="ORD-2025-956101"/>
    <d v="2025-07-09T00:00:00"/>
    <d v="2025-07-18T00:00:00"/>
    <n v="9"/>
    <s v="Original"/>
    <d v="2025-07-18T00:00:00"/>
    <n v="9"/>
    <x v="2"/>
    <s v="Canada"/>
    <s v="Vancouver"/>
    <s v="Education"/>
    <s v="Distributor"/>
    <x v="2"/>
    <s v="Laptops"/>
    <s v="LAP-2218"/>
    <n v="57.96"/>
    <n v="88.51"/>
    <n v="88.51"/>
    <n v="4.2999999999999997E-2"/>
    <n v="7"/>
    <n v="592.92849000000001"/>
    <n v="405.72"/>
    <n v="187.20848999999998"/>
    <n v="0.3157353595877978"/>
    <s v="Jul-2025"/>
    <d v="2025-07-01T00:00:00"/>
    <d v="2023-01-01T00:00:00"/>
    <n v="30"/>
    <s v="Q3-2025"/>
    <s v="Americas → Canada → Vancouver"/>
    <m/>
    <m/>
    <s v="Low"/>
    <n v="0"/>
    <n v="0"/>
  </r>
  <r>
    <s v="ORD-2025-184082"/>
    <d v="2025-06-19T00:00:00"/>
    <d v="2025-07-12T00:00:00"/>
    <n v="23"/>
    <s v="Original"/>
    <d v="2025-07-12T00:00:00"/>
    <n v="23"/>
    <x v="3"/>
    <s v="United Kingdom"/>
    <s v="Not Specified"/>
    <s v="Non-Profit"/>
    <s v="Direct"/>
    <x v="15"/>
    <s v="Networking"/>
    <s v="NET-6370"/>
    <n v="801.24"/>
    <n v="1959.09"/>
    <n v="1959.09"/>
    <n v="0.123"/>
    <n v="23"/>
    <n v="39516.804389999998"/>
    <n v="18428.52"/>
    <n v="21088.284389999997"/>
    <n v="0.53365358650651762"/>
    <s v="Jun-2025"/>
    <d v="2025-06-01T00:00:00"/>
    <d v="2023-01-01T00:00:00"/>
    <n v="29"/>
    <s v="Q2-2025"/>
    <s v="Europe → United Kingdom → Not Specified"/>
    <m/>
    <m/>
    <s v="High"/>
    <n v="0"/>
    <n v="0"/>
  </r>
  <r>
    <s v="ORD-2023-576840"/>
    <d v="2023-11-19T00:00:00"/>
    <d v="2023-12-13T00:00:00"/>
    <n v="24"/>
    <s v="Original"/>
    <d v="2023-12-13T00:00:00"/>
    <n v="24"/>
    <x v="3"/>
    <s v="France"/>
    <s v="Lyon"/>
    <s v="Non-Profit"/>
    <s v="Direct"/>
    <x v="10"/>
    <s v="Monitors"/>
    <s v="MON-3745"/>
    <n v="1297.42"/>
    <n v="2742.97"/>
    <n v="2742.97"/>
    <n v="6.9000000000000006E-2"/>
    <n v="9"/>
    <n v="22983.34563"/>
    <n v="11676.78"/>
    <n v="11306.565629999999"/>
    <n v="0.49194602961727291"/>
    <s v="Nov-2023"/>
    <d v="2023-11-01T00:00:00"/>
    <d v="2023-01-01T00:00:00"/>
    <n v="10"/>
    <s v="Q4-2023"/>
    <s v="Europe → France → Lyon"/>
    <m/>
    <m/>
    <s v="High"/>
    <n v="0"/>
    <n v="0"/>
  </r>
  <r>
    <s v="ORD-2023-178249"/>
    <d v="2023-12-29T00:00:00"/>
    <d v="2024-01-20T00:00:00"/>
    <n v="22"/>
    <s v="Original"/>
    <d v="2024-01-20T00:00:00"/>
    <n v="22"/>
    <x v="0"/>
    <s v="Kenya"/>
    <s v="Kisumu"/>
    <s v="Corporate"/>
    <s v="Direct"/>
    <x v="4"/>
    <s v="Phones"/>
    <s v="PHN-7924"/>
    <n v="1395.49"/>
    <n v="1679.42"/>
    <n v="1679.42"/>
    <n v="0.20300000000000001"/>
    <n v="12"/>
    <n v="16061.972879999999"/>
    <n v="16745.88"/>
    <n v="-683.90712000000167"/>
    <n v="-4.2579272490964493E-2"/>
    <s v="Dec-2023"/>
    <d v="2023-12-01T00:00:00"/>
    <d v="2023-01-01T00:00:00"/>
    <n v="11"/>
    <s v="Q4-2023"/>
    <s v="Africa → Kenya → Kisumu"/>
    <m/>
    <m/>
    <s v="High"/>
    <n v="0"/>
    <n v="1"/>
  </r>
  <r>
    <s v="ORD-2024-588972"/>
    <d v="2024-11-02T00:00:00"/>
    <d v="2024-11-29T00:00:00"/>
    <n v="27"/>
    <s v="Original"/>
    <d v="2024-11-29T00:00:00"/>
    <n v="27"/>
    <x v="2"/>
    <s v="Brazil"/>
    <s v="Brasília"/>
    <s v="Small Business"/>
    <s v="Direct"/>
    <x v="2"/>
    <s v="Networking"/>
    <s v="NET-8561"/>
    <n v="1363.51"/>
    <n v="1433.9"/>
    <n v="1433.9"/>
    <n v="5.7000000000000002E-2"/>
    <n v="8"/>
    <n v="10817.3416"/>
    <n v="10908.08"/>
    <n v="-90.738400000000183"/>
    <n v="-8.3882346842037592E-3"/>
    <s v="Nov-2024"/>
    <d v="2024-11-01T00:00:00"/>
    <d v="2023-01-01T00:00:00"/>
    <n v="22"/>
    <s v="Q4-2024"/>
    <s v="Americas → Brazil → Brasília"/>
    <m/>
    <m/>
    <s v="Medium"/>
    <n v="0"/>
    <n v="0"/>
  </r>
  <r>
    <s v="ORD-2023-603238"/>
    <d v="2023-08-21T00:00:00"/>
    <d v="2023-09-04T00:00:00"/>
    <n v="14"/>
    <s v="Original"/>
    <d v="2023-09-04T00:00:00"/>
    <n v="14"/>
    <x v="2"/>
    <s v="Canada"/>
    <s v="Montreal"/>
    <s v="Education"/>
    <s v="Distributor"/>
    <x v="9"/>
    <s v="Components"/>
    <s v="CMP-2136"/>
    <n v="178.19"/>
    <n v="284.43"/>
    <n v="284.43"/>
    <n v="8.8999999999999996E-2"/>
    <n v="8"/>
    <n v="2072.9258400000003"/>
    <n v="1425.52"/>
    <n v="647.40584000000035"/>
    <n v="0.31231500302972742"/>
    <s v="Aug-2023"/>
    <d v="2023-08-01T00:00:00"/>
    <d v="2023-01-01T00:00:00"/>
    <n v="7"/>
    <s v="Q3-2023"/>
    <s v="Americas → Canada → Montreal"/>
    <m/>
    <m/>
    <s v="Low"/>
    <n v="0"/>
    <n v="0"/>
  </r>
  <r>
    <s v="ORD-2023-883066"/>
    <d v="2023-08-12T00:00:00"/>
    <d v="2023-09-06T00:00:00"/>
    <n v="25"/>
    <s v="Original"/>
    <d v="2023-09-06T00:00:00"/>
    <n v="25"/>
    <x v="1"/>
    <s v="China"/>
    <s v="Shanghai"/>
    <s v="Small Business"/>
    <s v="Retail"/>
    <x v="5"/>
    <s v="Components"/>
    <s v="CMP-6352"/>
    <n v="950.77"/>
    <n v="694.78"/>
    <n v="694.78"/>
    <n v="8.4000000000000005E-2"/>
    <n v="14"/>
    <n v="8909.8587200000002"/>
    <n v="13310.779999999999"/>
    <n v="-4400.9212799999987"/>
    <n v="-0.49393839097821279"/>
    <s v="Aug-2023"/>
    <d v="2023-08-01T00:00:00"/>
    <d v="2023-01-01T00:00:00"/>
    <n v="7"/>
    <s v="Q3-2023"/>
    <s v="Asia → China → Shanghai"/>
    <m/>
    <m/>
    <s v="Low"/>
    <n v="0"/>
    <n v="0"/>
  </r>
  <r>
    <s v="ORD-2024-584090"/>
    <d v="2024-06-07T00:00:00"/>
    <d v="2024-06-26T00:00:00"/>
    <n v="19"/>
    <s v="Original"/>
    <d v="2024-06-26T00:00:00"/>
    <n v="19"/>
    <x v="3"/>
    <s v="Germany"/>
    <s v="Berlin"/>
    <s v="Non-Profit"/>
    <s v="Marketplace"/>
    <x v="12"/>
    <s v="Components"/>
    <s v="CMP-2040"/>
    <n v="1064.32"/>
    <n v="1848.39"/>
    <n v="1848.39"/>
    <n v="7.2999999999999995E-2"/>
    <n v="38"/>
    <n v="65111.38614000001"/>
    <n v="40444.159999999996"/>
    <n v="24667.226140000013"/>
    <n v="0.3788465827921631"/>
    <s v="Jun-2024"/>
    <d v="2024-06-01T00:00:00"/>
    <d v="2023-01-01T00:00:00"/>
    <n v="17"/>
    <s v="Q2-2024"/>
    <s v="Europe → Germany → Berlin"/>
    <m/>
    <m/>
    <s v="High"/>
    <n v="0"/>
    <n v="0"/>
  </r>
  <r>
    <s v="ORD-2025-537785"/>
    <d v="2025-08-05T00:00:00"/>
    <d v="2025-08-14T00:00:00"/>
    <n v="9"/>
    <s v="Original"/>
    <d v="2025-08-14T00:00:00"/>
    <n v="9"/>
    <x v="3"/>
    <s v="United Kingdom"/>
    <s v="London"/>
    <s v="Non-Profit"/>
    <s v="Direct"/>
    <x v="6"/>
    <s v="Components"/>
    <s v="CMP-6346"/>
    <n v="41.76"/>
    <n v="45.19"/>
    <n v="45.19"/>
    <n v="0.17899999999999999"/>
    <n v="23"/>
    <n v="853.32276999999988"/>
    <n v="960.4799999999999"/>
    <n v="-107.15723000000003"/>
    <n v="-0.12557643340514638"/>
    <s v="Aug-2025"/>
    <d v="2025-08-01T00:00:00"/>
    <d v="2023-01-01T00:00:00"/>
    <n v="31"/>
    <s v="Q3-2025"/>
    <s v="Europe → United Kingdom → London"/>
    <m/>
    <m/>
    <s v="Low"/>
    <n v="0"/>
    <n v="0"/>
  </r>
  <r>
    <s v="ORD-2024-605518"/>
    <d v="2024-05-30T00:00:00"/>
    <d v="2024-06-13T00:00:00"/>
    <n v="14"/>
    <s v="Original"/>
    <d v="2024-06-13T00:00:00"/>
    <n v="14"/>
    <x v="2"/>
    <s v="USA"/>
    <s v="San Francisco"/>
    <s v="Small Business"/>
    <s v="Retail"/>
    <x v="9"/>
    <s v="Phones"/>
    <s v="PHN-4356"/>
    <n v="157.78"/>
    <n v="361.1"/>
    <n v="361.1"/>
    <n v="0.187"/>
    <n v="9"/>
    <n v="2642.1686999999997"/>
    <n v="1420.02"/>
    <n v="1222.1486999999997"/>
    <n v="0.46255513510549112"/>
    <s v="May-2024"/>
    <d v="2024-05-01T00:00:00"/>
    <d v="2023-01-01T00:00:00"/>
    <n v="16"/>
    <s v="Q2-2024"/>
    <s v="Americas → USA → San Francisco"/>
    <m/>
    <m/>
    <s v="Low"/>
    <n v="0"/>
    <n v="0"/>
  </r>
  <r>
    <s v="ORD-2023-521818"/>
    <d v="2023-01-22T00:00:00"/>
    <d v="2023-01-30T00:00:00"/>
    <n v="8"/>
    <s v="Original"/>
    <d v="2023-01-30T00:00:00"/>
    <n v="8"/>
    <x v="2"/>
    <s v="USA"/>
    <s v="San Francisco"/>
    <s v="Small Business"/>
    <s v="Online"/>
    <x v="8"/>
    <s v="Networking"/>
    <s v="NET-4155"/>
    <n v="413.52"/>
    <n v="1004.34"/>
    <n v="1004.34"/>
    <n v="0.111"/>
    <n v="18"/>
    <n v="16071.44868"/>
    <n v="7443.36"/>
    <n v="8628.0886800000007"/>
    <n v="0.53685817948304593"/>
    <s v="Jan-2023"/>
    <d v="2023-01-01T00:00:00"/>
    <d v="2023-01-01T00:00:00"/>
    <n v="0"/>
    <s v="Q1-2023"/>
    <s v="Americas → USA → San Francisco"/>
    <m/>
    <m/>
    <s v="Medium"/>
    <n v="0"/>
    <n v="0"/>
  </r>
  <r>
    <s v="ORD-2025-650719"/>
    <d v="2025-02-12T00:00:00"/>
    <d v="2025-02-28T00:00:00"/>
    <n v="16"/>
    <s v="Original"/>
    <d v="2025-02-28T00:00:00"/>
    <n v="16"/>
    <x v="2"/>
    <s v="Brazil"/>
    <s v="São Paulo"/>
    <s v="Non-Profit"/>
    <s v="Direct"/>
    <x v="5"/>
    <s v="Monitors"/>
    <s v="MON-5179"/>
    <n v="414.95"/>
    <n v="1027.73"/>
    <n v="1027.73"/>
    <n v="6.3E-2"/>
    <n v="8"/>
    <n v="7703.8640800000003"/>
    <n v="3319.6"/>
    <n v="4384.2640800000008"/>
    <n v="0.56909935513815568"/>
    <s v="Feb-2025"/>
    <d v="2025-02-01T00:00:00"/>
    <d v="2023-01-01T00:00:00"/>
    <n v="25"/>
    <s v="Q1-2025"/>
    <s v="Americas → Brazil → São Paulo"/>
    <m/>
    <m/>
    <s v="Medium"/>
    <n v="0"/>
    <n v="0"/>
  </r>
  <r>
    <s v="ORD-2025-501927"/>
    <d v="2025-03-03T00:00:00"/>
    <d v="2025-03-24T00:00:00"/>
    <n v="21"/>
    <s v="Original"/>
    <d v="2025-03-24T00:00:00"/>
    <n v="21"/>
    <x v="0"/>
    <s v="Nigeria"/>
    <s v="Abuja"/>
    <s v="Enterprise"/>
    <s v="Direct"/>
    <x v="10"/>
    <s v="Accessories"/>
    <s v="ACC-4056"/>
    <n v="555.95000000000005"/>
    <n v="468.09"/>
    <n v="468.09"/>
    <n v="0.14199999999999999"/>
    <n v="11"/>
    <n v="4417.8334199999999"/>
    <n v="6115.4500000000007"/>
    <n v="-1697.6165800000008"/>
    <n v="-0.38426450674095375"/>
    <s v="Mar-2025"/>
    <d v="2025-03-01T00:00:00"/>
    <d v="2023-01-01T00:00:00"/>
    <n v="26"/>
    <s v="Q1-2025"/>
    <s v="Africa → Nigeria → Abuja"/>
    <m/>
    <m/>
    <s v="Low"/>
    <n v="0"/>
    <n v="0"/>
  </r>
  <r>
    <s v="ORD-2023-430904"/>
    <d v="2023-01-27T00:00:00"/>
    <d v="2023-01-31T00:00:00"/>
    <n v="4"/>
    <s v="Original"/>
    <d v="2023-01-31T00:00:00"/>
    <n v="4"/>
    <x v="3"/>
    <s v="United Kingdom"/>
    <s v="Manchester"/>
    <s v="Enterprise"/>
    <s v="Online"/>
    <x v="13"/>
    <s v="Laptops"/>
    <s v="LAP-9782"/>
    <n v="941.2"/>
    <n v="668.02"/>
    <n v="668.02"/>
    <n v="0.22"/>
    <n v="16"/>
    <n v="8336.8896000000004"/>
    <n v="15059.2"/>
    <n v="-6722.3104000000003"/>
    <n v="-0.80633314371825193"/>
    <s v="Jan-2023"/>
    <d v="2023-01-01T00:00:00"/>
    <d v="2023-01-01T00:00:00"/>
    <n v="0"/>
    <s v="Q1-2023"/>
    <s v="Europe → United Kingdom → Manchester"/>
    <m/>
    <m/>
    <s v="Low"/>
    <n v="1"/>
    <n v="1"/>
  </r>
  <r>
    <s v="ORD-2025-354346"/>
    <d v="2025-01-09T00:00:00"/>
    <d v="2025-01-15T00:00:00"/>
    <n v="6"/>
    <s v="Original"/>
    <d v="2025-01-15T00:00:00"/>
    <n v="6"/>
    <x v="1"/>
    <s v="China"/>
    <s v="Beijing"/>
    <s v="Education"/>
    <s v="Online"/>
    <x v="0"/>
    <s v="Phones"/>
    <s v="PHN-2875"/>
    <n v="304.77999999999997"/>
    <n v="537.27"/>
    <n v="537.27"/>
    <n v="0.187"/>
    <n v="8"/>
    <n v="3494.4040799999998"/>
    <n v="2438.2399999999998"/>
    <n v="1056.16408"/>
    <n v="0.3022444044307549"/>
    <s v="Jan-2025"/>
    <d v="2025-01-01T00:00:00"/>
    <d v="2023-01-01T00:00:00"/>
    <n v="24"/>
    <s v="Q1-2025"/>
    <s v="Asia → China → Beijing"/>
    <m/>
    <m/>
    <s v="Low"/>
    <n v="1"/>
    <n v="0"/>
  </r>
  <r>
    <s v="ORD-2024-164288"/>
    <d v="2024-12-21T00:00:00"/>
    <d v="2024-12-26T00:00:00"/>
    <n v="5"/>
    <s v="Original"/>
    <d v="2024-12-26T00:00:00"/>
    <n v="5"/>
    <x v="2"/>
    <s v="USA"/>
    <s v="San Francisco"/>
    <s v="Consumer"/>
    <s v="Marketplace"/>
    <x v="12"/>
    <s v="Printers"/>
    <s v="PRN-4788"/>
    <n v="699.57"/>
    <n v="572.71"/>
    <n v="572.71"/>
    <n v="0.192"/>
    <n v="26"/>
    <n v="12031.491680000001"/>
    <n v="18188.82"/>
    <n v="-6157.3283199999987"/>
    <n v="-0.51176765805651114"/>
    <s v="Dec-2024"/>
    <d v="2024-12-01T00:00:00"/>
    <d v="2023-01-01T00:00:00"/>
    <n v="23"/>
    <s v="Q4-2024"/>
    <s v="Americas → USA → San Francisco"/>
    <m/>
    <m/>
    <s v="Low"/>
    <n v="1"/>
    <n v="0"/>
  </r>
  <r>
    <s v="ORD-2023-867285"/>
    <d v="2023-04-12T00:00:00"/>
    <d v="2023-04-17T00:00:00"/>
    <n v="5"/>
    <s v="Original"/>
    <d v="2023-04-17T00:00:00"/>
    <n v="5"/>
    <x v="3"/>
    <s v="France"/>
    <s v="Lyon"/>
    <s v="Enterprise"/>
    <s v="Direct"/>
    <x v="6"/>
    <s v="Monitors"/>
    <s v="MON-3043"/>
    <n v="1087.81"/>
    <n v="2323.87"/>
    <n v="2323.87"/>
    <n v="9.4E-2"/>
    <n v="13"/>
    <n v="27370.540859999997"/>
    <n v="14141.529999999999"/>
    <n v="13229.010859999999"/>
    <n v="0.48333026839572651"/>
    <s v="Apr-2023"/>
    <d v="2023-04-01T00:00:00"/>
    <d v="2023-01-01T00:00:00"/>
    <n v="3"/>
    <s v="Q2-2023"/>
    <s v="Europe → France → Lyon"/>
    <m/>
    <m/>
    <s v="High"/>
    <n v="1"/>
    <n v="0"/>
  </r>
  <r>
    <s v="ORD-2024-836421"/>
    <d v="2024-12-14T00:00:00"/>
    <d v="2025-01-12T00:00:00"/>
    <n v="29"/>
    <s v="Original"/>
    <d v="2025-01-12T00:00:00"/>
    <n v="29"/>
    <x v="1"/>
    <s v="China"/>
    <s v="Shenzhen"/>
    <s v="Education"/>
    <s v="Online"/>
    <x v="1"/>
    <s v="Components"/>
    <s v="CMP-3720"/>
    <n v="1412.15"/>
    <n v="1631.04"/>
    <n v="1631.04"/>
    <n v="8.9999999999999993E-3"/>
    <n v="6"/>
    <n v="9698.1638399999993"/>
    <n v="8472.9000000000015"/>
    <n v="1225.2638399999978"/>
    <n v="0.12633977526203535"/>
    <s v="Dec-2024"/>
    <d v="2024-12-01T00:00:00"/>
    <d v="2023-01-01T00:00:00"/>
    <n v="23"/>
    <s v="Q4-2024"/>
    <s v="Asia → China → Shenzhen"/>
    <m/>
    <m/>
    <s v="High"/>
    <n v="0"/>
    <n v="0"/>
  </r>
  <r>
    <s v="ORD-2023-613287"/>
    <d v="2023-03-31T00:00:00"/>
    <d v="2023-04-12T00:00:00"/>
    <n v="12"/>
    <s v="Original"/>
    <d v="2023-04-12T00:00:00"/>
    <n v="12"/>
    <x v="0"/>
    <s v="Kenya"/>
    <s v="Mombasa"/>
    <s v="Small Business"/>
    <s v="Online"/>
    <x v="0"/>
    <s v="Phones"/>
    <s v="PHN-8014"/>
    <n v="304.22000000000003"/>
    <n v="393.31"/>
    <n v="393.31"/>
    <n v="0.26500000000000001"/>
    <n v="15"/>
    <n v="4336.2427499999994"/>
    <n v="4563.3"/>
    <n v="-227.05725000000075"/>
    <n v="-5.2362670424759034E-2"/>
    <s v="Mar-2023"/>
    <d v="2023-03-01T00:00:00"/>
    <d v="2023-01-01T00:00:00"/>
    <n v="2"/>
    <s v="Q1-2023"/>
    <s v="Africa → Kenya → Mombasa"/>
    <m/>
    <m/>
    <s v="Low"/>
    <n v="0"/>
    <n v="1"/>
  </r>
  <r>
    <s v="ORD-2024-783321"/>
    <d v="2024-11-20T00:00:00"/>
    <d v="2024-12-15T00:00:00"/>
    <n v="25"/>
    <s v="Original"/>
    <d v="2024-12-15T00:00:00"/>
    <n v="25"/>
    <x v="3"/>
    <s v="France"/>
    <s v="Paris"/>
    <s v="Corporate"/>
    <s v="Online"/>
    <x v="3"/>
    <s v="Printers"/>
    <s v="PRN-4911"/>
    <n v="1203.58"/>
    <n v="1856.16"/>
    <n v="1856.16"/>
    <n v="0.129"/>
    <n v="22"/>
    <n v="35567.737920000007"/>
    <n v="26478.76"/>
    <n v="9088.9779200000085"/>
    <n v="0.25553994860295032"/>
    <s v="Nov-2024"/>
    <d v="2024-11-01T00:00:00"/>
    <d v="2023-01-01T00:00:00"/>
    <n v="22"/>
    <s v="Q4-2024"/>
    <s v="Europe → France → Paris"/>
    <m/>
    <m/>
    <s v="High"/>
    <n v="0"/>
    <n v="0"/>
  </r>
  <r>
    <s v="ORD-2024-232632"/>
    <d v="2024-02-14T00:00:00"/>
    <d v="2024-02-14T00:00:00"/>
    <n v="0"/>
    <s v="Original"/>
    <d v="2024-02-14T00:00:00"/>
    <n v="0"/>
    <x v="1"/>
    <s v="China"/>
    <s v="Beijing"/>
    <s v="Corporate"/>
    <s v="Distributor"/>
    <x v="4"/>
    <s v="Accessories"/>
    <s v="ACC-1021"/>
    <n v="65.930000000000007"/>
    <n v="84.9"/>
    <n v="84.9"/>
    <n v="0.25900000000000001"/>
    <n v="23"/>
    <n v="1446.9507000000001"/>
    <n v="1516.39"/>
    <n v="-69.439300000000003"/>
    <n v="-4.7990093926489688E-2"/>
    <s v="Feb-2024"/>
    <d v="2024-02-01T00:00:00"/>
    <d v="2023-01-01T00:00:00"/>
    <n v="13"/>
    <s v="Q1-2024"/>
    <s v="Asia → China → Beijing"/>
    <m/>
    <m/>
    <s v="Low"/>
    <n v="1"/>
    <n v="1"/>
  </r>
  <r>
    <s v="ORD-2023-906481"/>
    <d v="2023-05-02T00:00:00"/>
    <d v="2023-05-18T00:00:00"/>
    <n v="16"/>
    <s v="Original"/>
    <d v="2023-05-18T00:00:00"/>
    <n v="16"/>
    <x v="1"/>
    <s v="India"/>
    <s v="Delhi"/>
    <s v="Small Business"/>
    <s v="Marketplace"/>
    <x v="11"/>
    <s v="Monitors"/>
    <s v="MON-2266"/>
    <n v="1463.92"/>
    <n v="2252.2399999999998"/>
    <n v="2252.2399999999998"/>
    <n v="0.11799999999999999"/>
    <n v="44"/>
    <n v="87404.929919999995"/>
    <n v="64412.480000000003"/>
    <n v="22992.449919999992"/>
    <n v="0.26305667130040061"/>
    <s v="May-2023"/>
    <d v="2023-05-01T00:00:00"/>
    <d v="2023-01-01T00:00:00"/>
    <n v="4"/>
    <s v="Q2-2023"/>
    <s v="Asia → India → Delhi"/>
    <m/>
    <m/>
    <s v="High"/>
    <n v="0"/>
    <n v="0"/>
  </r>
  <r>
    <s v="ORD-2024-902741"/>
    <d v="2024-12-23T00:00:00"/>
    <d v="2025-01-11T00:00:00"/>
    <n v="19"/>
    <s v="Original"/>
    <d v="2025-01-11T00:00:00"/>
    <n v="19"/>
    <x v="3"/>
    <s v="Germany"/>
    <s v="Berlin"/>
    <s v="Education"/>
    <s v="Retail"/>
    <x v="11"/>
    <s v="Phones"/>
    <s v="PHN-8057"/>
    <n v="501.81"/>
    <n v="921.62"/>
    <n v="921.62"/>
    <n v="0.01"/>
    <n v="9"/>
    <n v="8211.6342000000004"/>
    <n v="4516.29"/>
    <n v="3695.3442000000005"/>
    <n v="0.45001325071202031"/>
    <s v="Dec-2024"/>
    <d v="2024-12-01T00:00:00"/>
    <d v="2023-01-01T00:00:00"/>
    <n v="23"/>
    <s v="Q4-2024"/>
    <s v="Europe → Germany → Berlin"/>
    <m/>
    <m/>
    <s v="Medium"/>
    <n v="0"/>
    <n v="0"/>
  </r>
  <r>
    <s v="ORD-2023-912395"/>
    <d v="2023-07-26T00:00:00"/>
    <d v="2023-08-25T00:00:00"/>
    <n v="30"/>
    <s v="Original"/>
    <d v="2023-08-25T00:00:00"/>
    <n v="30"/>
    <x v="2"/>
    <s v="USA"/>
    <s v="New York"/>
    <s v="Consumer"/>
    <s v="Retail"/>
    <x v="12"/>
    <s v="Accessories"/>
    <s v="ACC-7078"/>
    <n v="1261.48"/>
    <n v="1643.18"/>
    <n v="1643.18"/>
    <n v="0.151"/>
    <n v="23"/>
    <n v="32086.37586"/>
    <n v="29014.04"/>
    <n v="3072.3358599999992"/>
    <n v="9.5752037357079045E-2"/>
    <s v="Jul-2023"/>
    <d v="2023-07-01T00:00:00"/>
    <d v="2023-01-01T00:00:00"/>
    <n v="6"/>
    <s v="Q3-2023"/>
    <s v="Americas → USA → New York"/>
    <m/>
    <m/>
    <s v="High"/>
    <n v="0"/>
    <n v="0"/>
  </r>
  <r>
    <s v="ORD-2024-389102"/>
    <d v="2024-06-15T00:00:00"/>
    <d v="2024-07-06T00:00:00"/>
    <n v="21"/>
    <s v="Original"/>
    <d v="2024-07-06T00:00:00"/>
    <n v="21"/>
    <x v="2"/>
    <s v="Canada"/>
    <s v="Toronto"/>
    <s v="Enterprise"/>
    <s v="Distributor"/>
    <x v="4"/>
    <s v="Printers"/>
    <s v="PRN-4453"/>
    <n v="817.23"/>
    <n v="1467.17"/>
    <n v="1467.17"/>
    <n v="0.245"/>
    <n v="9"/>
    <n v="9969.4201499999999"/>
    <n v="7355.07"/>
    <n v="2614.3501500000002"/>
    <n v="0.26223693160328893"/>
    <s v="Jun-2024"/>
    <d v="2024-06-01T00:00:00"/>
    <d v="2023-01-01T00:00:00"/>
    <n v="17"/>
    <s v="Q2-2024"/>
    <s v="Americas → Canada → Toronto"/>
    <m/>
    <m/>
    <s v="Medium"/>
    <n v="0"/>
    <n v="1"/>
  </r>
  <r>
    <s v="ORD-2023-309373"/>
    <d v="2023-07-05T00:00:00"/>
    <d v="2023-07-14T00:00:00"/>
    <n v="9"/>
    <s v="Original"/>
    <d v="2023-07-14T00:00:00"/>
    <n v="9"/>
    <x v="2"/>
    <s v="Brazil"/>
    <s v="Brasília"/>
    <s v="Enterprise"/>
    <s v="Direct"/>
    <x v="5"/>
    <s v="Networking"/>
    <s v="NET-2394"/>
    <n v="578.85"/>
    <n v="998.76"/>
    <n v="998.76"/>
    <n v="8.2000000000000003E-2"/>
    <n v="28"/>
    <n v="25672.127039999999"/>
    <n v="16207.800000000001"/>
    <n v="9464.3270399999983"/>
    <n v="0.36866158480960831"/>
    <s v="Jul-2023"/>
    <d v="2023-07-01T00:00:00"/>
    <d v="2023-01-01T00:00:00"/>
    <n v="6"/>
    <s v="Q3-2023"/>
    <s v="Americas → Brazil → Brasília"/>
    <m/>
    <m/>
    <s v="Medium"/>
    <n v="0"/>
    <n v="0"/>
  </r>
  <r>
    <s v="ORD-2023-825495"/>
    <d v="2023-11-30T00:00:00"/>
    <d v="2023-11-29T00:00:00"/>
    <n v="-1"/>
    <s v="Corrected"/>
    <d v="2023-12-01T00:00:00"/>
    <n v="1"/>
    <x v="0"/>
    <s v="South Africa"/>
    <s v="Durban"/>
    <s v="Small Business"/>
    <s v="Marketplace"/>
    <x v="6"/>
    <s v="Laptops"/>
    <s v="LAP-1525"/>
    <n v="275.56"/>
    <n v="630.72"/>
    <n v="630.72"/>
    <n v="0.107"/>
    <n v="23"/>
    <n v="12954.358080000002"/>
    <n v="6337.88"/>
    <n v="6616.4780800000017"/>
    <n v="0.5107530638831933"/>
    <s v="Nov-2023"/>
    <d v="2023-11-01T00:00:00"/>
    <d v="2023-01-01T00:00:00"/>
    <n v="10"/>
    <s v="Q4-2023"/>
    <s v="Africa → South Africa → Durban"/>
    <m/>
    <m/>
    <s v="Low"/>
    <n v="1"/>
    <n v="0"/>
  </r>
  <r>
    <s v="ORD-2025-244832"/>
    <d v="2025-09-11T00:00:00"/>
    <d v="2025-09-28T00:00:00"/>
    <n v="17"/>
    <s v="Original"/>
    <d v="2025-09-28T00:00:00"/>
    <n v="17"/>
    <x v="0"/>
    <s v="Kenya"/>
    <s v="Nairobi"/>
    <s v="Non-Profit"/>
    <s v="Distributor"/>
    <x v="1"/>
    <s v="Laptops"/>
    <s v="LAP-3278"/>
    <n v="891.46"/>
    <n v="728.61"/>
    <n v="728.61"/>
    <n v="0.185"/>
    <n v="6"/>
    <n v="3562.9028999999996"/>
    <n v="5348.76"/>
    <n v="-1785.8571000000006"/>
    <n v="-0.50123653383874167"/>
    <s v="Sep-2025"/>
    <d v="2025-09-01T00:00:00"/>
    <d v="2023-01-01T00:00:00"/>
    <n v="32"/>
    <s v="Q3-2025"/>
    <s v="Africa → Kenya → Nairobi"/>
    <m/>
    <m/>
    <s v="Low"/>
    <n v="0"/>
    <n v="0"/>
  </r>
  <r>
    <s v="ORD-2024-211453"/>
    <d v="2024-04-04T00:00:00"/>
    <d v="2024-04-24T00:00:00"/>
    <n v="20"/>
    <s v="Original"/>
    <d v="2024-04-24T00:00:00"/>
    <n v="20"/>
    <x v="3"/>
    <s v="Germany"/>
    <s v="Frankfurt"/>
    <s v="Non-Profit"/>
    <s v="Direct"/>
    <x v="7"/>
    <s v="Accessories"/>
    <s v="ACC-6543"/>
    <n v="683.42"/>
    <n v="951.51"/>
    <n v="951.51"/>
    <n v="0"/>
    <n v="14"/>
    <n v="13321.14"/>
    <n v="9567.8799999999992"/>
    <n v="3753.26"/>
    <n v="0.28175216235247136"/>
    <s v="Apr-2024"/>
    <d v="2024-04-01T00:00:00"/>
    <d v="2023-01-01T00:00:00"/>
    <n v="15"/>
    <s v="Q2-2024"/>
    <s v="Europe → Germany → Frankfurt"/>
    <m/>
    <m/>
    <s v="Medium"/>
    <n v="0"/>
    <n v="0"/>
  </r>
  <r>
    <s v="ORD-2023-192324"/>
    <d v="2023-09-14T00:00:00"/>
    <d v="2023-09-16T00:00:00"/>
    <n v="2"/>
    <s v="Original"/>
    <d v="2023-09-16T00:00:00"/>
    <n v="2"/>
    <x v="3"/>
    <s v="France"/>
    <s v="Lyon"/>
    <s v="Non-Profit"/>
    <s v="Direct"/>
    <x v="5"/>
    <s v="Printers"/>
    <s v="PRN-4432"/>
    <n v="376.83"/>
    <n v="732.88"/>
    <n v="732.88"/>
    <n v="0.188"/>
    <n v="25"/>
    <n v="14877.464000000002"/>
    <n v="9420.75"/>
    <n v="5456.7140000000018"/>
    <n v="0.36677716040852132"/>
    <s v="Sep-2023"/>
    <d v="2023-09-01T00:00:00"/>
    <d v="2023-01-01T00:00:00"/>
    <n v="8"/>
    <s v="Q3-2023"/>
    <s v="Europe → France → Lyon"/>
    <m/>
    <m/>
    <s v="Low"/>
    <n v="1"/>
    <n v="0"/>
  </r>
  <r>
    <s v="ORD-2024-438404"/>
    <d v="2024-09-23T00:00:00"/>
    <d v="2024-10-18T00:00:00"/>
    <n v="25"/>
    <s v="Original"/>
    <d v="2024-10-18T00:00:00"/>
    <n v="25"/>
    <x v="2"/>
    <s v="Canada"/>
    <s v="Vancouver"/>
    <s v="Small Business"/>
    <s v="Online"/>
    <x v="13"/>
    <s v="Phones"/>
    <s v="PHN-4568"/>
    <n v="1297"/>
    <n v="2411.52"/>
    <n v="2411.52"/>
    <n v="2.1000000000000001E-2"/>
    <n v="18"/>
    <n v="42495.805439999996"/>
    <n v="23346"/>
    <n v="19149.805439999996"/>
    <n v="0.45062813239385913"/>
    <s v="Sep-2024"/>
    <d v="2024-09-01T00:00:00"/>
    <d v="2023-01-01T00:00:00"/>
    <n v="20"/>
    <s v="Q3-2024"/>
    <s v="Americas → Canada → Vancouver"/>
    <m/>
    <m/>
    <s v="High"/>
    <n v="0"/>
    <n v="0"/>
  </r>
  <r>
    <s v="ORD-2025-246470"/>
    <d v="2025-04-16T00:00:00"/>
    <d v="2025-05-16T00:00:00"/>
    <n v="30"/>
    <s v="Original"/>
    <d v="2025-05-16T00:00:00"/>
    <n v="30"/>
    <x v="2"/>
    <s v="Canada"/>
    <s v="Montreal"/>
    <s v="Enterprise"/>
    <s v="Distributor"/>
    <x v="11"/>
    <s v="Printers"/>
    <s v="PRN-6178"/>
    <n v="763.32"/>
    <n v="568.29"/>
    <n v="568.29"/>
    <n v="0.13100000000000001"/>
    <n v="16"/>
    <n v="7901.5041599999995"/>
    <n v="12213.12"/>
    <n v="-4311.6158400000013"/>
    <n v="-0.54567026134426555"/>
    <s v="Apr-2025"/>
    <d v="2025-04-01T00:00:00"/>
    <d v="2023-01-01T00:00:00"/>
    <n v="27"/>
    <s v="Q2-2025"/>
    <s v="Americas → Canada → Montreal"/>
    <m/>
    <m/>
    <s v="Low"/>
    <n v="0"/>
    <n v="0"/>
  </r>
  <r>
    <s v="ORD-2023-497686"/>
    <d v="2023-07-03T00:00:00"/>
    <d v="2023-07-23T00:00:00"/>
    <n v="20"/>
    <s v="Original"/>
    <d v="2023-07-23T00:00:00"/>
    <n v="20"/>
    <x v="0"/>
    <s v="South Africa"/>
    <s v="Johannesburg"/>
    <s v="Small Business"/>
    <s v="Distributor"/>
    <x v="9"/>
    <s v="Laptops"/>
    <s v="LAP-6342"/>
    <n v="1001.96"/>
    <n v="1254.95"/>
    <n v="1254.95"/>
    <n v="4.4999999999999998E-2"/>
    <n v="18"/>
    <n v="21572.590500000002"/>
    <n v="18035.28"/>
    <n v="3537.3105000000032"/>
    <n v="0.16397244920585699"/>
    <s v="Jul-2023"/>
    <d v="2023-07-01T00:00:00"/>
    <d v="2023-01-01T00:00:00"/>
    <n v="6"/>
    <s v="Q3-2023"/>
    <s v="Africa → South Africa → Johannesburg"/>
    <m/>
    <m/>
    <s v="Medium"/>
    <n v="0"/>
    <n v="0"/>
  </r>
  <r>
    <s v="ORD-2023-596758"/>
    <d v="2023-12-07T00:00:00"/>
    <d v="2023-12-05T00:00:00"/>
    <n v="-2"/>
    <s v="Corrected"/>
    <d v="2023-12-09T00:00:00"/>
    <n v="2"/>
    <x v="1"/>
    <s v="Japan"/>
    <s v="Tokyo"/>
    <s v="Non-Profit"/>
    <s v="Marketplace"/>
    <x v="10"/>
    <s v="Printers"/>
    <s v="PRN-8175"/>
    <n v="1097.5899999999999"/>
    <n v="845.55"/>
    <n v="845.55"/>
    <n v="0.184"/>
    <n v="6"/>
    <n v="4139.8127999999997"/>
    <n v="6585.5399999999991"/>
    <n v="-2445.7271999999994"/>
    <n v="-0.59078207594314402"/>
    <s v="Dec-2023"/>
    <d v="2023-12-01T00:00:00"/>
    <d v="2023-03-01T00:00:00"/>
    <n v="9"/>
    <s v="Q4-2023"/>
    <s v="Asia → Japan → Tokyo"/>
    <m/>
    <m/>
    <s v="Medium"/>
    <n v="1"/>
    <n v="0"/>
  </r>
  <r>
    <s v="ORD-2024-201376"/>
    <d v="2024-02-18T00:00:00"/>
    <d v="2024-03-04T00:00:00"/>
    <n v="15"/>
    <s v="Original"/>
    <d v="2024-03-04T00:00:00"/>
    <n v="15"/>
    <x v="0"/>
    <s v="Kenya"/>
    <s v="Kisumu"/>
    <s v="Education"/>
    <s v="Direct"/>
    <x v="11"/>
    <s v="Printers"/>
    <s v="PRN-7089"/>
    <n v="928.68"/>
    <n v="2145.17"/>
    <n v="2145.17"/>
    <n v="0.13600000000000001"/>
    <n v="16"/>
    <n v="29654.83008"/>
    <n v="14858.88"/>
    <n v="14795.950080000001"/>
    <n v="0.49893896003062177"/>
    <s v="Feb-2024"/>
    <d v="2024-02-01T00:00:00"/>
    <d v="2023-01-01T00:00:00"/>
    <n v="13"/>
    <s v="Q1-2024"/>
    <s v="Africa → Kenya → Kisumu"/>
    <m/>
    <m/>
    <s v="High"/>
    <n v="0"/>
    <n v="0"/>
  </r>
  <r>
    <s v="ORD-2023-842488"/>
    <d v="2023-10-31T00:00:00"/>
    <d v="2023-11-02T00:00:00"/>
    <n v="2"/>
    <s v="Original"/>
    <d v="2023-11-02T00:00:00"/>
    <n v="2"/>
    <x v="0"/>
    <s v="Kenya"/>
    <s v="Kisumu"/>
    <s v="Education"/>
    <s v="Retail"/>
    <x v="7"/>
    <s v="Accessories"/>
    <s v="ACC-4124"/>
    <n v="867.89"/>
    <n v="1349.94"/>
    <n v="1349.94"/>
    <n v="0.184"/>
    <n v="10"/>
    <n v="11015.510400000003"/>
    <n v="8678.9"/>
    <n v="2336.6104000000032"/>
    <n v="0.21212003031652557"/>
    <s v="Oct-2023"/>
    <d v="2023-10-01T00:00:00"/>
    <d v="2023-01-01T00:00:00"/>
    <n v="9"/>
    <s v="Q4-2023"/>
    <s v="Africa → Kenya → Kisumu"/>
    <m/>
    <m/>
    <s v="Medium"/>
    <n v="1"/>
    <n v="0"/>
  </r>
  <r>
    <s v="ORD-2024-136321"/>
    <d v="2024-08-07T00:00:00"/>
    <d v="2024-08-17T00:00:00"/>
    <n v="10"/>
    <s v="Original"/>
    <d v="2024-08-17T00:00:00"/>
    <n v="10"/>
    <x v="1"/>
    <s v="Japan"/>
    <s v="Osaka"/>
    <s v="Consumer"/>
    <s v="Online"/>
    <x v="11"/>
    <s v="Networking"/>
    <s v="NET-7924"/>
    <n v="436.58"/>
    <n v="527.48"/>
    <n v="527.48"/>
    <n v="0.111"/>
    <n v="19"/>
    <n v="8909.6646800000017"/>
    <n v="8295.02"/>
    <n v="614.64468000000124"/>
    <n v="6.8986286473802644E-2"/>
    <s v="Aug-2024"/>
    <d v="2024-08-01T00:00:00"/>
    <d v="2023-03-01T00:00:00"/>
    <n v="17"/>
    <s v="Q3-2024"/>
    <s v="Asia → Japan → Osaka"/>
    <m/>
    <m/>
    <s v="Low"/>
    <n v="0"/>
    <n v="0"/>
  </r>
  <r>
    <s v="ORD-2024-764468"/>
    <d v="2024-02-01T00:00:00"/>
    <d v="2024-02-21T00:00:00"/>
    <n v="20"/>
    <s v="Original"/>
    <d v="2024-02-21T00:00:00"/>
    <n v="20"/>
    <x v="3"/>
    <s v="France"/>
    <s v="Paris"/>
    <s v="Small Business"/>
    <s v="Marketplace"/>
    <x v="8"/>
    <s v="Networking"/>
    <s v="NET-8761"/>
    <n v="656.2"/>
    <n v="1467.17"/>
    <n v="1467.17"/>
    <n v="1.7999999999999999E-2"/>
    <n v="5"/>
    <n v="7203.8047000000006"/>
    <n v="3281"/>
    <n v="3922.8047000000006"/>
    <n v="0.54454623124360946"/>
    <s v="Feb-2024"/>
    <d v="2024-02-01T00:00:00"/>
    <d v="2023-01-01T00:00:00"/>
    <n v="13"/>
    <s v="Q1-2024"/>
    <s v="Europe → France → Paris"/>
    <m/>
    <m/>
    <s v="Medium"/>
    <n v="0"/>
    <n v="0"/>
  </r>
  <r>
    <s v="ORD-2024-553449"/>
    <d v="2024-08-27T00:00:00"/>
    <d v="2024-09-18T00:00:00"/>
    <n v="22"/>
    <s v="Original"/>
    <d v="2024-09-18T00:00:00"/>
    <n v="22"/>
    <x v="1"/>
    <s v="India"/>
    <s v="Delhi"/>
    <s v="Consumer"/>
    <s v="Direct"/>
    <x v="5"/>
    <s v="Components"/>
    <s v="CMP-3875"/>
    <n v="896.75"/>
    <n v="1651.14"/>
    <n v="1651.14"/>
    <n v="2.5000000000000001E-2"/>
    <n v="15"/>
    <n v="24147.922500000001"/>
    <n v="13451.25"/>
    <n v="10696.672500000001"/>
    <n v="0.44296450346815552"/>
    <s v="Aug-2024"/>
    <d v="2024-08-01T00:00:00"/>
    <d v="2023-01-01T00:00:00"/>
    <n v="19"/>
    <s v="Q3-2024"/>
    <s v="Asia → India → Delhi"/>
    <m/>
    <m/>
    <s v="High"/>
    <n v="0"/>
    <n v="0"/>
  </r>
  <r>
    <s v="ORD-2025-766923"/>
    <d v="2025-02-15T00:00:00"/>
    <d v="2025-02-15T00:00:00"/>
    <n v="0"/>
    <s v="Original"/>
    <d v="2025-02-15T00:00:00"/>
    <n v="0"/>
    <x v="3"/>
    <s v="Germany"/>
    <s v="Frankfurt"/>
    <s v="Small Business"/>
    <s v="Marketplace"/>
    <x v="4"/>
    <s v="Accessories"/>
    <s v="ACC-3989"/>
    <n v="815.83"/>
    <n v="1982.18"/>
    <n v="1982.18"/>
    <n v="0.127"/>
    <n v="6"/>
    <n v="10382.65884"/>
    <n v="4894.9800000000005"/>
    <n v="5487.6788399999996"/>
    <n v="0.52854272923408507"/>
    <s v="Feb-2025"/>
    <d v="2025-02-01T00:00:00"/>
    <d v="2023-01-01T00:00:00"/>
    <n v="25"/>
    <s v="Q1-2025"/>
    <s v="Europe → Germany → Frankfurt"/>
    <m/>
    <m/>
    <s v="High"/>
    <n v="1"/>
    <n v="0"/>
  </r>
  <r>
    <s v="ORD-2025-418232"/>
    <d v="2025-08-01T00:00:00"/>
    <d v="2025-08-21T00:00:00"/>
    <n v="20"/>
    <s v="Original"/>
    <d v="2025-08-21T00:00:00"/>
    <n v="20"/>
    <x v="1"/>
    <s v="China"/>
    <s v="Shanghai"/>
    <s v="Corporate"/>
    <s v="Direct"/>
    <x v="2"/>
    <s v="Phones"/>
    <s v="PHN-9234"/>
    <n v="1220.4100000000001"/>
    <n v="2552.2199999999998"/>
    <n v="2552.2199999999998"/>
    <n v="0.18099999999999999"/>
    <n v="14"/>
    <n v="29263.754519999995"/>
    <n v="17085.740000000002"/>
    <n v="12178.014519999993"/>
    <n v="0.41614668793360271"/>
    <s v="Aug-2025"/>
    <d v="2025-08-01T00:00:00"/>
    <d v="2023-01-01T00:00:00"/>
    <n v="31"/>
    <s v="Q3-2025"/>
    <s v="Asia → China → Shanghai"/>
    <m/>
    <m/>
    <s v="High"/>
    <n v="0"/>
    <n v="0"/>
  </r>
  <r>
    <s v="ORD-2023-848013"/>
    <d v="2023-02-20T00:00:00"/>
    <d v="2023-03-04T00:00:00"/>
    <n v="12"/>
    <s v="Original"/>
    <d v="2023-03-04T00:00:00"/>
    <n v="12"/>
    <x v="1"/>
    <s v="India"/>
    <s v="Delhi"/>
    <s v="Consumer"/>
    <s v="Distributor"/>
    <x v="12"/>
    <s v="Monitors"/>
    <s v="MON-9906"/>
    <n v="299.75"/>
    <n v="523.01"/>
    <n v="523.01"/>
    <n v="0.157"/>
    <n v="50"/>
    <n v="22044.871499999997"/>
    <n v="14987.5"/>
    <n v="7057.3714999999975"/>
    <n v="0.32013665854210122"/>
    <s v="Feb-2023"/>
    <d v="2023-02-01T00:00:00"/>
    <d v="2023-01-01T00:00:00"/>
    <n v="1"/>
    <s v="Q1-2023"/>
    <s v="Asia → India → Delhi"/>
    <m/>
    <m/>
    <s v="Low"/>
    <n v="0"/>
    <n v="0"/>
  </r>
  <r>
    <s v="ORD-2024-357368"/>
    <d v="2024-10-30T00:00:00"/>
    <d v="2024-11-24T00:00:00"/>
    <n v="25"/>
    <s v="Original"/>
    <d v="2024-11-24T00:00:00"/>
    <n v="25"/>
    <x v="1"/>
    <s v="China"/>
    <s v="Shenzhen"/>
    <s v="Small Business"/>
    <s v="Online"/>
    <x v="6"/>
    <s v="Components"/>
    <s v="CMP-4610"/>
    <n v="811.05"/>
    <n v="1217.71"/>
    <n v="1217.71"/>
    <n v="7.1999999999999995E-2"/>
    <n v="5"/>
    <n v="5650.1744000000008"/>
    <n v="4055.25"/>
    <n v="1594.9244000000008"/>
    <n v="0.28227879125288602"/>
    <s v="Oct-2024"/>
    <d v="2024-10-01T00:00:00"/>
    <d v="2023-01-01T00:00:00"/>
    <n v="21"/>
    <s v="Q4-2024"/>
    <s v="Asia → China → Shenzhen"/>
    <m/>
    <m/>
    <s v="Medium"/>
    <n v="0"/>
    <n v="0"/>
  </r>
  <r>
    <s v="ORD-2024-219735"/>
    <d v="2024-04-03T00:00:00"/>
    <d v="2024-04-07T00:00:00"/>
    <n v="4"/>
    <s v="Original"/>
    <d v="2024-04-07T00:00:00"/>
    <n v="4"/>
    <x v="2"/>
    <s v="Brazil"/>
    <s v="Brasília"/>
    <s v="Non-Profit"/>
    <s v="Direct"/>
    <x v="13"/>
    <s v="Phones"/>
    <s v="PHN-5445"/>
    <n v="1023.27"/>
    <n v="1343.64"/>
    <n v="1343.64"/>
    <n v="0.13300000000000001"/>
    <n v="7"/>
    <n v="8154.5511600000009"/>
    <n v="7162.8899999999994"/>
    <n v="991.66116000000147"/>
    <n v="0.12160830688810116"/>
    <s v="Apr-2024"/>
    <d v="2024-04-01T00:00:00"/>
    <d v="2023-01-01T00:00:00"/>
    <n v="15"/>
    <s v="Q2-2024"/>
    <s v="Americas → Brazil → Brasília"/>
    <m/>
    <m/>
    <s v="Medium"/>
    <n v="1"/>
    <n v="0"/>
  </r>
  <r>
    <s v="ORD-2023-240507"/>
    <d v="2023-03-25T00:00:00"/>
    <d v="2023-03-26T00:00:00"/>
    <n v="1"/>
    <s v="Original"/>
    <d v="2023-03-26T00:00:00"/>
    <n v="1"/>
    <x v="1"/>
    <s v="Japan"/>
    <s v="Osaka"/>
    <s v="Small Business"/>
    <s v="Distributor"/>
    <x v="2"/>
    <s v="Monitors"/>
    <s v="MON-9227"/>
    <n v="135.12"/>
    <n v="301.7"/>
    <n v="301.7"/>
    <n v="0.14000000000000001"/>
    <n v="47"/>
    <n v="12194.714"/>
    <n v="6350.64"/>
    <n v="5844.0739999999996"/>
    <n v="0.47923009920527859"/>
    <s v="Mar-2023"/>
    <d v="2023-03-01T00:00:00"/>
    <d v="2023-03-01T00:00:00"/>
    <n v="0"/>
    <s v="Q1-2023"/>
    <s v="Asia → Japan → Osaka"/>
    <m/>
    <m/>
    <s v="Low"/>
    <n v="1"/>
    <n v="0"/>
  </r>
  <r>
    <s v="ORD-2024-134084"/>
    <d v="2024-06-04T00:00:00"/>
    <d v="2024-06-16T00:00:00"/>
    <n v="12"/>
    <s v="Original"/>
    <d v="2024-06-16T00:00:00"/>
    <n v="12"/>
    <x v="1"/>
    <s v="China"/>
    <s v="Shanghai"/>
    <s v="Corporate"/>
    <s v="Retail"/>
    <x v="1"/>
    <s v="Printers"/>
    <s v="PRN-4097"/>
    <n v="918.42"/>
    <n v="1511.71"/>
    <n v="1511.71"/>
    <n v="0.02"/>
    <n v="8"/>
    <n v="11851.806399999999"/>
    <n v="7347.36"/>
    <n v="4504.4463999999998"/>
    <n v="0.38006412254590999"/>
    <s v="Jun-2024"/>
    <d v="2024-06-01T00:00:00"/>
    <d v="2023-01-01T00:00:00"/>
    <n v="17"/>
    <s v="Q2-2024"/>
    <s v="Asia → China → Shanghai"/>
    <m/>
    <m/>
    <s v="Medium"/>
    <n v="0"/>
    <n v="0"/>
  </r>
  <r>
    <s v="ORD-2023-884625"/>
    <d v="2023-02-19T00:00:00"/>
    <d v="2023-03-12T00:00:00"/>
    <n v="21"/>
    <s v="Original"/>
    <d v="2023-03-12T00:00:00"/>
    <n v="21"/>
    <x v="3"/>
    <s v="Germany"/>
    <s v="Berlin"/>
    <s v="Small Business"/>
    <s v="Direct"/>
    <x v="4"/>
    <s v="Monitors"/>
    <s v="MON-6699"/>
    <n v="1234.81"/>
    <n v="2055.2399999999998"/>
    <n v="2055.2399999999998"/>
    <n v="5.2999999999999999E-2"/>
    <n v="44"/>
    <n v="85637.740319999997"/>
    <n v="54331.64"/>
    <n v="31306.100319999998"/>
    <n v="0.36556429680441616"/>
    <s v="Feb-2023"/>
    <d v="2023-02-01T00:00:00"/>
    <d v="2023-01-01T00:00:00"/>
    <n v="1"/>
    <s v="Q1-2023"/>
    <s v="Europe → Germany → Berlin"/>
    <m/>
    <m/>
    <s v="High"/>
    <n v="0"/>
    <n v="0"/>
  </r>
  <r>
    <s v="ORD-2023-157993"/>
    <d v="2023-04-18T00:00:00"/>
    <d v="2023-05-18T00:00:00"/>
    <n v="30"/>
    <s v="Original"/>
    <d v="2023-05-18T00:00:00"/>
    <n v="30"/>
    <x v="1"/>
    <s v="China"/>
    <s v="Shenzhen"/>
    <s v="Non-Profit"/>
    <s v="Retail"/>
    <x v="10"/>
    <s v="Laptops"/>
    <s v="LAP-1482"/>
    <n v="329.03"/>
    <n v="391.15"/>
    <n v="391.15"/>
    <n v="0.19700000000000001"/>
    <n v="46"/>
    <n v="14448.298699999998"/>
    <n v="15135.38"/>
    <n v="-687.08130000000165"/>
    <n v="-4.7554477815440081E-2"/>
    <s v="Apr-2023"/>
    <d v="2023-04-01T00:00:00"/>
    <d v="2023-01-01T00:00:00"/>
    <n v="3"/>
    <s v="Q2-2023"/>
    <s v="Asia → China → Shenzhen"/>
    <m/>
    <m/>
    <s v="Low"/>
    <n v="0"/>
    <n v="0"/>
  </r>
  <r>
    <s v="ORD-2024-329104"/>
    <d v="2024-05-23T00:00:00"/>
    <d v="2024-06-14T00:00:00"/>
    <n v="22"/>
    <s v="Original"/>
    <d v="2024-06-14T00:00:00"/>
    <n v="22"/>
    <x v="3"/>
    <s v="France"/>
    <s v="Marseille"/>
    <s v="Small Business"/>
    <s v="Online"/>
    <x v="13"/>
    <s v="Monitors"/>
    <s v="MON-2100"/>
    <n v="1481.74"/>
    <n v="1848.97"/>
    <n v="1848.97"/>
    <n v="0.254"/>
    <n v="9"/>
    <n v="12413.98458"/>
    <n v="13335.66"/>
    <n v="-921.67541999999958"/>
    <n v="-7.4244930309072407E-2"/>
    <s v="May-2024"/>
    <d v="2024-05-01T00:00:00"/>
    <d v="2023-01-01T00:00:00"/>
    <n v="16"/>
    <s v="Q2-2024"/>
    <s v="Europe → France → Marseille"/>
    <m/>
    <m/>
    <s v="High"/>
    <n v="0"/>
    <n v="1"/>
  </r>
  <r>
    <s v="ORD-2023-304451"/>
    <d v="2023-10-07T00:00:00"/>
    <d v="2023-10-23T00:00:00"/>
    <n v="16"/>
    <s v="Original"/>
    <d v="2023-10-23T00:00:00"/>
    <n v="16"/>
    <x v="1"/>
    <s v="India"/>
    <s v="Hyderabad"/>
    <s v="Consumer"/>
    <s v="Retail"/>
    <x v="3"/>
    <s v="Monitors"/>
    <s v="MON-7602"/>
    <n v="906.81"/>
    <n v="1395.56"/>
    <n v="1395.56"/>
    <n v="0.185"/>
    <n v="6"/>
    <n v="6824.2884000000004"/>
    <n v="5440.86"/>
    <n v="1383.4284000000007"/>
    <n v="0.20272126834498974"/>
    <s v="Oct-2023"/>
    <d v="2023-10-01T00:00:00"/>
    <d v="2023-01-01T00:00:00"/>
    <n v="9"/>
    <s v="Q4-2023"/>
    <s v="Asia → India → Hyderabad"/>
    <m/>
    <m/>
    <s v="Medium"/>
    <n v="0"/>
    <n v="0"/>
  </r>
  <r>
    <s v="ORD-2024-942981"/>
    <d v="2024-10-09T00:00:00"/>
    <d v="2024-11-08T00:00:00"/>
    <n v="30"/>
    <s v="Original"/>
    <d v="2024-11-08T00:00:00"/>
    <n v="30"/>
    <x v="3"/>
    <s v="United Kingdom"/>
    <s v="Manchester"/>
    <s v="Small Business"/>
    <s v="Distributor"/>
    <x v="1"/>
    <s v="Components"/>
    <s v="CMP-1072"/>
    <n v="343.85"/>
    <n v="538.04"/>
    <n v="538.04"/>
    <n v="0.13900000000000001"/>
    <n v="5"/>
    <n v="2316.2621999999997"/>
    <n v="1719.25"/>
    <n v="597.01219999999967"/>
    <n v="0.25774810813732563"/>
    <s v="Oct-2024"/>
    <d v="2024-10-01T00:00:00"/>
    <d v="2023-01-01T00:00:00"/>
    <n v="21"/>
    <s v="Q4-2024"/>
    <s v="Europe → United Kingdom → Manchester"/>
    <m/>
    <m/>
    <s v="Low"/>
    <n v="0"/>
    <n v="0"/>
  </r>
  <r>
    <s v="ORD-2024-605629"/>
    <d v="2024-07-15T00:00:00"/>
    <d v="2024-07-15T00:00:00"/>
    <n v="0"/>
    <s v="Original"/>
    <d v="2024-07-15T00:00:00"/>
    <n v="0"/>
    <x v="1"/>
    <s v="Japan"/>
    <s v="Tokyo"/>
    <s v="Small Business"/>
    <s v="Marketplace"/>
    <x v="3"/>
    <s v="Accessories"/>
    <s v="ACC-2735"/>
    <n v="801.77"/>
    <n v="1218.92"/>
    <n v="1218.92"/>
    <n v="0.254"/>
    <n v="16"/>
    <n v="14549.029120000001"/>
    <n v="12828.32"/>
    <n v="1720.7091200000013"/>
    <n v="0.11826968698788344"/>
    <s v="Jul-2024"/>
    <d v="2024-07-01T00:00:00"/>
    <d v="2023-03-01T00:00:00"/>
    <n v="16"/>
    <s v="Q3-2024"/>
    <s v="Asia → Japan → Tokyo"/>
    <m/>
    <m/>
    <s v="Medium"/>
    <n v="1"/>
    <n v="1"/>
  </r>
  <r>
    <s v="ORD-2023-450877"/>
    <d v="2023-09-21T00:00:00"/>
    <d v="2023-10-10T00:00:00"/>
    <n v="19"/>
    <s v="Original"/>
    <d v="2023-10-10T00:00:00"/>
    <n v="19"/>
    <x v="1"/>
    <s v="Japan"/>
    <s v="Tokyo"/>
    <s v="Education"/>
    <s v="Online"/>
    <x v="14"/>
    <s v="Components"/>
    <s v="CMP-5211"/>
    <n v="845.63"/>
    <n v="2062.12"/>
    <n v="2062.12"/>
    <n v="0.13400000000000001"/>
    <n v="5"/>
    <n v="8928.9795999999988"/>
    <n v="4228.1499999999996"/>
    <n v="4700.8295999999991"/>
    <n v="0.52646884757133949"/>
    <s v="Sep-2023"/>
    <d v="2023-09-01T00:00:00"/>
    <d v="2023-03-01T00:00:00"/>
    <n v="6"/>
    <s v="Q3-2023"/>
    <s v="Asia → Japan → Tokyo"/>
    <m/>
    <m/>
    <s v="High"/>
    <n v="0"/>
    <n v="0"/>
  </r>
  <r>
    <s v="ORD-2023-286994"/>
    <d v="2023-02-24T00:00:00"/>
    <d v="2023-03-09T00:00:00"/>
    <n v="13"/>
    <s v="Original"/>
    <d v="2023-03-09T00:00:00"/>
    <n v="13"/>
    <x v="2"/>
    <s v="USA"/>
    <s v="New York"/>
    <s v="Enterprise"/>
    <s v="Online"/>
    <x v="12"/>
    <s v="Components"/>
    <s v="CMP-1632"/>
    <n v="6.85"/>
    <n v="10.18"/>
    <n v="10.18"/>
    <n v="4.7E-2"/>
    <n v="10"/>
    <n v="97.0154"/>
    <n v="68.5"/>
    <n v="28.5154"/>
    <n v="0.2939265312517394"/>
    <s v="Feb-2023"/>
    <d v="2023-02-01T00:00:00"/>
    <d v="2023-01-01T00:00:00"/>
    <n v="1"/>
    <s v="Q1-2023"/>
    <s v="Americas → USA → New York"/>
    <m/>
    <m/>
    <s v="Low"/>
    <n v="0"/>
    <n v="0"/>
  </r>
  <r>
    <s v="ORD-2025-700847"/>
    <d v="2025-05-21T00:00:00"/>
    <d v="2025-05-19T00:00:00"/>
    <n v="-2"/>
    <s v="Corrected"/>
    <d v="2025-05-23T00:00:00"/>
    <n v="2"/>
    <x v="0"/>
    <s v="South Africa"/>
    <s v="Johannesburg"/>
    <s v="Non-Profit"/>
    <s v="Distributor"/>
    <x v="7"/>
    <s v="Laptops"/>
    <s v="LAP-7099"/>
    <n v="1263.8399999999999"/>
    <n v="2281.7199999999998"/>
    <n v="2281.7199999999998"/>
    <n v="7.8E-2"/>
    <n v="15"/>
    <n v="31556.187599999997"/>
    <n v="18957.599999999999"/>
    <n v="12598.587599999999"/>
    <n v="0.39924301882398494"/>
    <s v="May-2025"/>
    <d v="2025-05-01T00:00:00"/>
    <d v="2023-01-01T00:00:00"/>
    <n v="28"/>
    <s v="Q2-2025"/>
    <s v="Africa → South Africa → Johannesburg"/>
    <m/>
    <m/>
    <s v="High"/>
    <n v="1"/>
    <n v="0"/>
  </r>
  <r>
    <s v="ORD-2024-970848"/>
    <d v="2024-05-23T00:00:00"/>
    <d v="2024-06-03T00:00:00"/>
    <n v="11"/>
    <s v="Original"/>
    <d v="2024-06-03T00:00:00"/>
    <n v="11"/>
    <x v="0"/>
    <s v="South Africa"/>
    <s v="Johannesburg"/>
    <s v="Small Business"/>
    <s v="Distributor"/>
    <x v="9"/>
    <s v="Printers"/>
    <s v="PRN-3785"/>
    <n v="180.89"/>
    <n v="249.57"/>
    <n v="249.57"/>
    <n v="2.1999999999999999E-2"/>
    <n v="8"/>
    <n v="1952.6356799999999"/>
    <n v="1447.12"/>
    <n v="505.51567999999997"/>
    <n v="0.25888888806948362"/>
    <s v="May-2024"/>
    <d v="2024-05-01T00:00:00"/>
    <d v="2023-01-01T00:00:00"/>
    <n v="16"/>
    <s v="Q2-2024"/>
    <s v="Africa → South Africa → Johannesburg"/>
    <m/>
    <m/>
    <s v="Low"/>
    <n v="0"/>
    <n v="0"/>
  </r>
  <r>
    <s v="ORD-2025-845715"/>
    <d v="2025-04-14T00:00:00"/>
    <d v="2025-05-04T00:00:00"/>
    <n v="20"/>
    <s v="Original"/>
    <d v="2025-05-04T00:00:00"/>
    <n v="20"/>
    <x v="3"/>
    <s v="United Kingdom"/>
    <s v="Birmingham"/>
    <s v="Enterprise"/>
    <s v="Marketplace"/>
    <x v="11"/>
    <s v="Monitors"/>
    <s v="MON-6962"/>
    <n v="1413.87"/>
    <n v="3275"/>
    <n v="3275"/>
    <n v="0.255"/>
    <n v="38"/>
    <n v="92715.25"/>
    <n v="53727.06"/>
    <n v="38988.19"/>
    <n v="0.42051539525590453"/>
    <s v="Apr-2025"/>
    <d v="2025-04-01T00:00:00"/>
    <d v="2023-01-01T00:00:00"/>
    <n v="27"/>
    <s v="Q2-2025"/>
    <s v="Europe → United Kingdom → Birmingham"/>
    <m/>
    <m/>
    <s v="High"/>
    <n v="0"/>
    <n v="1"/>
  </r>
  <r>
    <s v="ORD-2023-664749"/>
    <d v="2023-08-27T00:00:00"/>
    <d v="2023-09-11T00:00:00"/>
    <n v="15"/>
    <s v="Original"/>
    <d v="2023-09-11T00:00:00"/>
    <n v="15"/>
    <x v="3"/>
    <s v="United Kingdom"/>
    <s v="London"/>
    <s v="Consumer"/>
    <s v="Marketplace"/>
    <x v="13"/>
    <s v="Printers"/>
    <s v="PRN-5107"/>
    <n v="943.79"/>
    <n v="1913.76"/>
    <n v="1913.76"/>
    <n v="9.0999999999999998E-2"/>
    <n v="9"/>
    <n v="15656.47056"/>
    <n v="8494.11"/>
    <n v="7162.3605599999992"/>
    <n v="0.45746967891338081"/>
    <s v="Aug-2023"/>
    <d v="2023-08-01T00:00:00"/>
    <d v="2023-01-01T00:00:00"/>
    <n v="7"/>
    <s v="Q3-2023"/>
    <s v="Europe → United Kingdom → London"/>
    <m/>
    <m/>
    <s v="High"/>
    <n v="0"/>
    <n v="0"/>
  </r>
  <r>
    <s v="ORD-2024-960952"/>
    <d v="2024-02-03T00:00:00"/>
    <d v="2024-02-21T00:00:00"/>
    <n v="18"/>
    <s v="Original"/>
    <d v="2024-02-21T00:00:00"/>
    <n v="18"/>
    <x v="3"/>
    <s v="Germany"/>
    <s v="Frankfurt"/>
    <s v="Corporate"/>
    <s v="Retail"/>
    <x v="10"/>
    <s v="Components"/>
    <s v="CMP-9264"/>
    <n v="39.229999999999997"/>
    <n v="30.09"/>
    <n v="30.09"/>
    <n v="0.17699999999999999"/>
    <n v="13"/>
    <n v="321.93290999999999"/>
    <n v="509.98999999999995"/>
    <n v="-188.05708999999996"/>
    <n v="-0.58414993981199359"/>
    <s v="Feb-2024"/>
    <d v="2024-02-01T00:00:00"/>
    <d v="2023-01-01T00:00:00"/>
    <n v="13"/>
    <s v="Q1-2024"/>
    <s v="Europe → Germany → Frankfurt"/>
    <m/>
    <m/>
    <s v="Low"/>
    <n v="0"/>
    <n v="0"/>
  </r>
  <r>
    <s v="ORD-2023-987700"/>
    <d v="2023-04-05T00:00:00"/>
    <d v="2023-04-16T00:00:00"/>
    <n v="11"/>
    <s v="Original"/>
    <d v="2023-04-16T00:00:00"/>
    <n v="11"/>
    <x v="2"/>
    <s v="Canada"/>
    <s v="Vancouver"/>
    <s v="Non-Profit"/>
    <s v="Online"/>
    <x v="7"/>
    <s v="Monitors"/>
    <s v="MON-5259"/>
    <n v="213.1"/>
    <n v="501.31"/>
    <n v="501.31"/>
    <n v="5.6000000000000001E-2"/>
    <n v="15"/>
    <n v="7098.5495999999994"/>
    <n v="3196.5"/>
    <n v="3902.0495999999994"/>
    <n v="0.54969674368409005"/>
    <s v="Apr-2023"/>
    <d v="2023-04-01T00:00:00"/>
    <d v="2023-01-01T00:00:00"/>
    <n v="3"/>
    <s v="Q2-2023"/>
    <s v="Americas → Canada → Vancouver"/>
    <m/>
    <m/>
    <s v="Low"/>
    <n v="0"/>
    <n v="0"/>
  </r>
  <r>
    <s v="ORD-2025-652467"/>
    <d v="2025-08-21T00:00:00"/>
    <d v="2025-09-12T00:00:00"/>
    <n v="22"/>
    <s v="Original"/>
    <d v="2025-09-12T00:00:00"/>
    <n v="22"/>
    <x v="1"/>
    <s v="China"/>
    <s v="Shenzhen"/>
    <s v="Education"/>
    <s v="Retail"/>
    <x v="5"/>
    <s v="Printers"/>
    <s v="PRN-8137"/>
    <n v="352.66"/>
    <n v="411.18"/>
    <n v="411.18"/>
    <n v="0.17299999999999999"/>
    <n v="13"/>
    <n v="4420.5961799999995"/>
    <n v="4584.58"/>
    <n v="-163.98382000000038"/>
    <n v="-3.7095408248758066E-2"/>
    <s v="Aug-2025"/>
    <d v="2025-08-01T00:00:00"/>
    <d v="2023-01-01T00:00:00"/>
    <n v="31"/>
    <s v="Q3-2025"/>
    <s v="Asia → China → Shenzhen"/>
    <m/>
    <m/>
    <s v="Low"/>
    <n v="0"/>
    <n v="0"/>
  </r>
  <r>
    <s v="ORD-2025-667201"/>
    <d v="2025-09-15T00:00:00"/>
    <d v="2025-09-18T00:00:00"/>
    <n v="3"/>
    <s v="Original"/>
    <d v="2025-09-18T00:00:00"/>
    <n v="3"/>
    <x v="2"/>
    <s v="Brazil"/>
    <s v="Rio de Janeiro"/>
    <s v="Non-Profit"/>
    <s v="Direct"/>
    <x v="4"/>
    <s v="Accessories"/>
    <s v="ACC-6777"/>
    <n v="5.5"/>
    <n v="5.92"/>
    <n v="5.92"/>
    <n v="0.21199999999999999"/>
    <n v="4"/>
    <n v="18.659839999999999"/>
    <n v="22"/>
    <n v="-3.3401600000000009"/>
    <n v="-0.17900260666758133"/>
    <s v="Sep-2025"/>
    <d v="2025-09-01T00:00:00"/>
    <d v="2023-01-01T00:00:00"/>
    <n v="32"/>
    <s v="Q3-2025"/>
    <s v="Americas → Brazil → Rio de Janeiro"/>
    <m/>
    <m/>
    <s v="Low"/>
    <n v="1"/>
    <n v="1"/>
  </r>
  <r>
    <s v="ORD-2024-237478"/>
    <d v="2024-10-03T00:00:00"/>
    <d v="2024-10-11T00:00:00"/>
    <n v="8"/>
    <s v="Original"/>
    <d v="2024-10-11T00:00:00"/>
    <n v="8"/>
    <x v="1"/>
    <s v="China"/>
    <s v="Beijing"/>
    <s v="Enterprise"/>
    <s v="Direct"/>
    <x v="5"/>
    <s v="Phones"/>
    <s v="PHN-7488"/>
    <n v="1132.6099999999999"/>
    <n v="2206.63"/>
    <n v="2206.63"/>
    <n v="6.3E-2"/>
    <n v="20"/>
    <n v="41352.246200000009"/>
    <n v="22652.199999999997"/>
    <n v="18700.046200000012"/>
    <n v="0.45221355351671338"/>
    <s v="Oct-2024"/>
    <d v="2024-10-01T00:00:00"/>
    <d v="2023-01-01T00:00:00"/>
    <n v="21"/>
    <s v="Q4-2024"/>
    <s v="Asia → China → Beijing"/>
    <m/>
    <m/>
    <s v="High"/>
    <n v="0"/>
    <n v="0"/>
  </r>
  <r>
    <s v="ORD-2025-898843"/>
    <d v="2025-02-02T00:00:00"/>
    <d v="2025-03-04T00:00:00"/>
    <n v="30"/>
    <s v="Original"/>
    <d v="2025-03-04T00:00:00"/>
    <n v="30"/>
    <x v="1"/>
    <s v="Japan"/>
    <s v="Osaka"/>
    <s v="Education"/>
    <s v="Distributor"/>
    <x v="4"/>
    <s v="Accessories"/>
    <s v="ACC-9591"/>
    <n v="766.59"/>
    <n v="1912.8"/>
    <n v="1912.8"/>
    <n v="0.19600000000000001"/>
    <n v="5"/>
    <n v="7689.4560000000001"/>
    <n v="3832.9500000000003"/>
    <n v="3856.5059999999999"/>
    <n v="0.50153170783472845"/>
    <s v="Feb-2025"/>
    <d v="2025-02-01T00:00:00"/>
    <d v="2023-03-01T00:00:00"/>
    <n v="23"/>
    <s v="Q1-2025"/>
    <s v="Asia → Japan → Osaka"/>
    <m/>
    <m/>
    <s v="High"/>
    <n v="0"/>
    <n v="0"/>
  </r>
  <r>
    <s v="ORD-2023-334213"/>
    <d v="2023-08-19T00:00:00"/>
    <d v="2023-08-23T00:00:00"/>
    <n v="4"/>
    <s v="Original"/>
    <d v="2023-08-23T00:00:00"/>
    <n v="4"/>
    <x v="0"/>
    <s v="Nigeria"/>
    <s v="Abuja"/>
    <s v="Small Business"/>
    <s v="Online"/>
    <x v="1"/>
    <s v="Monitors"/>
    <s v="MON-5517"/>
    <n v="790.63"/>
    <n v="1382.31"/>
    <n v="1382.31"/>
    <n v="0.10100000000000001"/>
    <n v="7"/>
    <n v="8698.8768300000011"/>
    <n v="5534.41"/>
    <n v="3164.4668300000012"/>
    <n v="0.36377878338116448"/>
    <s v="Aug-2023"/>
    <d v="2023-08-01T00:00:00"/>
    <d v="2023-01-01T00:00:00"/>
    <n v="7"/>
    <s v="Q3-2023"/>
    <s v="Africa → Nigeria → Abuja"/>
    <m/>
    <m/>
    <s v="Medium"/>
    <n v="1"/>
    <n v="0"/>
  </r>
  <r>
    <s v="ORD-2024-640340"/>
    <d v="2024-10-22T00:00:00"/>
    <d v="2024-10-29T00:00:00"/>
    <n v="7"/>
    <s v="Original"/>
    <d v="2024-10-29T00:00:00"/>
    <n v="7"/>
    <x v="0"/>
    <s v="Nigeria"/>
    <s v="Port Harcourt"/>
    <s v="Enterprise"/>
    <s v="Distributor"/>
    <x v="12"/>
    <s v="Monitors"/>
    <s v="MON-8758"/>
    <n v="1023.06"/>
    <n v="1355.61"/>
    <n v="1355.61"/>
    <n v="0.153"/>
    <n v="23"/>
    <n v="26408.63841"/>
    <n v="23530.379999999997"/>
    <n v="2878.2584100000022"/>
    <n v="0.10898927711888809"/>
    <s v="Oct-2024"/>
    <d v="2024-10-01T00:00:00"/>
    <d v="2023-01-01T00:00:00"/>
    <n v="21"/>
    <s v="Q4-2024"/>
    <s v="Africa → Nigeria → Port Harcourt"/>
    <m/>
    <m/>
    <s v="Medium"/>
    <n v="1"/>
    <n v="0"/>
  </r>
  <r>
    <s v="ORD-2023-399631"/>
    <d v="2023-06-22T00:00:00"/>
    <d v="2023-07-21T00:00:00"/>
    <n v="29"/>
    <s v="Original"/>
    <d v="2023-07-21T00:00:00"/>
    <n v="29"/>
    <x v="3"/>
    <s v="France"/>
    <s v="Lyon"/>
    <s v="Corporate"/>
    <s v="Retail"/>
    <x v="1"/>
    <s v="Accessories"/>
    <s v="ACC-3385"/>
    <n v="734.34"/>
    <n v="887.9"/>
    <n v="887.9"/>
    <n v="2.5000000000000001E-2"/>
    <n v="12"/>
    <n v="10388.429999999998"/>
    <n v="8812.08"/>
    <n v="1576.3499999999985"/>
    <n v="0.15174092716608753"/>
    <s v="Jun-2023"/>
    <d v="2023-06-01T00:00:00"/>
    <d v="2023-01-01T00:00:00"/>
    <n v="5"/>
    <s v="Q2-2023"/>
    <s v="Europe → France → Lyon"/>
    <m/>
    <m/>
    <s v="Medium"/>
    <n v="0"/>
    <n v="0"/>
  </r>
  <r>
    <s v="ORD-2025-542939"/>
    <d v="2025-01-13T00:00:00"/>
    <d v="2025-02-08T00:00:00"/>
    <n v="26"/>
    <s v="Original"/>
    <d v="2025-02-08T00:00:00"/>
    <n v="26"/>
    <x v="3"/>
    <s v="France"/>
    <s v="Paris"/>
    <s v="Non-Profit"/>
    <s v="Not Specified"/>
    <x v="6"/>
    <s v="Monitors"/>
    <s v="MON-1593"/>
    <n v="594.74"/>
    <n v="1020.69"/>
    <n v="1020.69"/>
    <n v="0.21099999999999999"/>
    <n v="6"/>
    <n v="4831.9464600000001"/>
    <n v="3568.44"/>
    <n v="1263.5064600000001"/>
    <n v="0.26149016146176424"/>
    <s v="Jan-2025"/>
    <d v="2025-01-01T00:00:00"/>
    <d v="2023-01-01T00:00:00"/>
    <n v="24"/>
    <s v="Q1-2025"/>
    <s v="Europe → France → Paris"/>
    <m/>
    <m/>
    <s v="Medium"/>
    <n v="0"/>
    <n v="1"/>
  </r>
  <r>
    <s v="ORD-2023-521818"/>
    <d v="2023-01-29T00:00:00"/>
    <d v="2023-02-28T00:00:00"/>
    <n v="30"/>
    <s v="Original"/>
    <d v="2023-02-28T00:00:00"/>
    <n v="30"/>
    <x v="1"/>
    <s v="India"/>
    <s v="Bengaluru"/>
    <s v="Non-Profit"/>
    <s v="Retail"/>
    <x v="5"/>
    <s v="Accessories"/>
    <s v="ACC-4631"/>
    <n v="1262.0999999999999"/>
    <n v="1395.53"/>
    <n v="1395.53"/>
    <n v="0.23300000000000001"/>
    <n v="25"/>
    <n v="26759.28775"/>
    <n v="31552.499999999996"/>
    <n v="-4793.2122499999969"/>
    <n v="-0.17912331205452198"/>
    <s v="Jan-2023"/>
    <d v="2023-01-01T00:00:00"/>
    <d v="2023-01-01T00:00:00"/>
    <n v="0"/>
    <s v="Q1-2023"/>
    <s v="Asia → India → Bengaluru"/>
    <m/>
    <m/>
    <s v="Medium"/>
    <n v="0"/>
    <n v="1"/>
  </r>
  <r>
    <s v="ORD-2023-825836"/>
    <d v="2023-07-19T00:00:00"/>
    <d v="2023-07-31T00:00:00"/>
    <n v="12"/>
    <s v="Original"/>
    <d v="2023-07-31T00:00:00"/>
    <n v="12"/>
    <x v="2"/>
    <s v="Brazil"/>
    <s v="Rio de Janeiro"/>
    <s v="Corporate"/>
    <s v="Retail"/>
    <x v="0"/>
    <s v="Monitors"/>
    <s v="MON-7869"/>
    <n v="1334.64"/>
    <n v="2273.42"/>
    <n v="2273.42"/>
    <n v="0.11799999999999999"/>
    <n v="14"/>
    <n v="28072.190160000002"/>
    <n v="18684.960000000003"/>
    <n v="9387.2301599999992"/>
    <n v="0.33439607335575267"/>
    <s v="Jul-2023"/>
    <d v="2023-07-01T00:00:00"/>
    <d v="2023-01-01T00:00:00"/>
    <n v="6"/>
    <s v="Q3-2023"/>
    <s v="Americas → Brazil → Rio de Janeiro"/>
    <m/>
    <m/>
    <s v="High"/>
    <n v="0"/>
    <n v="0"/>
  </r>
  <r>
    <s v="ORD-2024-503082"/>
    <d v="2024-05-19T00:00:00"/>
    <d v="2024-06-08T00:00:00"/>
    <n v="20"/>
    <s v="Original"/>
    <d v="2024-06-08T00:00:00"/>
    <n v="20"/>
    <x v="2"/>
    <s v="Brazil"/>
    <s v="Brasília"/>
    <s v="Small Business"/>
    <s v="Retail"/>
    <x v="6"/>
    <s v="Monitors"/>
    <s v="MON-4271"/>
    <n v="1075.9000000000001"/>
    <n v="1242.1500000000001"/>
    <n v="1242.1500000000001"/>
    <n v="1.2E-2"/>
    <n v="7"/>
    <n v="8590.7094000000016"/>
    <n v="7531.3000000000011"/>
    <n v="1059.4094000000005"/>
    <n v="0.12332036280961853"/>
    <s v="May-2024"/>
    <d v="2024-05-01T00:00:00"/>
    <d v="2023-01-01T00:00:00"/>
    <n v="16"/>
    <s v="Q2-2024"/>
    <s v="Americas → Brazil → Brasília"/>
    <m/>
    <m/>
    <s v="Medium"/>
    <n v="0"/>
    <n v="0"/>
  </r>
  <r>
    <s v="ORD-2024-760799"/>
    <d v="2024-02-03T00:00:00"/>
    <d v="2024-02-19T00:00:00"/>
    <n v="16"/>
    <s v="Original"/>
    <d v="2024-02-19T00:00:00"/>
    <n v="16"/>
    <x v="1"/>
    <s v="China"/>
    <s v="Shenzhen"/>
    <s v="Small Business"/>
    <s v="Online"/>
    <x v="10"/>
    <s v="Laptops"/>
    <s v="LAP-5531"/>
    <n v="993.75"/>
    <n v="1310.29"/>
    <n v="1310.29"/>
    <n v="0.215"/>
    <n v="19"/>
    <n v="19542.975350000001"/>
    <n v="18881.25"/>
    <n v="661.72535000000062"/>
    <n v="3.3860010471742245E-2"/>
    <s v="Feb-2024"/>
    <d v="2024-02-01T00:00:00"/>
    <d v="2023-01-01T00:00:00"/>
    <n v="13"/>
    <s v="Q1-2024"/>
    <s v="Asia → China → Shenzhen"/>
    <m/>
    <m/>
    <s v="Medium"/>
    <n v="0"/>
    <n v="1"/>
  </r>
  <r>
    <s v="ORD-2023-197661"/>
    <d v="2023-08-08T00:00:00"/>
    <d v="2023-08-22T00:00:00"/>
    <n v="14"/>
    <s v="Original"/>
    <d v="2023-08-22T00:00:00"/>
    <n v="14"/>
    <x v="3"/>
    <s v="United Kingdom"/>
    <s v="Birmingham"/>
    <s v="Non-Profit"/>
    <s v="Direct"/>
    <x v="13"/>
    <s v="Monitors"/>
    <s v="MON-7511"/>
    <n v="446.69"/>
    <n v="967.25"/>
    <n v="967.25"/>
    <n v="9.4E-2"/>
    <n v="10"/>
    <n v="8763.2849999999999"/>
    <n v="4466.8999999999996"/>
    <n v="4296.3850000000002"/>
    <n v="0.49027105702941309"/>
    <s v="Aug-2023"/>
    <d v="2023-08-01T00:00:00"/>
    <d v="2023-01-01T00:00:00"/>
    <n v="7"/>
    <s v="Q3-2023"/>
    <s v="Europe → United Kingdom → Birmingham"/>
    <m/>
    <m/>
    <s v="Medium"/>
    <n v="0"/>
    <n v="0"/>
  </r>
  <r>
    <s v="ORD-2024-212990"/>
    <d v="2024-08-12T00:00:00"/>
    <d v="2024-09-03T00:00:00"/>
    <n v="22"/>
    <s v="Original"/>
    <d v="2024-09-03T00:00:00"/>
    <n v="22"/>
    <x v="2"/>
    <s v="USA"/>
    <s v="Austin"/>
    <s v="Consumer"/>
    <s v="Distributor"/>
    <x v="2"/>
    <s v="Laptops"/>
    <s v="LAP-7979"/>
    <n v="797.8"/>
    <n v="886.22"/>
    <n v="886.22"/>
    <n v="0.23599999999999999"/>
    <n v="36"/>
    <n v="24374.594880000001"/>
    <n v="28720.799999999999"/>
    <n v="-4346.2051199999987"/>
    <n v="-0.17830881462428633"/>
    <s v="Aug-2024"/>
    <d v="2024-08-01T00:00:00"/>
    <d v="2023-01-01T00:00:00"/>
    <n v="19"/>
    <s v="Q3-2024"/>
    <s v="Americas → USA → Austin"/>
    <m/>
    <m/>
    <s v="Medium"/>
    <n v="0"/>
    <n v="1"/>
  </r>
  <r>
    <s v="ORD-2023-925146"/>
    <d v="2023-10-15T00:00:00"/>
    <d v="2023-11-13T00:00:00"/>
    <n v="29"/>
    <s v="Original"/>
    <d v="2023-11-13T00:00:00"/>
    <n v="29"/>
    <x v="1"/>
    <s v="China"/>
    <s v="Shenzhen"/>
    <s v="Non-Profit"/>
    <s v="Distributor"/>
    <x v="1"/>
    <s v="Printers"/>
    <s v="PRN-4983"/>
    <n v="986.44"/>
    <n v="790.61"/>
    <n v="790.61"/>
    <n v="7.1999999999999995E-2"/>
    <n v="6"/>
    <n v="4402.1164799999997"/>
    <n v="5918.64"/>
    <n v="-1516.5235200000006"/>
    <n v="-0.34449872621271499"/>
    <s v="Oct-2023"/>
    <d v="2023-10-01T00:00:00"/>
    <d v="2023-01-01T00:00:00"/>
    <n v="9"/>
    <s v="Q4-2023"/>
    <s v="Asia → China → Shenzhen"/>
    <m/>
    <m/>
    <s v="Low"/>
    <n v="0"/>
    <n v="0"/>
  </r>
  <r>
    <s v="ORD-2023-177794"/>
    <d v="2023-05-04T00:00:00"/>
    <d v="2023-05-26T00:00:00"/>
    <n v="22"/>
    <s v="Original"/>
    <d v="2023-05-26T00:00:00"/>
    <n v="22"/>
    <x v="2"/>
    <s v="USA"/>
    <s v="San Francisco"/>
    <s v="Enterprise"/>
    <s v="Online"/>
    <x v="1"/>
    <s v="Networking"/>
    <s v="NET-5941"/>
    <n v="249.71"/>
    <n v="361.33"/>
    <n v="361.33"/>
    <n v="9.4E-2"/>
    <n v="12"/>
    <n v="3928.3797600000003"/>
    <n v="2996.52"/>
    <n v="931.85976000000028"/>
    <n v="0.23721223937881206"/>
    <s v="May-2023"/>
    <d v="2023-05-01T00:00:00"/>
    <d v="2023-01-01T00:00:00"/>
    <n v="4"/>
    <s v="Q2-2023"/>
    <s v="Americas → USA → San Francisco"/>
    <m/>
    <m/>
    <s v="Low"/>
    <n v="0"/>
    <n v="0"/>
  </r>
  <r>
    <s v="ORD-2024-444710"/>
    <d v="2024-09-22T00:00:00"/>
    <d v="2024-10-01T00:00:00"/>
    <n v="9"/>
    <s v="Original"/>
    <d v="2024-10-01T00:00:00"/>
    <n v="9"/>
    <x v="2"/>
    <s v="Brazil"/>
    <s v="São Paulo"/>
    <s v="Non-Profit"/>
    <s v="Online"/>
    <x v="11"/>
    <s v="Monitors"/>
    <s v="MON-6341"/>
    <n v="1378.8"/>
    <n v="1952.04"/>
    <n v="1952.04"/>
    <n v="0.159"/>
    <n v="19"/>
    <n v="31191.64716"/>
    <n v="26197.200000000001"/>
    <n v="4994.4471599999997"/>
    <n v="0.16012130216723058"/>
    <s v="Sep-2024"/>
    <d v="2024-09-01T00:00:00"/>
    <d v="2023-01-01T00:00:00"/>
    <n v="20"/>
    <s v="Q3-2024"/>
    <s v="Americas → Brazil → São Paulo"/>
    <m/>
    <m/>
    <s v="High"/>
    <n v="0"/>
    <n v="0"/>
  </r>
  <r>
    <s v="ORD-2024-668926"/>
    <d v="2024-10-23T00:00:00"/>
    <d v="2024-11-14T00:00:00"/>
    <n v="22"/>
    <s v="Original"/>
    <d v="2024-11-14T00:00:00"/>
    <n v="22"/>
    <x v="1"/>
    <s v="Japan"/>
    <s v="Osaka"/>
    <s v="Non-Profit"/>
    <s v="Direct"/>
    <x v="5"/>
    <s v="Phones"/>
    <s v="PHN-9789"/>
    <n v="1406.4"/>
    <n v="1564.76"/>
    <n v="1564.76"/>
    <n v="0.185"/>
    <n v="17"/>
    <n v="21679.749799999998"/>
    <n v="23908.800000000003"/>
    <n v="-2229.0502000000051"/>
    <n v="-0.10281715520536151"/>
    <s v="Oct-2024"/>
    <d v="2024-10-01T00:00:00"/>
    <d v="2023-03-01T00:00:00"/>
    <n v="19"/>
    <s v="Q4-2024"/>
    <s v="Asia → Japan → Osaka"/>
    <m/>
    <m/>
    <s v="Medium"/>
    <n v="0"/>
    <n v="0"/>
  </r>
  <r>
    <s v="ORD-2024-968374"/>
    <d v="2024-02-11T00:00:00"/>
    <d v="2024-03-03T00:00:00"/>
    <n v="21"/>
    <s v="Original"/>
    <d v="2024-03-03T00:00:00"/>
    <n v="21"/>
    <x v="0"/>
    <s v="Kenya"/>
    <s v="Kisumu"/>
    <s v="Enterprise"/>
    <s v="Online"/>
    <x v="5"/>
    <s v="Phones"/>
    <s v="PHN-5082"/>
    <n v="516.86"/>
    <n v="852.54"/>
    <n v="852.54"/>
    <n v="5.0999999999999997E-2"/>
    <n v="14"/>
    <n v="11326.846439999999"/>
    <n v="7236.04"/>
    <n v="4090.8064399999994"/>
    <n v="0.36116022775355994"/>
    <s v="Feb-2024"/>
    <d v="2024-02-01T00:00:00"/>
    <d v="2023-01-01T00:00:00"/>
    <n v="13"/>
    <s v="Q1-2024"/>
    <s v="Africa → Kenya → Kisumu"/>
    <m/>
    <m/>
    <s v="Medium"/>
    <n v="0"/>
    <n v="0"/>
  </r>
  <r>
    <s v="ORD-2023-575584"/>
    <d v="2023-01-30T00:00:00"/>
    <d v="2023-02-21T00:00:00"/>
    <n v="22"/>
    <s v="Original"/>
    <d v="2023-02-21T00:00:00"/>
    <n v="22"/>
    <x v="3"/>
    <s v="Germany"/>
    <s v="Munich"/>
    <s v="Small Business"/>
    <s v="Marketplace"/>
    <x v="3"/>
    <s v="Networking"/>
    <s v="NET-3460"/>
    <n v="1142.8800000000001"/>
    <n v="1465.29"/>
    <n v="1465.29"/>
    <n v="0.186"/>
    <n v="7"/>
    <n v="8349.2224200000001"/>
    <n v="8000.1600000000008"/>
    <n v="349.06241999999929"/>
    <n v="4.1807775915017401E-2"/>
    <s v="Jan-2023"/>
    <d v="2023-01-01T00:00:00"/>
    <d v="2023-01-01T00:00:00"/>
    <n v="0"/>
    <s v="Q1-2023"/>
    <s v="Europe → Germany → Munich"/>
    <m/>
    <m/>
    <s v="Medium"/>
    <n v="0"/>
    <n v="0"/>
  </r>
  <r>
    <s v="ORD-2023-701153"/>
    <d v="2023-04-14T00:00:00"/>
    <d v="2023-05-13T00:00:00"/>
    <n v="29"/>
    <s v="Original"/>
    <d v="2023-05-13T00:00:00"/>
    <n v="29"/>
    <x v="3"/>
    <s v="Germany"/>
    <s v="Frankfurt"/>
    <s v="Consumer"/>
    <s v="Direct"/>
    <x v="1"/>
    <s v="Printers"/>
    <s v="PRN-7019"/>
    <n v="1320.33"/>
    <n v="2645.23"/>
    <n v="2645.23"/>
    <n v="0.155"/>
    <n v="25"/>
    <n v="55880.483749999999"/>
    <n v="33008.25"/>
    <n v="22872.233749999999"/>
    <n v="0.40930629470436536"/>
    <s v="Apr-2023"/>
    <d v="2023-04-01T00:00:00"/>
    <d v="2023-01-01T00:00:00"/>
    <n v="3"/>
    <s v="Q2-2023"/>
    <s v="Europe → Germany → Frankfurt"/>
    <m/>
    <m/>
    <s v="High"/>
    <n v="0"/>
    <n v="0"/>
  </r>
  <r>
    <s v="ORD-2023-382017"/>
    <d v="2023-01-13T00:00:00"/>
    <d v="2023-01-19T00:00:00"/>
    <n v="6"/>
    <s v="Original"/>
    <d v="2023-01-19T00:00:00"/>
    <n v="6"/>
    <x v="2"/>
    <s v="USA"/>
    <s v="Chicago"/>
    <s v="Corporate"/>
    <s v="Direct"/>
    <x v="10"/>
    <s v="Phones"/>
    <s v="PHN-3159"/>
    <n v="833.57"/>
    <n v="881.57"/>
    <n v="881.57"/>
    <n v="5.7000000000000002E-2"/>
    <n v="18"/>
    <n v="14963.769179999999"/>
    <n v="15004.26"/>
    <n v="-40.490820000000895"/>
    <n v="-2.7059238560107821E-3"/>
    <s v="Jan-2023"/>
    <d v="2023-01-01T00:00:00"/>
    <d v="2023-01-01T00:00:00"/>
    <n v="0"/>
    <s v="Q1-2023"/>
    <s v="Americas → USA → Chicago"/>
    <m/>
    <m/>
    <s v="Medium"/>
    <n v="1"/>
    <n v="0"/>
  </r>
  <r>
    <s v="ORD-2024-999607"/>
    <d v="2024-01-12T00:00:00"/>
    <d v="2024-01-29T00:00:00"/>
    <n v="17"/>
    <s v="Original"/>
    <d v="2024-01-29T00:00:00"/>
    <n v="17"/>
    <x v="2"/>
    <s v="USA"/>
    <s v="Chicago"/>
    <s v="Education"/>
    <s v="Distributor"/>
    <x v="8"/>
    <s v="Printers"/>
    <s v="PRN-8604"/>
    <n v="493.76"/>
    <n v="625.04"/>
    <n v="625.04"/>
    <n v="0.25800000000000001"/>
    <n v="10"/>
    <n v="4637.7968000000001"/>
    <n v="4937.6000000000004"/>
    <n v="-299.80320000000029"/>
    <n v="-6.464345311549663E-2"/>
    <s v="Jan-2024"/>
    <d v="2024-01-01T00:00:00"/>
    <d v="2023-01-01T00:00:00"/>
    <n v="12"/>
    <s v="Q1-2024"/>
    <s v="Americas → USA → Chicago"/>
    <m/>
    <m/>
    <s v="Low"/>
    <n v="0"/>
    <n v="1"/>
  </r>
  <r>
    <s v="ORD-2023-133848"/>
    <d v="2023-08-15T00:00:00"/>
    <d v="2023-09-07T00:00:00"/>
    <n v="23"/>
    <s v="Original"/>
    <d v="2023-09-07T00:00:00"/>
    <n v="23"/>
    <x v="2"/>
    <s v="USA"/>
    <s v="New York"/>
    <s v="Enterprise"/>
    <s v="Online"/>
    <x v="11"/>
    <s v="Phones"/>
    <s v="PHN-2013"/>
    <n v="590.33000000000004"/>
    <n v="973.04"/>
    <n v="973.04"/>
    <n v="0"/>
    <n v="26"/>
    <n v="25299.040000000001"/>
    <n v="15348.580000000002"/>
    <n v="9950.4599999999991"/>
    <n v="0.39331373838691108"/>
    <s v="Aug-2023"/>
    <d v="2023-08-01T00:00:00"/>
    <d v="2023-01-01T00:00:00"/>
    <n v="7"/>
    <s v="Q3-2023"/>
    <s v="Americas → USA → New York"/>
    <m/>
    <m/>
    <s v="Medium"/>
    <n v="0"/>
    <n v="0"/>
  </r>
  <r>
    <s v="ORD-2023-586275"/>
    <d v="2023-01-20T00:00:00"/>
    <d v="2023-02-03T00:00:00"/>
    <n v="14"/>
    <s v="Original"/>
    <d v="2023-02-03T00:00:00"/>
    <n v="14"/>
    <x v="0"/>
    <s v="Kenya"/>
    <s v="Kisumu"/>
    <s v="Corporate"/>
    <s v="Retail"/>
    <x v="12"/>
    <s v="Networking"/>
    <s v="NET-6036"/>
    <n v="884.36"/>
    <n v="1545.34"/>
    <n v="1545.34"/>
    <n v="0.24299999999999999"/>
    <n v="41"/>
    <n v="47962.717579999997"/>
    <n v="36258.76"/>
    <n v="11703.957579999995"/>
    <n v="0.24402198562827965"/>
    <s v="Jan-2023"/>
    <d v="2023-01-01T00:00:00"/>
    <d v="2023-01-01T00:00:00"/>
    <n v="0"/>
    <s v="Q1-2023"/>
    <s v="Africa → Kenya → Kisumu"/>
    <m/>
    <m/>
    <s v="Medium"/>
    <n v="0"/>
    <n v="1"/>
  </r>
  <r>
    <s v="ORD-2025-964661"/>
    <d v="2025-02-04T00:00:00"/>
    <d v="2025-02-25T00:00:00"/>
    <n v="21"/>
    <s v="Original"/>
    <d v="2025-02-25T00:00:00"/>
    <n v="21"/>
    <x v="3"/>
    <s v="United Kingdom"/>
    <s v="Birmingham"/>
    <s v="Corporate"/>
    <s v="Marketplace"/>
    <x v="14"/>
    <s v="Monitors"/>
    <s v="MON-4959"/>
    <n v="1016.32"/>
    <n v="2253.42"/>
    <n v="2253.42"/>
    <n v="5.5E-2"/>
    <n v="12"/>
    <n v="25553.782800000001"/>
    <n v="12195.84"/>
    <n v="13357.942800000001"/>
    <n v="0.52273837124419797"/>
    <s v="Feb-2025"/>
    <d v="2025-02-01T00:00:00"/>
    <d v="2023-01-01T00:00:00"/>
    <n v="25"/>
    <s v="Q1-2025"/>
    <s v="Europe → United Kingdom → Birmingham"/>
    <m/>
    <m/>
    <s v="High"/>
    <n v="0"/>
    <n v="0"/>
  </r>
  <r>
    <s v="ORD-2023-390998"/>
    <d v="2023-04-19T00:00:00"/>
    <d v="2023-04-28T00:00:00"/>
    <n v="9"/>
    <s v="Original"/>
    <d v="2023-04-28T00:00:00"/>
    <n v="9"/>
    <x v="3"/>
    <s v="Germany"/>
    <s v="Berlin"/>
    <s v="Education"/>
    <s v="Online"/>
    <x v="6"/>
    <s v="Monitors"/>
    <s v="MON-1663"/>
    <n v="1178.42"/>
    <n v="2446.56"/>
    <n v="2446.56"/>
    <n v="2.9000000000000001E-2"/>
    <n v="11"/>
    <n v="26131.70736"/>
    <n v="12962.62"/>
    <n v="13169.08736"/>
    <n v="0.5039505141618883"/>
    <s v="Apr-2023"/>
    <d v="2023-04-01T00:00:00"/>
    <d v="2023-01-01T00:00:00"/>
    <n v="3"/>
    <s v="Q2-2023"/>
    <s v="Europe → Germany → Berlin"/>
    <m/>
    <m/>
    <s v="High"/>
    <n v="0"/>
    <n v="0"/>
  </r>
  <r>
    <s v="ORD-2023-920483"/>
    <d v="2023-07-02T00:00:00"/>
    <d v="2023-08-01T00:00:00"/>
    <n v="30"/>
    <s v="Original"/>
    <d v="2023-08-01T00:00:00"/>
    <n v="30"/>
    <x v="3"/>
    <s v="United Kingdom"/>
    <s v="Birmingham"/>
    <s v="Small Business"/>
    <s v="Retail"/>
    <x v="5"/>
    <s v="Components"/>
    <s v="CMP-7256"/>
    <n v="137.46"/>
    <n v="188.3"/>
    <n v="188.3"/>
    <n v="3.7999999999999999E-2"/>
    <n v="37"/>
    <n v="6702.3501999999999"/>
    <n v="5086.0200000000004"/>
    <n v="1616.3301999999994"/>
    <n v="0.24115872071262398"/>
    <s v="Jul-2023"/>
    <d v="2023-07-01T00:00:00"/>
    <d v="2023-01-01T00:00:00"/>
    <n v="6"/>
    <s v="Q3-2023"/>
    <s v="Europe → United Kingdom → Birmingham"/>
    <m/>
    <m/>
    <s v="Low"/>
    <n v="0"/>
    <n v="0"/>
  </r>
  <r>
    <s v="ORD-2025-146850"/>
    <d v="2025-01-21T00:00:00"/>
    <d v="2025-02-14T00:00:00"/>
    <n v="24"/>
    <s v="Original"/>
    <d v="2025-02-14T00:00:00"/>
    <n v="24"/>
    <x v="0"/>
    <s v="Kenya"/>
    <s v="Nairobi"/>
    <s v="Small Business"/>
    <s v="Retail"/>
    <x v="1"/>
    <s v="Accessories"/>
    <s v="ACC-1659"/>
    <n v="1030.44"/>
    <n v="2562.84"/>
    <n v="2562.84"/>
    <n v="0.14799999999999999"/>
    <n v="13"/>
    <n v="28386.015839999996"/>
    <n v="13395.720000000001"/>
    <n v="14990.295839999995"/>
    <n v="0.52808734852027039"/>
    <s v="Jan-2025"/>
    <d v="2025-01-01T00:00:00"/>
    <d v="2023-01-01T00:00:00"/>
    <n v="24"/>
    <s v="Q1-2025"/>
    <s v="Africa → Kenya → Nairobi"/>
    <m/>
    <m/>
    <s v="High"/>
    <n v="0"/>
    <n v="0"/>
  </r>
  <r>
    <s v="ORD-2024-687100"/>
    <d v="2024-09-10T00:00:00"/>
    <d v="2024-10-07T00:00:00"/>
    <n v="27"/>
    <s v="Original"/>
    <d v="2024-10-07T00:00:00"/>
    <n v="27"/>
    <x v="0"/>
    <s v="Kenya"/>
    <s v="Kisumu"/>
    <s v="Consumer"/>
    <s v="Retail"/>
    <x v="4"/>
    <s v="Printers"/>
    <s v="PRN-6068"/>
    <n v="1248.3900000000001"/>
    <n v="1805.11"/>
    <n v="1805.11"/>
    <n v="0.20300000000000001"/>
    <n v="11"/>
    <n v="15825.399369999997"/>
    <n v="13732.29"/>
    <n v="2093.1093699999965"/>
    <n v="0.13226265707820786"/>
    <s v="Sep-2024"/>
    <d v="2024-09-01T00:00:00"/>
    <d v="2023-01-01T00:00:00"/>
    <n v="20"/>
    <s v="Q3-2024"/>
    <s v="Africa → Kenya → Kisumu"/>
    <m/>
    <m/>
    <s v="High"/>
    <n v="0"/>
    <n v="1"/>
  </r>
  <r>
    <s v="ORD-2025-629393"/>
    <d v="2025-07-21T00:00:00"/>
    <d v="2025-08-07T00:00:00"/>
    <n v="17"/>
    <s v="Original"/>
    <d v="2025-08-07T00:00:00"/>
    <n v="17"/>
    <x v="0"/>
    <s v="Nigeria"/>
    <s v="Lagos"/>
    <s v="Enterprise"/>
    <s v="Direct"/>
    <x v="12"/>
    <s v="Accessories"/>
    <s v="ACC-8999"/>
    <n v="1204.95"/>
    <n v="2065.73"/>
    <n v="2065.73"/>
    <n v="0.13600000000000001"/>
    <n v="10"/>
    <n v="17847.907199999998"/>
    <n v="12049.5"/>
    <n v="5798.4071999999978"/>
    <n v="0.32487882949100039"/>
    <s v="Jul-2025"/>
    <d v="2025-07-01T00:00:00"/>
    <d v="2023-01-01T00:00:00"/>
    <n v="30"/>
    <s v="Q3-2025"/>
    <s v="Africa → Nigeria → Lagos"/>
    <m/>
    <m/>
    <s v="High"/>
    <n v="0"/>
    <n v="0"/>
  </r>
  <r>
    <s v="ORD-2024-686712"/>
    <d v="2024-10-02T00:00:00"/>
    <d v="2024-10-23T00:00:00"/>
    <n v="21"/>
    <s v="Original"/>
    <d v="2024-10-23T00:00:00"/>
    <n v="21"/>
    <x v="0"/>
    <s v="South Africa"/>
    <s v="Durban"/>
    <s v="Corporate"/>
    <s v="Marketplace"/>
    <x v="8"/>
    <s v="Components"/>
    <s v="CMP-3978"/>
    <n v="1095.6099999999999"/>
    <n v="2366.5100000000002"/>
    <n v="2366.5100000000002"/>
    <n v="0.152"/>
    <n v="9"/>
    <n v="18061.204320000004"/>
    <n v="9860.49"/>
    <n v="8200.7143200000046"/>
    <n v="0.4540513564158607"/>
    <s v="Oct-2024"/>
    <d v="2024-10-01T00:00:00"/>
    <d v="2023-01-01T00:00:00"/>
    <n v="21"/>
    <s v="Q4-2024"/>
    <s v="Africa → South Africa → Durban"/>
    <m/>
    <m/>
    <s v="High"/>
    <n v="0"/>
    <n v="0"/>
  </r>
  <r>
    <s v="ORD-2025-586799"/>
    <d v="2025-07-14T00:00:00"/>
    <d v="2025-08-04T00:00:00"/>
    <n v="21"/>
    <s v="Original"/>
    <d v="2025-08-04T00:00:00"/>
    <n v="21"/>
    <x v="2"/>
    <s v="Canada"/>
    <s v="Montreal"/>
    <s v="Consumer"/>
    <s v="Online"/>
    <x v="10"/>
    <s v="Monitors"/>
    <s v="MON-7868"/>
    <n v="90.3"/>
    <n v="131.76"/>
    <n v="131.76"/>
    <n v="0.10199999999999999"/>
    <n v="15"/>
    <n v="1774.8072"/>
    <n v="1354.5"/>
    <n v="420.30719999999997"/>
    <n v="0.23681851189244668"/>
    <s v="Jul-2025"/>
    <d v="2025-07-01T00:00:00"/>
    <d v="2023-01-01T00:00:00"/>
    <n v="30"/>
    <s v="Q3-2025"/>
    <s v="Americas → Canada → Montreal"/>
    <m/>
    <m/>
    <s v="Low"/>
    <n v="0"/>
    <n v="0"/>
  </r>
  <r>
    <s v="ORD-2024-988736"/>
    <d v="2024-09-09T00:00:00"/>
    <d v="2024-10-01T00:00:00"/>
    <n v="22"/>
    <s v="Original"/>
    <d v="2024-10-01T00:00:00"/>
    <n v="22"/>
    <x v="1"/>
    <s v="China"/>
    <s v="Shenzhen"/>
    <s v="Consumer"/>
    <s v="Direct"/>
    <x v="4"/>
    <s v="Printers"/>
    <s v="PRN-3014"/>
    <n v="1166.18"/>
    <n v="1335.02"/>
    <n v="1335.02"/>
    <n v="0.128"/>
    <n v="6"/>
    <n v="6984.8246399999998"/>
    <n v="6997.08"/>
    <n v="-12.25536000000011"/>
    <n v="-1.7545694604582242E-3"/>
    <s v="Sep-2024"/>
    <d v="2024-09-01T00:00:00"/>
    <d v="2023-01-01T00:00:00"/>
    <n v="20"/>
    <s v="Q3-2024"/>
    <s v="Asia → China → Shenzhen"/>
    <m/>
    <m/>
    <s v="Medium"/>
    <n v="0"/>
    <n v="0"/>
  </r>
  <r>
    <s v="ORD-2025-564184"/>
    <d v="2025-01-29T00:00:00"/>
    <d v="2025-02-06T00:00:00"/>
    <n v="8"/>
    <s v="Original"/>
    <d v="2025-02-06T00:00:00"/>
    <n v="8"/>
    <x v="0"/>
    <s v="Kenya"/>
    <s v="Kisumu"/>
    <s v="Education"/>
    <s v="Retail"/>
    <x v="5"/>
    <s v="Phones"/>
    <s v="PHN-1671"/>
    <n v="1445.27"/>
    <n v="2691.45"/>
    <n v="2691.45"/>
    <n v="0"/>
    <n v="9"/>
    <n v="24223.05"/>
    <n v="13007.43"/>
    <n v="11215.619999999999"/>
    <n v="0.46301436028906351"/>
    <s v="Jan-2025"/>
    <d v="2025-01-01T00:00:00"/>
    <d v="2023-01-01T00:00:00"/>
    <n v="24"/>
    <s v="Q1-2025"/>
    <s v="Africa → Kenya → Kisumu"/>
    <m/>
    <m/>
    <s v="High"/>
    <n v="0"/>
    <n v="0"/>
  </r>
  <r>
    <s v="ORD-2023-653343"/>
    <d v="2023-11-10T00:00:00"/>
    <d v="2023-11-28T00:00:00"/>
    <n v="18"/>
    <s v="Original"/>
    <d v="2023-11-28T00:00:00"/>
    <n v="18"/>
    <x v="2"/>
    <s v="Brazil"/>
    <s v="Brasília"/>
    <s v="Education"/>
    <s v="Marketplace"/>
    <x v="4"/>
    <s v="Accessories"/>
    <s v="ACC-5260"/>
    <n v="388.51"/>
    <n v="776.46"/>
    <n v="776.46"/>
    <n v="0.157"/>
    <n v="12"/>
    <n v="7854.6693599999999"/>
    <n v="4662.12"/>
    <n v="3192.54936"/>
    <n v="0.40645241876864946"/>
    <s v="Nov-2023"/>
    <d v="2023-11-01T00:00:00"/>
    <d v="2023-01-01T00:00:00"/>
    <n v="10"/>
    <s v="Q4-2023"/>
    <s v="Americas → Brazil → Brasília"/>
    <m/>
    <m/>
    <s v="Low"/>
    <n v="0"/>
    <n v="0"/>
  </r>
  <r>
    <s v="ORD-2024-197852"/>
    <d v="2024-02-29T00:00:00"/>
    <d v="2024-03-30T00:00:00"/>
    <n v="30"/>
    <s v="Original"/>
    <d v="2024-03-30T00:00:00"/>
    <n v="30"/>
    <x v="1"/>
    <s v="Japan"/>
    <s v="Nagoya"/>
    <s v="Small Business"/>
    <s v="Direct"/>
    <x v="2"/>
    <s v="Networking"/>
    <s v="NET-7588"/>
    <n v="231.11"/>
    <n v="318.17"/>
    <n v="318.17"/>
    <n v="0.20100000000000001"/>
    <n v="60"/>
    <n v="15253.069799999999"/>
    <n v="13866.6"/>
    <n v="1386.4697999999989"/>
    <n v="9.0897754889969692E-2"/>
    <s v="Feb-2024"/>
    <d v="2024-02-01T00:00:00"/>
    <d v="2023-03-01T00:00:00"/>
    <n v="11"/>
    <s v="Q1-2024"/>
    <s v="Asia → Japan → Nagoya"/>
    <m/>
    <m/>
    <s v="Low"/>
    <n v="0"/>
    <n v="1"/>
  </r>
  <r>
    <s v="ORD-2023-431328"/>
    <d v="2023-12-20T00:00:00"/>
    <d v="2024-01-14T00:00:00"/>
    <n v="25"/>
    <s v="Original"/>
    <d v="2024-01-14T00:00:00"/>
    <n v="25"/>
    <x v="1"/>
    <s v="India"/>
    <s v="Mumbai"/>
    <s v="Non-Profit"/>
    <s v="Marketplace"/>
    <x v="4"/>
    <s v="Monitors"/>
    <s v="MON-1572"/>
    <n v="1085.6099999999999"/>
    <n v="1246.4100000000001"/>
    <n v="1246.4100000000001"/>
    <n v="0.113"/>
    <n v="7"/>
    <n v="7738.9596900000006"/>
    <n v="7599.2699999999995"/>
    <n v="139.68969000000106"/>
    <n v="1.8050189637310417E-2"/>
    <s v="Dec-2023"/>
    <d v="2023-12-01T00:00:00"/>
    <d v="2023-01-01T00:00:00"/>
    <n v="11"/>
    <s v="Q4-2023"/>
    <s v="Asia → India → Mumbai"/>
    <m/>
    <m/>
    <s v="Medium"/>
    <n v="0"/>
    <n v="0"/>
  </r>
  <r>
    <s v="ORD-2023-613317"/>
    <d v="2023-01-22T00:00:00"/>
    <d v="2023-01-21T00:00:00"/>
    <n v="-1"/>
    <s v="Corrected"/>
    <d v="2023-01-23T00:00:00"/>
    <n v="1"/>
    <x v="3"/>
    <s v="Germany"/>
    <s v="Munich"/>
    <s v="Corporate"/>
    <s v="Direct"/>
    <x v="9"/>
    <s v="Monitors"/>
    <s v="MON-2537"/>
    <n v="150.86000000000001"/>
    <n v="346.96"/>
    <n v="346.96"/>
    <n v="0.19600000000000001"/>
    <n v="8"/>
    <n v="2231.6467200000002"/>
    <n v="1206.8800000000001"/>
    <n v="1024.7667200000001"/>
    <n v="0.45919755614365343"/>
    <s v="Jan-2023"/>
    <d v="2023-01-01T00:00:00"/>
    <d v="2023-01-01T00:00:00"/>
    <n v="0"/>
    <s v="Q1-2023"/>
    <s v="Europe → Germany → Munich"/>
    <m/>
    <m/>
    <s v="Low"/>
    <n v="1"/>
    <n v="0"/>
  </r>
  <r>
    <s v="ORD-2024-720756"/>
    <d v="2024-10-11T00:00:00"/>
    <d v="2024-11-09T00:00:00"/>
    <n v="29"/>
    <s v="Original"/>
    <d v="2024-11-09T00:00:00"/>
    <n v="29"/>
    <x v="1"/>
    <s v="China"/>
    <s v="Shanghai"/>
    <s v="Non-Profit"/>
    <s v="Online"/>
    <x v="9"/>
    <s v="Printers"/>
    <s v="PRN-5666"/>
    <n v="391.64"/>
    <n v="504.76"/>
    <n v="504.76"/>
    <n v="4.0000000000000001E-3"/>
    <n v="13"/>
    <n v="6535.6324800000002"/>
    <n v="5091.32"/>
    <n v="1444.3124800000005"/>
    <n v="0.22099046793402319"/>
    <s v="Oct-2024"/>
    <d v="2024-10-01T00:00:00"/>
    <d v="2023-01-01T00:00:00"/>
    <n v="21"/>
    <s v="Q4-2024"/>
    <s v="Asia → China → Shanghai"/>
    <m/>
    <m/>
    <s v="Low"/>
    <n v="0"/>
    <n v="0"/>
  </r>
  <r>
    <s v="ORD-2024-777623"/>
    <d v="2024-09-19T00:00:00"/>
    <d v="2024-10-14T00:00:00"/>
    <n v="25"/>
    <s v="Original"/>
    <d v="2024-10-14T00:00:00"/>
    <n v="25"/>
    <x v="2"/>
    <s v="Brazil"/>
    <s v="Rio de Janeiro"/>
    <s v="Small Business"/>
    <s v="Retail"/>
    <x v="11"/>
    <s v="Printers"/>
    <s v="PRN-2749"/>
    <n v="386.96"/>
    <n v="937.46"/>
    <n v="937.46"/>
    <n v="0.26600000000000001"/>
    <n v="41"/>
    <n v="28211.92124"/>
    <n v="15865.359999999999"/>
    <n v="12346.561240000001"/>
    <n v="0.43763631462626335"/>
    <s v="Sep-2024"/>
    <d v="2024-09-01T00:00:00"/>
    <d v="2023-01-01T00:00:00"/>
    <n v="20"/>
    <s v="Q3-2024"/>
    <s v="Americas → Brazil → Rio de Janeiro"/>
    <m/>
    <m/>
    <s v="Medium"/>
    <n v="0"/>
    <n v="1"/>
  </r>
  <r>
    <s v="ORD-2025-762212"/>
    <d v="2025-08-25T00:00:00"/>
    <d v="2025-09-24T00:00:00"/>
    <n v="30"/>
    <s v="Original"/>
    <d v="2025-09-24T00:00:00"/>
    <n v="30"/>
    <x v="0"/>
    <s v="Kenya"/>
    <s v="Nairobi"/>
    <s v="Consumer"/>
    <s v="Direct"/>
    <x v="5"/>
    <s v="Components"/>
    <s v="CMP-4970"/>
    <n v="589.14"/>
    <n v="1300.58"/>
    <n v="1300.58"/>
    <n v="5.5E-2"/>
    <n v="11"/>
    <n v="13519.529099999998"/>
    <n v="6480.54"/>
    <n v="7038.989099999998"/>
    <n v="0.52065342275863724"/>
    <s v="Aug-2025"/>
    <d v="2025-08-01T00:00:00"/>
    <d v="2023-01-01T00:00:00"/>
    <n v="31"/>
    <s v="Q3-2025"/>
    <s v="Africa → Kenya → Nairobi"/>
    <m/>
    <m/>
    <s v="Medium"/>
    <n v="0"/>
    <n v="0"/>
  </r>
  <r>
    <s v="ORD-2023-271918"/>
    <d v="2023-09-25T00:00:00"/>
    <d v="2023-10-02T00:00:00"/>
    <n v="7"/>
    <s v="Original"/>
    <d v="2023-10-02T00:00:00"/>
    <n v="7"/>
    <x v="2"/>
    <s v="USA"/>
    <s v="New York"/>
    <s v="Education"/>
    <s v="Marketplace"/>
    <x v="2"/>
    <s v="Accessories"/>
    <s v="ACC-3551"/>
    <n v="145.58000000000001"/>
    <n v="228.15"/>
    <n v="228.15"/>
    <n v="0.20399999999999999"/>
    <n v="5"/>
    <n v="908.03700000000003"/>
    <n v="727.90000000000009"/>
    <n v="180.13699999999994"/>
    <n v="0.19838068272548359"/>
    <s v="Sep-2023"/>
    <d v="2023-09-01T00:00:00"/>
    <d v="2023-01-01T00:00:00"/>
    <n v="8"/>
    <s v="Q3-2023"/>
    <s v="Americas → USA → New York"/>
    <m/>
    <m/>
    <s v="Low"/>
    <n v="1"/>
    <n v="1"/>
  </r>
  <r>
    <s v="ORD-2023-713375"/>
    <d v="2023-08-26T00:00:00"/>
    <d v="2023-09-10T00:00:00"/>
    <n v="15"/>
    <s v="Original"/>
    <d v="2023-09-10T00:00:00"/>
    <n v="15"/>
    <x v="0"/>
    <s v="South Africa"/>
    <s v="Cape Town"/>
    <s v="Non-Profit"/>
    <s v="Direct"/>
    <x v="13"/>
    <s v="Components"/>
    <s v="CMP-7063"/>
    <n v="241.14"/>
    <n v="496.52"/>
    <n v="496.52"/>
    <n v="9.2999999999999999E-2"/>
    <n v="10"/>
    <n v="4503.4363999999996"/>
    <n v="2411.3999999999996"/>
    <n v="2092.0364"/>
    <n v="0.46454223268257994"/>
    <s v="Aug-2023"/>
    <d v="2023-08-01T00:00:00"/>
    <d v="2023-01-01T00:00:00"/>
    <n v="7"/>
    <s v="Q3-2023"/>
    <s v="Africa → South Africa → Cape Town"/>
    <m/>
    <m/>
    <s v="Low"/>
    <n v="0"/>
    <n v="0"/>
  </r>
  <r>
    <s v="ORD-2025-678688"/>
    <d v="2025-07-16T00:00:00"/>
    <d v="2025-07-17T00:00:00"/>
    <n v="1"/>
    <s v="Original"/>
    <d v="2025-07-17T00:00:00"/>
    <n v="1"/>
    <x v="0"/>
    <s v="South Africa"/>
    <s v="Durban"/>
    <s v="Small Business"/>
    <s v="Distributor"/>
    <x v="5"/>
    <s v="Networking"/>
    <s v="NET-1612"/>
    <n v="1198.9000000000001"/>
    <n v="2941.2"/>
    <n v="2941.2"/>
    <n v="5.0999999999999997E-2"/>
    <n v="24"/>
    <n v="66988.771199999988"/>
    <n v="28773.600000000002"/>
    <n v="38215.171199999982"/>
    <n v="0.57047129713583977"/>
    <s v="Jul-2025"/>
    <d v="2025-07-01T00:00:00"/>
    <d v="2023-01-01T00:00:00"/>
    <n v="30"/>
    <s v="Q3-2025"/>
    <s v="Africa → South Africa → Durban"/>
    <m/>
    <m/>
    <s v="High"/>
    <n v="1"/>
    <n v="0"/>
  </r>
  <r>
    <s v="ORD-2023-501220"/>
    <d v="2023-04-19T00:00:00"/>
    <d v="2023-05-07T00:00:00"/>
    <n v="18"/>
    <s v="Original"/>
    <d v="2023-05-07T00:00:00"/>
    <n v="18"/>
    <x v="3"/>
    <s v="United Kingdom"/>
    <s v="Birmingham"/>
    <s v="Enterprise"/>
    <s v="Retail"/>
    <x v="13"/>
    <s v="Laptops"/>
    <s v="LAP-9766"/>
    <n v="1089.1500000000001"/>
    <n v="1088.2"/>
    <n v="1088.2"/>
    <n v="5.0999999999999997E-2"/>
    <n v="15"/>
    <n v="15490.527"/>
    <n v="16337.250000000002"/>
    <n v="-846.72300000000178"/>
    <n v="-5.4660696824582002E-2"/>
    <s v="Apr-2023"/>
    <d v="2023-04-01T00:00:00"/>
    <d v="2023-01-01T00:00:00"/>
    <n v="3"/>
    <s v="Q2-2023"/>
    <s v="Europe → United Kingdom → Birmingham"/>
    <m/>
    <m/>
    <s v="Medium"/>
    <n v="0"/>
    <n v="0"/>
  </r>
  <r>
    <s v="ORD-2023-195665"/>
    <d v="2023-12-19T00:00:00"/>
    <d v="2023-12-20T00:00:00"/>
    <n v="1"/>
    <s v="Original"/>
    <d v="2023-12-20T00:00:00"/>
    <n v="1"/>
    <x v="2"/>
    <s v="Brazil"/>
    <s v="Rio de Janeiro"/>
    <s v="Consumer"/>
    <s v="Distributor"/>
    <x v="1"/>
    <s v="Phones"/>
    <s v="PHN-7274"/>
    <n v="1080.43"/>
    <n v="2529.15"/>
    <n v="2529.15"/>
    <n v="0.14699999999999999"/>
    <n v="10"/>
    <n v="21573.6495"/>
    <n v="10804.300000000001"/>
    <n v="10769.349499999998"/>
    <n v="0.49918997247081437"/>
    <s v="Dec-2023"/>
    <d v="2023-12-01T00:00:00"/>
    <d v="2023-01-01T00:00:00"/>
    <n v="11"/>
    <s v="Q4-2023"/>
    <s v="Americas → Brazil → Rio de Janeiro"/>
    <m/>
    <m/>
    <s v="High"/>
    <n v="1"/>
    <n v="0"/>
  </r>
  <r>
    <s v="ORD-2023-290237"/>
    <d v="2023-07-30T00:00:00"/>
    <d v="2023-08-07T00:00:00"/>
    <n v="8"/>
    <s v="Original"/>
    <d v="2023-08-07T00:00:00"/>
    <n v="8"/>
    <x v="1"/>
    <s v="Japan"/>
    <s v="Nagoya"/>
    <s v="Education"/>
    <s v="Marketplace"/>
    <x v="8"/>
    <s v="Networking"/>
    <s v="NET-1645"/>
    <n v="1352.44"/>
    <n v="2698.01"/>
    <n v="2698.01"/>
    <n v="0.13100000000000001"/>
    <n v="13"/>
    <n v="30479.418970000002"/>
    <n v="17581.72"/>
    <n v="12897.698970000001"/>
    <n v="0.42316091992090887"/>
    <s v="Jul-2023"/>
    <d v="2023-07-01T00:00:00"/>
    <d v="2023-03-01T00:00:00"/>
    <n v="4"/>
    <s v="Q3-2023"/>
    <s v="Asia → Japan → Nagoya"/>
    <m/>
    <m/>
    <s v="High"/>
    <n v="0"/>
    <n v="0"/>
  </r>
  <r>
    <s v="ORD-2023-302041"/>
    <d v="2023-10-04T00:00:00"/>
    <d v="2023-10-29T00:00:00"/>
    <n v="25"/>
    <s v="Original"/>
    <d v="2023-10-29T00:00:00"/>
    <n v="25"/>
    <x v="2"/>
    <s v="USA"/>
    <s v="San Francisco"/>
    <s v="Small Business"/>
    <s v="Distributor"/>
    <x v="7"/>
    <s v="Accessories"/>
    <s v="ACC-5079"/>
    <n v="1239.8399999999999"/>
    <n v="1482.75"/>
    <n v="1482.75"/>
    <n v="6.7000000000000004E-2"/>
    <n v="4"/>
    <n v="5533.6230000000005"/>
    <n v="4959.3599999999997"/>
    <n v="574.26300000000083"/>
    <n v="0.10377703721413634"/>
    <s v="Oct-2023"/>
    <d v="2023-10-01T00:00:00"/>
    <d v="2023-01-01T00:00:00"/>
    <n v="9"/>
    <s v="Q4-2023"/>
    <s v="Americas → USA → San Francisco"/>
    <m/>
    <m/>
    <s v="Medium"/>
    <n v="0"/>
    <n v="0"/>
  </r>
  <r>
    <s v="ORD-2025-289139"/>
    <d v="2025-08-10T00:00:00"/>
    <d v="2025-08-30T00:00:00"/>
    <n v="20"/>
    <s v="Original"/>
    <d v="2025-08-30T00:00:00"/>
    <n v="20"/>
    <x v="2"/>
    <s v="USA"/>
    <s v="San Francisco"/>
    <s v="Corporate"/>
    <s v="Marketplace"/>
    <x v="11"/>
    <s v="Printers"/>
    <s v="PRN-2098"/>
    <n v="933.29"/>
    <n v="1456.81"/>
    <n v="1456.81"/>
    <n v="0.123"/>
    <n v="13"/>
    <n v="16609.090809999998"/>
    <n v="12132.77"/>
    <n v="4476.3208099999974"/>
    <n v="0.26951028573489977"/>
    <s v="Aug-2025"/>
    <d v="2025-08-01T00:00:00"/>
    <d v="2023-01-01T00:00:00"/>
    <n v="31"/>
    <s v="Q3-2025"/>
    <s v="Americas → USA → San Francisco"/>
    <m/>
    <m/>
    <s v="Medium"/>
    <n v="0"/>
    <n v="0"/>
  </r>
  <r>
    <s v="ORD-2023-949710"/>
    <d v="2023-03-07T00:00:00"/>
    <d v="2023-04-01T00:00:00"/>
    <n v="25"/>
    <s v="Original"/>
    <d v="2023-04-01T00:00:00"/>
    <n v="25"/>
    <x v="0"/>
    <s v="Kenya"/>
    <s v="Nairobi"/>
    <s v="Consumer"/>
    <s v="Marketplace"/>
    <x v="14"/>
    <s v="Printers"/>
    <s v="PRN-7049"/>
    <n v="1024.0999999999999"/>
    <n v="918.19"/>
    <n v="918.19"/>
    <n v="0.189"/>
    <n v="10"/>
    <n v="7446.5209000000004"/>
    <n v="10241"/>
    <n v="-2794.4790999999996"/>
    <n v="-0.37527311579827827"/>
    <s v="Mar-2023"/>
    <d v="2023-03-01T00:00:00"/>
    <d v="2023-01-01T00:00:00"/>
    <n v="2"/>
    <s v="Q1-2023"/>
    <s v="Africa → Kenya → Nairobi"/>
    <m/>
    <m/>
    <s v="Medium"/>
    <n v="0"/>
    <n v="0"/>
  </r>
  <r>
    <s v="ORD-2023-603650"/>
    <d v="2023-05-23T00:00:00"/>
    <d v="2023-06-10T00:00:00"/>
    <n v="18"/>
    <s v="Original"/>
    <d v="2023-06-10T00:00:00"/>
    <n v="18"/>
    <x v="1"/>
    <s v="China"/>
    <s v="Shanghai"/>
    <s v="Corporate"/>
    <s v="Distributor"/>
    <x v="6"/>
    <s v="Components"/>
    <s v="CMP-6925"/>
    <n v="54.62"/>
    <n v="48.94"/>
    <n v="48.94"/>
    <n v="0.14799999999999999"/>
    <n v="16"/>
    <n v="667.15008"/>
    <n v="873.92"/>
    <n v="-206.76991999999996"/>
    <n v="-0.3099301434543783"/>
    <s v="May-2023"/>
    <d v="2023-05-01T00:00:00"/>
    <d v="2023-01-01T00:00:00"/>
    <n v="4"/>
    <s v="Q2-2023"/>
    <s v="Asia → China → Shanghai"/>
    <m/>
    <m/>
    <s v="Low"/>
    <n v="0"/>
    <n v="0"/>
  </r>
  <r>
    <s v="ORD-2025-757957"/>
    <d v="2025-04-24T00:00:00"/>
    <d v="2025-05-06T00:00:00"/>
    <n v="12"/>
    <s v="Original"/>
    <d v="2025-05-06T00:00:00"/>
    <n v="12"/>
    <x v="2"/>
    <s v="Brazil"/>
    <s v="Brasília"/>
    <s v="Consumer"/>
    <s v="Online"/>
    <x v="0"/>
    <s v="Phones"/>
    <s v="PHN-2787"/>
    <n v="394.13"/>
    <n v="932.29"/>
    <n v="932.29"/>
    <n v="0.109"/>
    <n v="7"/>
    <n v="5814.6927299999998"/>
    <n v="2758.91"/>
    <n v="3055.7827299999999"/>
    <n v="0.5255278089303268"/>
    <s v="Apr-2025"/>
    <d v="2025-04-01T00:00:00"/>
    <d v="2023-01-01T00:00:00"/>
    <n v="27"/>
    <s v="Q2-2025"/>
    <s v="Americas → Brazil → Brasília"/>
    <m/>
    <m/>
    <s v="Medium"/>
    <n v="0"/>
    <n v="0"/>
  </r>
  <r>
    <s v="ORD-2024-423853"/>
    <d v="2024-09-03T00:00:00"/>
    <d v="2024-09-08T00:00:00"/>
    <n v="5"/>
    <s v="Original"/>
    <d v="2024-09-08T00:00:00"/>
    <n v="5"/>
    <x v="0"/>
    <s v="Nigeria"/>
    <s v="Lagos"/>
    <s v="Small Business"/>
    <s v="Direct"/>
    <x v="11"/>
    <s v="Printers"/>
    <s v="PRN-1141"/>
    <n v="197.63"/>
    <n v="325.79000000000002"/>
    <n v="325.79000000000002"/>
    <n v="0.11600000000000001"/>
    <n v="10"/>
    <n v="2879.9836"/>
    <n v="1976.3"/>
    <n v="903.68360000000007"/>
    <n v="0.31378081458519419"/>
    <s v="Sep-2024"/>
    <d v="2024-09-01T00:00:00"/>
    <d v="2023-01-01T00:00:00"/>
    <n v="20"/>
    <s v="Q3-2024"/>
    <s v="Africa → Nigeria → Lagos"/>
    <m/>
    <m/>
    <s v="Low"/>
    <n v="1"/>
    <n v="0"/>
  </r>
  <r>
    <s v="ORD-2024-569164"/>
    <d v="2024-09-05T00:00:00"/>
    <d v="2024-09-25T00:00:00"/>
    <n v="20"/>
    <s v="Original"/>
    <d v="2024-09-25T00:00:00"/>
    <n v="20"/>
    <x v="1"/>
    <s v="Japan"/>
    <s v="Osaka"/>
    <s v="Enterprise"/>
    <s v="Distributor"/>
    <x v="14"/>
    <s v="Monitors"/>
    <s v="MON-5249"/>
    <n v="195.54"/>
    <n v="405.97"/>
    <n v="405.97"/>
    <n v="0.187"/>
    <n v="16"/>
    <n v="5280.8577599999999"/>
    <n v="3128.64"/>
    <n v="2152.21776"/>
    <n v="0.40755079152141377"/>
    <s v="Sep-2024"/>
    <d v="2024-09-01T00:00:00"/>
    <d v="2023-03-01T00:00:00"/>
    <n v="18"/>
    <s v="Q3-2024"/>
    <s v="Asia → Japan → Osaka"/>
    <m/>
    <m/>
    <s v="Low"/>
    <n v="0"/>
    <n v="0"/>
  </r>
  <r>
    <s v="ORD-2023-946143"/>
    <d v="2023-03-14T00:00:00"/>
    <d v="2023-03-30T00:00:00"/>
    <n v="16"/>
    <s v="Original"/>
    <d v="2023-03-30T00:00:00"/>
    <n v="16"/>
    <x v="0"/>
    <s v="South Africa"/>
    <s v="Cape Town"/>
    <s v="Consumer"/>
    <s v="Distributor"/>
    <x v="11"/>
    <s v="Components"/>
    <s v="CMP-8230"/>
    <n v="1309.77"/>
    <n v="1589.07"/>
    <n v="1589.07"/>
    <n v="0.10199999999999999"/>
    <n v="10"/>
    <n v="14269.848599999999"/>
    <n v="13097.7"/>
    <n v="1172.1485999999986"/>
    <n v="8.2141628328137886E-2"/>
    <s v="Mar-2023"/>
    <d v="2023-03-01T00:00:00"/>
    <d v="2023-01-01T00:00:00"/>
    <n v="2"/>
    <s v="Q1-2023"/>
    <s v="Africa → South Africa → Cape Town"/>
    <m/>
    <m/>
    <s v="Medium"/>
    <n v="0"/>
    <n v="0"/>
  </r>
  <r>
    <s v="ORD-2024-281211"/>
    <d v="2024-01-11T00:00:00"/>
    <d v="2024-02-02T00:00:00"/>
    <n v="22"/>
    <s v="Original"/>
    <d v="2024-02-02T00:00:00"/>
    <n v="22"/>
    <x v="1"/>
    <s v="Japan"/>
    <s v="Nagoya"/>
    <s v="Small Business"/>
    <s v="Online"/>
    <x v="15"/>
    <s v="Printers"/>
    <s v="PRN-7816"/>
    <n v="1237.68"/>
    <n v="1432.8"/>
    <n v="1432.8"/>
    <n v="6.8000000000000005E-2"/>
    <n v="13"/>
    <n v="17359.804799999998"/>
    <n v="16089.84"/>
    <n v="1269.9647999999979"/>
    <n v="7.315547695559331E-2"/>
    <s v="Jan-2024"/>
    <d v="2024-01-01T00:00:00"/>
    <d v="2023-03-01T00:00:00"/>
    <n v="10"/>
    <s v="Q1-2024"/>
    <s v="Asia → Japan → Nagoya"/>
    <m/>
    <m/>
    <s v="Medium"/>
    <n v="0"/>
    <n v="0"/>
  </r>
  <r>
    <s v="ORD-2024-805860"/>
    <d v="2024-09-13T00:00:00"/>
    <d v="2024-10-02T00:00:00"/>
    <n v="19"/>
    <s v="Original"/>
    <d v="2024-10-02T00:00:00"/>
    <n v="19"/>
    <x v="0"/>
    <s v="Kenya"/>
    <s v="Mombasa"/>
    <s v="Small Business"/>
    <s v="Retail"/>
    <x v="12"/>
    <s v="Phones"/>
    <s v="PHN-8804"/>
    <n v="1338.99"/>
    <n v="1765.76"/>
    <n v="1765.76"/>
    <n v="0.126"/>
    <n v="24"/>
    <n v="37038.581760000001"/>
    <n v="32135.760000000002"/>
    <n v="4902.8217599999989"/>
    <n v="0.1323706666677725"/>
    <s v="Sep-2024"/>
    <d v="2024-09-01T00:00:00"/>
    <d v="2023-01-01T00:00:00"/>
    <n v="20"/>
    <s v="Q3-2024"/>
    <s v="Africa → Kenya → Mombasa"/>
    <m/>
    <m/>
    <s v="High"/>
    <n v="0"/>
    <n v="0"/>
  </r>
  <r>
    <s v="ORD-2025-132174"/>
    <d v="2025-07-17T00:00:00"/>
    <d v="2025-07-23T00:00:00"/>
    <n v="6"/>
    <s v="Original"/>
    <d v="2025-07-23T00:00:00"/>
    <n v="6"/>
    <x v="2"/>
    <s v="Canada"/>
    <s v="Vancouver"/>
    <s v="Consumer"/>
    <s v="Online"/>
    <x v="10"/>
    <s v="Components"/>
    <s v="CMP-8851"/>
    <n v="1364.89"/>
    <n v="2757.54"/>
    <n v="2757.54"/>
    <n v="0.17199999999999999"/>
    <n v="61"/>
    <n v="139277.83032000001"/>
    <n v="83258.290000000008"/>
    <n v="56019.54032"/>
    <n v="0.4022143379983118"/>
    <s v="Jul-2025"/>
    <d v="2025-07-01T00:00:00"/>
    <d v="2023-01-01T00:00:00"/>
    <n v="30"/>
    <s v="Q3-2025"/>
    <s v="Americas → Canada → Vancouver"/>
    <m/>
    <m/>
    <s v="High"/>
    <n v="1"/>
    <n v="0"/>
  </r>
  <r>
    <s v="ORD-2023-964434"/>
    <d v="2023-11-28T00:00:00"/>
    <d v="2023-12-07T00:00:00"/>
    <n v="9"/>
    <s v="Original"/>
    <d v="2023-12-07T00:00:00"/>
    <n v="9"/>
    <x v="1"/>
    <s v="India"/>
    <s v="Delhi"/>
    <s v="Enterprise"/>
    <s v="Marketplace"/>
    <x v="4"/>
    <s v="Phones"/>
    <s v="PHN-2447"/>
    <n v="699.33"/>
    <n v="873.75"/>
    <n v="873.75"/>
    <n v="0.23499999999999999"/>
    <n v="10"/>
    <n v="6684.1875"/>
    <n v="6993.3"/>
    <n v="-309.11250000000018"/>
    <n v="-4.6245336475076469E-2"/>
    <s v="Nov-2023"/>
    <d v="2023-11-01T00:00:00"/>
    <d v="2023-01-01T00:00:00"/>
    <n v="10"/>
    <s v="Q4-2023"/>
    <s v="Asia → India → Delhi"/>
    <m/>
    <m/>
    <s v="Medium"/>
    <n v="0"/>
    <n v="1"/>
  </r>
  <r>
    <s v="ORD-2024-897622"/>
    <d v="2024-03-30T00:00:00"/>
    <d v="2024-04-24T00:00:00"/>
    <n v="25"/>
    <s v="Original"/>
    <d v="2024-04-24T00:00:00"/>
    <n v="25"/>
    <x v="2"/>
    <s v="USA"/>
    <s v="Austin"/>
    <s v="Non-Profit"/>
    <s v="Online"/>
    <x v="3"/>
    <s v="Laptops"/>
    <s v="LAP-2846"/>
    <n v="160.82"/>
    <n v="258.52"/>
    <n v="258.52"/>
    <n v="0.13"/>
    <n v="17"/>
    <n v="3823.5108"/>
    <n v="2733.94"/>
    <n v="1089.5708"/>
    <n v="0.28496605789631874"/>
    <s v="Mar-2024"/>
    <d v="2024-03-01T00:00:00"/>
    <d v="2023-01-01T00:00:00"/>
    <n v="14"/>
    <s v="Q1-2024"/>
    <s v="Americas → USA → Austin"/>
    <m/>
    <m/>
    <s v="Low"/>
    <n v="0"/>
    <n v="0"/>
  </r>
  <r>
    <s v="ORD-2023-517216"/>
    <d v="2023-09-19T00:00:00"/>
    <d v="2023-10-08T00:00:00"/>
    <n v="19"/>
    <s v="Original"/>
    <d v="2023-10-08T00:00:00"/>
    <n v="19"/>
    <x v="1"/>
    <s v="India"/>
    <s v="Bengaluru"/>
    <s v="Education"/>
    <s v="Direct"/>
    <x v="1"/>
    <s v="Printers"/>
    <s v="PRN-5005"/>
    <n v="385.32"/>
    <n v="606.76"/>
    <n v="606.76"/>
    <n v="8.5999999999999993E-2"/>
    <n v="8"/>
    <n v="4436.6291200000005"/>
    <n v="3082.56"/>
    <n v="1354.0691200000006"/>
    <n v="0.30520223425842735"/>
    <s v="Sep-2023"/>
    <d v="2023-09-01T00:00:00"/>
    <d v="2023-01-01T00:00:00"/>
    <n v="8"/>
    <s v="Q3-2023"/>
    <s v="Asia → India → Bengaluru"/>
    <m/>
    <m/>
    <s v="Low"/>
    <n v="0"/>
    <n v="0"/>
  </r>
  <r>
    <s v="ORD-2025-509940"/>
    <d v="2025-05-16T00:00:00"/>
    <d v="2025-05-27T00:00:00"/>
    <n v="11"/>
    <s v="Original"/>
    <d v="2025-05-27T00:00:00"/>
    <n v="11"/>
    <x v="1"/>
    <s v="China"/>
    <s v="Beijing"/>
    <s v="Enterprise"/>
    <s v="Online"/>
    <x v="9"/>
    <s v="Phones"/>
    <s v="PHN-3800"/>
    <n v="918.12"/>
    <n v="1337.69"/>
    <n v="1337.69"/>
    <n v="9.5000000000000001E-2"/>
    <n v="8"/>
    <n v="9684.8756000000012"/>
    <n v="7344.96"/>
    <n v="2339.9156000000012"/>
    <n v="0.24160512707050164"/>
    <s v="May-2025"/>
    <d v="2025-05-01T00:00:00"/>
    <d v="2023-01-01T00:00:00"/>
    <n v="28"/>
    <s v="Q2-2025"/>
    <s v="Asia → China → Beijing"/>
    <m/>
    <m/>
    <s v="Medium"/>
    <n v="0"/>
    <n v="0"/>
  </r>
  <r>
    <s v="ORD-2025-646342"/>
    <d v="2025-08-02T00:00:00"/>
    <d v="2025-08-08T00:00:00"/>
    <n v="6"/>
    <s v="Original"/>
    <d v="2025-08-08T00:00:00"/>
    <n v="6"/>
    <x v="1"/>
    <s v="Japan"/>
    <s v="Osaka"/>
    <s v="Consumer"/>
    <s v="Direct"/>
    <x v="13"/>
    <s v="Laptops"/>
    <s v="LAP-4828"/>
    <n v="1225.94"/>
    <n v="1793.08"/>
    <n v="1793.08"/>
    <n v="0.13600000000000001"/>
    <n v="22"/>
    <n v="34082.864639999993"/>
    <n v="26970.68"/>
    <n v="7112.1846399999922"/>
    <n v="0.20867332353434462"/>
    <s v="Aug-2025"/>
    <d v="2025-08-01T00:00:00"/>
    <d v="2023-03-01T00:00:00"/>
    <n v="29"/>
    <s v="Q3-2025"/>
    <s v="Asia → Japan → Osaka"/>
    <m/>
    <m/>
    <s v="High"/>
    <n v="1"/>
    <n v="0"/>
  </r>
  <r>
    <s v="ORD-2024-866535"/>
    <d v="2024-12-04T00:00:00"/>
    <d v="2024-12-12T00:00:00"/>
    <n v="8"/>
    <s v="Original"/>
    <d v="2024-12-12T00:00:00"/>
    <n v="8"/>
    <x v="3"/>
    <s v="Germany"/>
    <s v="Frankfurt"/>
    <s v="Enterprise"/>
    <s v="Marketplace"/>
    <x v="5"/>
    <s v="Printers"/>
    <s v="PRN-5492"/>
    <n v="72.06"/>
    <n v="122.74"/>
    <n v="122.74"/>
    <n v="0.23799999999999999"/>
    <n v="8"/>
    <n v="748.22303999999997"/>
    <n v="576.48"/>
    <n v="171.74303999999995"/>
    <n v="0.22953455162246802"/>
    <s v="Dec-2024"/>
    <d v="2024-12-01T00:00:00"/>
    <d v="2023-01-01T00:00:00"/>
    <n v="23"/>
    <s v="Q4-2024"/>
    <s v="Europe → Germany → Frankfurt"/>
    <m/>
    <m/>
    <s v="Low"/>
    <n v="0"/>
    <n v="1"/>
  </r>
  <r>
    <s v="ORD-2023-747341"/>
    <d v="2023-04-19T00:00:00"/>
    <d v="2023-04-28T00:00:00"/>
    <n v="9"/>
    <s v="Original"/>
    <d v="2023-04-28T00:00:00"/>
    <n v="9"/>
    <x v="2"/>
    <s v="Brazil"/>
    <s v="Rio de Janeiro"/>
    <s v="Corporate"/>
    <s v="Distributor"/>
    <x v="12"/>
    <s v="Phones"/>
    <s v="PHN-7132"/>
    <n v="1013.54"/>
    <n v="927.93"/>
    <n v="927.93"/>
    <n v="0.17499999999999999"/>
    <n v="16"/>
    <n v="12248.675999999999"/>
    <n v="16216.64"/>
    <n v="-3967.9639999999999"/>
    <n v="-0.32395044166406234"/>
    <s v="Apr-2023"/>
    <d v="2023-04-01T00:00:00"/>
    <d v="2023-01-01T00:00:00"/>
    <n v="3"/>
    <s v="Q2-2023"/>
    <s v="Americas → Brazil → Rio de Janeiro"/>
    <m/>
    <m/>
    <s v="Medium"/>
    <n v="0"/>
    <n v="0"/>
  </r>
  <r>
    <s v="ORD-2024-853298"/>
    <d v="2024-03-06T00:00:00"/>
    <d v="2024-03-26T00:00:00"/>
    <n v="20"/>
    <s v="Original"/>
    <d v="2024-03-26T00:00:00"/>
    <n v="20"/>
    <x v="0"/>
    <s v="Nigeria"/>
    <s v="Port Harcourt"/>
    <s v="Consumer"/>
    <s v="Marketplace"/>
    <x v="2"/>
    <s v="Phones"/>
    <s v="PHN-4741"/>
    <n v="65.64"/>
    <n v="151.88"/>
    <n v="151.88"/>
    <n v="0.16700000000000001"/>
    <n v="23"/>
    <n v="2909.8689199999999"/>
    <n v="1509.72"/>
    <n v="1400.1489199999999"/>
    <n v="0.48117250587356353"/>
    <s v="Mar-2024"/>
    <d v="2024-03-01T00:00:00"/>
    <d v="2023-01-01T00:00:00"/>
    <n v="14"/>
    <s v="Q1-2024"/>
    <s v="Africa → Nigeria → Port Harcourt"/>
    <m/>
    <m/>
    <s v="Low"/>
    <n v="0"/>
    <n v="0"/>
  </r>
  <r>
    <s v="ORD-2024-544865"/>
    <d v="2024-02-16T00:00:00"/>
    <d v="2024-03-04T00:00:00"/>
    <n v="17"/>
    <s v="Original"/>
    <d v="2024-03-04T00:00:00"/>
    <n v="17"/>
    <x v="2"/>
    <s v="Canada"/>
    <s v="Montreal"/>
    <s v="Non-Profit"/>
    <s v="Retail"/>
    <x v="14"/>
    <s v="Laptops"/>
    <s v="LAP-2774"/>
    <n v="1350.98"/>
    <n v="2210.4"/>
    <n v="2210.4"/>
    <n v="0.26300000000000001"/>
    <n v="6"/>
    <n v="9774.3888000000006"/>
    <n v="8105.88"/>
    <n v="1668.5088000000005"/>
    <n v="0.17070211080615091"/>
    <s v="Feb-2024"/>
    <d v="2024-02-01T00:00:00"/>
    <d v="2023-01-01T00:00:00"/>
    <n v="13"/>
    <s v="Q1-2024"/>
    <s v="Americas → Canada → Montreal"/>
    <m/>
    <m/>
    <s v="High"/>
    <n v="0"/>
    <n v="1"/>
  </r>
  <r>
    <s v="ORD-2025-946490"/>
    <d v="2025-04-22T00:00:00"/>
    <d v="2025-05-02T00:00:00"/>
    <n v="10"/>
    <s v="Original"/>
    <d v="2025-05-02T00:00:00"/>
    <n v="10"/>
    <x v="3"/>
    <s v="Germany"/>
    <s v="Berlin"/>
    <s v="Corporate"/>
    <s v="Marketplace"/>
    <x v="0"/>
    <s v="Monitors"/>
    <s v="MON-2842"/>
    <n v="20.149999999999999"/>
    <n v="39.74"/>
    <n v="39.74"/>
    <n v="0.151"/>
    <n v="18"/>
    <n v="607.30668000000003"/>
    <n v="362.7"/>
    <n v="244.60668000000004"/>
    <n v="0.4027729120318585"/>
    <s v="Apr-2025"/>
    <d v="2025-04-01T00:00:00"/>
    <d v="2023-01-01T00:00:00"/>
    <n v="27"/>
    <s v="Q2-2025"/>
    <s v="Europe → Germany → Berlin"/>
    <m/>
    <m/>
    <s v="Low"/>
    <n v="0"/>
    <n v="0"/>
  </r>
  <r>
    <s v="ORD-2024-320972"/>
    <d v="2024-11-08T00:00:00"/>
    <d v="2024-11-08T00:00:00"/>
    <n v="0"/>
    <s v="Original"/>
    <d v="2024-11-08T00:00:00"/>
    <n v="0"/>
    <x v="0"/>
    <s v="Kenya"/>
    <s v="Nakuru"/>
    <s v="Enterprise"/>
    <s v="Marketplace"/>
    <x v="12"/>
    <s v="Networking"/>
    <s v="NET-2628"/>
    <n v="803.28"/>
    <n v="1009"/>
    <n v="1009"/>
    <n v="0.11"/>
    <n v="4"/>
    <n v="3592.04"/>
    <n v="3213.12"/>
    <n v="378.92000000000007"/>
    <n v="0.10548880302001093"/>
    <s v="Nov-2024"/>
    <d v="2024-11-01T00:00:00"/>
    <d v="2023-01-01T00:00:00"/>
    <n v="22"/>
    <s v="Q4-2024"/>
    <s v="Africa → Kenya → Nakuru"/>
    <m/>
    <m/>
    <s v="Medium"/>
    <n v="1"/>
    <n v="0"/>
  </r>
  <r>
    <s v="ORD-2025-248586"/>
    <d v="2025-09-12T00:00:00"/>
    <d v="2025-09-30T00:00:00"/>
    <n v="18"/>
    <s v="Original"/>
    <d v="2025-09-30T00:00:00"/>
    <n v="18"/>
    <x v="1"/>
    <s v="Japan"/>
    <s v="Nagoya"/>
    <s v="Non-Profit"/>
    <s v="Marketplace"/>
    <x v="9"/>
    <s v="Monitors"/>
    <s v="MON-2998"/>
    <n v="1212.99"/>
    <n v="1653.64"/>
    <n v="1653.64"/>
    <n v="0.107"/>
    <n v="8"/>
    <n v="11813.604160000001"/>
    <n v="9703.92"/>
    <n v="2109.6841600000007"/>
    <n v="0.17858090819931455"/>
    <s v="Sep-2025"/>
    <d v="2025-09-01T00:00:00"/>
    <d v="2023-03-01T00:00:00"/>
    <n v="30"/>
    <s v="Q3-2025"/>
    <s v="Asia → Japan → Nagoya"/>
    <m/>
    <m/>
    <s v="High"/>
    <n v="0"/>
    <n v="0"/>
  </r>
  <r>
    <s v="ORD-2024-664046"/>
    <d v="2024-09-02T00:00:00"/>
    <d v="2024-09-08T00:00:00"/>
    <n v="6"/>
    <s v="Original"/>
    <d v="2024-09-08T00:00:00"/>
    <n v="6"/>
    <x v="2"/>
    <s v="USA"/>
    <s v="Austin"/>
    <s v="Consumer"/>
    <s v="Direct"/>
    <x v="10"/>
    <s v="Components"/>
    <s v="CMP-7563"/>
    <n v="462.94"/>
    <n v="1015.7"/>
    <n v="1015.7"/>
    <n v="0.14299999999999999"/>
    <n v="14"/>
    <n v="12186.368600000002"/>
    <n v="6481.16"/>
    <n v="5705.2086000000018"/>
    <n v="0.46816314090483041"/>
    <s v="Sep-2024"/>
    <d v="2024-09-01T00:00:00"/>
    <d v="2023-01-01T00:00:00"/>
    <n v="20"/>
    <s v="Q3-2024"/>
    <s v="Americas → USA → Austin"/>
    <m/>
    <m/>
    <s v="Medium"/>
    <n v="1"/>
    <n v="0"/>
  </r>
  <r>
    <s v="ORD-2023-276806"/>
    <d v="2023-03-04T00:00:00"/>
    <d v="2023-03-24T00:00:00"/>
    <n v="20"/>
    <s v="Original"/>
    <d v="2023-03-24T00:00:00"/>
    <n v="20"/>
    <x v="2"/>
    <s v="Canada"/>
    <s v="Montreal"/>
    <s v="Consumer"/>
    <s v="Distributor"/>
    <x v="2"/>
    <s v="Laptops"/>
    <s v="LAP-6160"/>
    <n v="481.71"/>
    <n v="912.45"/>
    <n v="912.45"/>
    <n v="0.20300000000000001"/>
    <n v="24"/>
    <n v="17453.3436"/>
    <n v="11561.039999999999"/>
    <n v="5892.3036000000011"/>
    <n v="0.33760313983619739"/>
    <s v="Mar-2023"/>
    <d v="2023-03-01T00:00:00"/>
    <d v="2023-01-01T00:00:00"/>
    <n v="2"/>
    <s v="Q1-2023"/>
    <s v="Americas → Canada → Montreal"/>
    <m/>
    <m/>
    <s v="Medium"/>
    <n v="0"/>
    <n v="1"/>
  </r>
  <r>
    <s v="ORD-2024-220234"/>
    <d v="2024-03-15T00:00:00"/>
    <d v="2024-04-09T00:00:00"/>
    <n v="25"/>
    <s v="Original"/>
    <d v="2024-04-09T00:00:00"/>
    <n v="25"/>
    <x v="2"/>
    <s v="Canada"/>
    <s v="Vancouver"/>
    <s v="Consumer"/>
    <s v="Online"/>
    <x v="9"/>
    <s v="Monitors"/>
    <s v="MON-4361"/>
    <n v="648.64"/>
    <n v="815.19"/>
    <n v="815.19"/>
    <n v="0.22500000000000001"/>
    <n v="28"/>
    <n v="17689.623"/>
    <n v="18161.919999999998"/>
    <n v="-472.29699999999866"/>
    <n v="-2.6699099240272032E-2"/>
    <s v="Mar-2024"/>
    <d v="2024-03-01T00:00:00"/>
    <d v="2023-01-01T00:00:00"/>
    <n v="14"/>
    <s v="Q1-2024"/>
    <s v="Americas → Canada → Vancouver"/>
    <m/>
    <m/>
    <s v="Low"/>
    <n v="0"/>
    <n v="1"/>
  </r>
  <r>
    <s v="ORD-2024-301260"/>
    <d v="2024-07-29T00:00:00"/>
    <d v="2024-07-31T00:00:00"/>
    <n v="2"/>
    <s v="Original"/>
    <d v="2024-07-31T00:00:00"/>
    <n v="2"/>
    <x v="2"/>
    <s v="USA"/>
    <s v="New York"/>
    <s v="Education"/>
    <s v="Marketplace"/>
    <x v="2"/>
    <s v="Printers"/>
    <s v="PRN-2829"/>
    <n v="798.97"/>
    <n v="1814.06"/>
    <n v="1814.06"/>
    <n v="0.122"/>
    <n v="16"/>
    <n v="25483.91488"/>
    <n v="12783.52"/>
    <n v="12700.39488"/>
    <n v="0.49836906691159061"/>
    <s v="Jul-2024"/>
    <d v="2024-07-01T00:00:00"/>
    <d v="2023-01-01T00:00:00"/>
    <n v="18"/>
    <s v="Q3-2024"/>
    <s v="Americas → USA → New York"/>
    <m/>
    <m/>
    <s v="High"/>
    <n v="1"/>
    <n v="0"/>
  </r>
  <r>
    <s v="ORD-2024-350100"/>
    <d v="2024-10-27T00:00:00"/>
    <d v="2024-11-20T00:00:00"/>
    <n v="24"/>
    <s v="Original"/>
    <d v="2024-11-20T00:00:00"/>
    <n v="24"/>
    <x v="1"/>
    <s v="Japan"/>
    <s v="Nagoya"/>
    <s v="Non-Profit"/>
    <s v="Online"/>
    <x v="10"/>
    <s v="Monitors"/>
    <s v="MON-8939"/>
    <n v="317.25"/>
    <n v="758.92"/>
    <n v="758.92"/>
    <n v="5.2999999999999999E-2"/>
    <n v="9"/>
    <n v="6468.2751599999992"/>
    <n v="2855.25"/>
    <n v="3613.0251599999992"/>
    <n v="0.5585762928489888"/>
    <s v="Oct-2024"/>
    <d v="2024-10-01T00:00:00"/>
    <d v="2023-03-01T00:00:00"/>
    <n v="19"/>
    <s v="Q4-2024"/>
    <s v="Asia → Japan → Nagoya"/>
    <m/>
    <m/>
    <s v="Low"/>
    <n v="0"/>
    <n v="0"/>
  </r>
  <r>
    <s v="ORD-2024-855600"/>
    <d v="2024-04-29T00:00:00"/>
    <d v="2024-05-19T00:00:00"/>
    <n v="20"/>
    <s v="Original"/>
    <d v="2024-05-19T00:00:00"/>
    <n v="20"/>
    <x v="3"/>
    <s v="Germany"/>
    <s v="Frankfurt"/>
    <s v="Enterprise"/>
    <s v="Marketplace"/>
    <x v="0"/>
    <s v="Laptops"/>
    <s v="LAP-5009"/>
    <n v="668.97"/>
    <n v="1667.44"/>
    <n v="1667.44"/>
    <n v="3.4000000000000002E-2"/>
    <n v="15"/>
    <n v="24161.205600000001"/>
    <n v="10034.550000000001"/>
    <n v="14126.6556"/>
    <n v="0.58468339013679016"/>
    <s v="Apr-2024"/>
    <d v="2024-04-01T00:00:00"/>
    <d v="2023-01-01T00:00:00"/>
    <n v="15"/>
    <s v="Q2-2024"/>
    <s v="Europe → Germany → Frankfurt"/>
    <m/>
    <m/>
    <s v="High"/>
    <n v="0"/>
    <n v="0"/>
  </r>
  <r>
    <s v="ORD-2023-474313"/>
    <d v="2023-10-05T00:00:00"/>
    <d v="2023-10-06T00:00:00"/>
    <n v="1"/>
    <s v="Original"/>
    <d v="2023-10-06T00:00:00"/>
    <n v="1"/>
    <x v="1"/>
    <s v="India"/>
    <s v="Bengaluru"/>
    <s v="Non-Profit"/>
    <s v="Online"/>
    <x v="2"/>
    <s v="Components"/>
    <s v="CMP-4807"/>
    <n v="1470.26"/>
    <n v="2562.5500000000002"/>
    <n v="2562.5500000000002"/>
    <n v="0.17299999999999999"/>
    <n v="9"/>
    <n v="19073.059649999999"/>
    <n v="13232.34"/>
    <n v="5840.7196499999991"/>
    <n v="0.30622877279157462"/>
    <s v="Oct-2023"/>
    <d v="2023-10-01T00:00:00"/>
    <d v="2023-01-01T00:00:00"/>
    <n v="9"/>
    <s v="Q4-2023"/>
    <s v="Asia → India → Bengaluru"/>
    <m/>
    <m/>
    <s v="High"/>
    <n v="1"/>
    <n v="0"/>
  </r>
  <r>
    <s v="ORD-2023-256951"/>
    <d v="2023-04-19T00:00:00"/>
    <d v="2023-05-07T00:00:00"/>
    <n v="18"/>
    <s v="Original"/>
    <d v="2023-05-07T00:00:00"/>
    <n v="18"/>
    <x v="3"/>
    <s v="United Kingdom"/>
    <s v="London"/>
    <s v="Non-Profit"/>
    <s v="Direct"/>
    <x v="10"/>
    <s v="Networking"/>
    <s v="NET-2439"/>
    <n v="516.96"/>
    <n v="745.38"/>
    <n v="745.38"/>
    <n v="0.19700000000000001"/>
    <n v="4"/>
    <n v="2394.1605599999998"/>
    <n v="2067.84"/>
    <n v="326.32055999999966"/>
    <n v="0.13629852794835101"/>
    <s v="Apr-2023"/>
    <d v="2023-04-01T00:00:00"/>
    <d v="2023-01-01T00:00:00"/>
    <n v="3"/>
    <s v="Q2-2023"/>
    <s v="Europe → United Kingdom → London"/>
    <m/>
    <m/>
    <s v="Low"/>
    <n v="0"/>
    <n v="0"/>
  </r>
  <r>
    <s v="ORD-2025-184754"/>
    <d v="2025-06-27T00:00:00"/>
    <d v="2025-07-05T00:00:00"/>
    <n v="8"/>
    <s v="Original"/>
    <d v="2025-07-05T00:00:00"/>
    <n v="8"/>
    <x v="3"/>
    <s v="Germany"/>
    <s v="Munich"/>
    <s v="Small Business"/>
    <s v="Direct"/>
    <x v="3"/>
    <s v="Monitors"/>
    <s v="MON-7626"/>
    <n v="314.93"/>
    <n v="687.95"/>
    <n v="687.95"/>
    <n v="0.20499999999999999"/>
    <n v="8"/>
    <n v="4375.3620000000001"/>
    <n v="2519.44"/>
    <n v="1855.922"/>
    <n v="0.424175645352316"/>
    <s v="Jun-2025"/>
    <d v="2025-06-01T00:00:00"/>
    <d v="2023-01-01T00:00:00"/>
    <n v="29"/>
    <s v="Q2-2025"/>
    <s v="Europe → Germany → Munich"/>
    <m/>
    <m/>
    <s v="Low"/>
    <n v="0"/>
    <n v="1"/>
  </r>
  <r>
    <s v="ORD-2023-888140"/>
    <d v="2023-10-11T00:00:00"/>
    <d v="2023-10-13T00:00:00"/>
    <n v="2"/>
    <s v="Original"/>
    <d v="2023-10-13T00:00:00"/>
    <n v="2"/>
    <x v="2"/>
    <s v="Brazil"/>
    <s v="Brasília"/>
    <s v="Consumer"/>
    <s v="Distributor"/>
    <x v="15"/>
    <s v="Accessories"/>
    <s v="ACC-3567"/>
    <n v="715.94"/>
    <n v="550.07000000000005"/>
    <n v="550.07000000000005"/>
    <n v="0.14000000000000001"/>
    <n v="16"/>
    <n v="7568.9632000000001"/>
    <n v="11455.04"/>
    <n v="-3886.0768000000007"/>
    <n v="-0.51342260456491595"/>
    <s v="Oct-2023"/>
    <d v="2023-10-01T00:00:00"/>
    <d v="2023-01-01T00:00:00"/>
    <n v="9"/>
    <s v="Q4-2023"/>
    <s v="Americas → Brazil → Brasília"/>
    <m/>
    <m/>
    <s v="Low"/>
    <n v="1"/>
    <n v="0"/>
  </r>
  <r>
    <s v="ORD-2023-638181"/>
    <d v="2023-05-20T00:00:00"/>
    <d v="2023-06-07T00:00:00"/>
    <n v="18"/>
    <s v="Original"/>
    <d v="2023-06-07T00:00:00"/>
    <n v="18"/>
    <x v="0"/>
    <s v="Nigeria"/>
    <s v="Port Harcourt"/>
    <s v="Enterprise"/>
    <s v="Distributor"/>
    <x v="6"/>
    <s v="Components"/>
    <s v="CMP-4630"/>
    <n v="1120.06"/>
    <n v="2068.21"/>
    <n v="2068.21"/>
    <n v="7.8E-2"/>
    <n v="12"/>
    <n v="22882.675440000003"/>
    <n v="13440.72"/>
    <n v="9441.9554400000034"/>
    <n v="0.41262462795303284"/>
    <s v="May-2023"/>
    <d v="2023-05-01T00:00:00"/>
    <d v="2023-01-01T00:00:00"/>
    <n v="4"/>
    <s v="Q2-2023"/>
    <s v="Africa → Nigeria → Port Harcourt"/>
    <m/>
    <m/>
    <s v="High"/>
    <n v="0"/>
    <n v="0"/>
  </r>
  <r>
    <s v="ORD-2023-521280"/>
    <d v="2023-05-27T00:00:00"/>
    <d v="2023-06-19T00:00:00"/>
    <n v="23"/>
    <s v="Original"/>
    <d v="2023-06-19T00:00:00"/>
    <n v="23"/>
    <x v="3"/>
    <s v="Germany"/>
    <s v="Berlin"/>
    <s v="Education"/>
    <s v="Retail"/>
    <x v="7"/>
    <s v="Accessories"/>
    <s v="ACC-1882"/>
    <n v="1471.58"/>
    <n v="2576.65"/>
    <n v="2576.65"/>
    <n v="4.0000000000000001E-3"/>
    <n v="7"/>
    <n v="17964.4038"/>
    <n v="10301.06"/>
    <n v="7663.3438000000006"/>
    <n v="0.4265849223451546"/>
    <s v="May-2023"/>
    <d v="2023-05-01T00:00:00"/>
    <d v="2023-01-01T00:00:00"/>
    <n v="4"/>
    <s v="Q2-2023"/>
    <s v="Europe → Germany → Berlin"/>
    <m/>
    <m/>
    <s v="High"/>
    <n v="0"/>
    <n v="0"/>
  </r>
  <r>
    <s v="ORD-2023-630430"/>
    <d v="2023-08-04T00:00:00"/>
    <d v="2023-08-24T00:00:00"/>
    <n v="20"/>
    <s v="Original"/>
    <d v="2023-08-24T00:00:00"/>
    <n v="20"/>
    <x v="2"/>
    <s v="Brazil"/>
    <s v="Brasília"/>
    <s v="Non-Profit"/>
    <s v="Direct"/>
    <x v="15"/>
    <s v="Networking"/>
    <s v="NET-9125"/>
    <n v="582.88"/>
    <n v="1044.1400000000001"/>
    <n v="1044.1400000000001"/>
    <n v="0.216"/>
    <n v="10"/>
    <n v="8186.057600000001"/>
    <n v="5828.8"/>
    <n v="2357.2576000000008"/>
    <n v="0.28796005539956138"/>
    <s v="Aug-2023"/>
    <d v="2023-08-01T00:00:00"/>
    <d v="2023-01-01T00:00:00"/>
    <n v="7"/>
    <s v="Q3-2023"/>
    <s v="Americas → Brazil → Brasília"/>
    <m/>
    <m/>
    <s v="Medium"/>
    <n v="0"/>
    <n v="1"/>
  </r>
  <r>
    <s v="ORD-2025-908258"/>
    <d v="2025-06-21T00:00:00"/>
    <d v="2025-06-27T00:00:00"/>
    <n v="6"/>
    <s v="Original"/>
    <d v="2025-06-27T00:00:00"/>
    <n v="6"/>
    <x v="0"/>
    <s v="South Africa"/>
    <s v="Durban"/>
    <s v="Enterprise"/>
    <s v="Distributor"/>
    <x v="13"/>
    <s v="Phones"/>
    <s v="PHN-3819"/>
    <n v="93.91"/>
    <n v="99.04"/>
    <n v="99.04"/>
    <n v="5.7000000000000002E-2"/>
    <n v="6"/>
    <n v="560.36831999999993"/>
    <n v="563.46"/>
    <n v="-3.0916800000001103"/>
    <n v="-5.5172283829323376E-3"/>
    <s v="Jun-2025"/>
    <d v="2025-06-01T00:00:00"/>
    <d v="2023-01-01T00:00:00"/>
    <n v="29"/>
    <s v="Q2-2025"/>
    <s v="Africa → South Africa → Durban"/>
    <m/>
    <m/>
    <s v="Low"/>
    <n v="1"/>
    <n v="0"/>
  </r>
  <r>
    <s v="ORD-2025-440093"/>
    <d v="2025-04-16T00:00:00"/>
    <d v="2025-04-26T00:00:00"/>
    <n v="10"/>
    <s v="Original"/>
    <d v="2025-04-26T00:00:00"/>
    <n v="10"/>
    <x v="0"/>
    <s v="Nigeria"/>
    <s v="Port Harcourt"/>
    <s v="Enterprise"/>
    <s v="Marketplace"/>
    <x v="9"/>
    <s v="Laptops"/>
    <s v="LAP-3490"/>
    <n v="1457.44"/>
    <n v="1996.81"/>
    <n v="1996.81"/>
    <n v="0.126"/>
    <n v="23"/>
    <n v="40139.874619999995"/>
    <n v="33521.120000000003"/>
    <n v="6618.7546199999924"/>
    <n v="0.16489225944672353"/>
    <s v="Apr-2025"/>
    <d v="2025-04-01T00:00:00"/>
    <d v="2023-01-01T00:00:00"/>
    <n v="27"/>
    <s v="Q2-2025"/>
    <s v="Africa → Nigeria → Port Harcourt"/>
    <m/>
    <m/>
    <s v="High"/>
    <n v="0"/>
    <n v="0"/>
  </r>
  <r>
    <s v="ORD-2025-898022"/>
    <d v="2025-09-02T00:00:00"/>
    <d v="2025-09-11T00:00:00"/>
    <n v="9"/>
    <s v="Original"/>
    <d v="2025-09-11T00:00:00"/>
    <n v="9"/>
    <x v="2"/>
    <s v="Canada"/>
    <s v="Toronto"/>
    <s v="Corporate"/>
    <s v="Distributor"/>
    <x v="12"/>
    <s v="Printers"/>
    <s v="PRN-1276"/>
    <n v="1207.6300000000001"/>
    <n v="921.68"/>
    <n v="921.68"/>
    <n v="0.19600000000000001"/>
    <n v="17"/>
    <n v="12597.52224"/>
    <n v="20529.710000000003"/>
    <n v="-7932.1877600000025"/>
    <n v="-0.62966253274897988"/>
    <s v="Sep-2025"/>
    <d v="2025-09-01T00:00:00"/>
    <d v="2023-01-01T00:00:00"/>
    <n v="32"/>
    <s v="Q3-2025"/>
    <s v="Americas → Canada → Toronto"/>
    <m/>
    <m/>
    <s v="Medium"/>
    <n v="0"/>
    <n v="0"/>
  </r>
  <r>
    <s v="ORD-2024-500511"/>
    <d v="2024-10-08T00:00:00"/>
    <d v="2024-10-08T00:00:00"/>
    <n v="0"/>
    <s v="Original"/>
    <d v="2024-10-08T00:00:00"/>
    <n v="0"/>
    <x v="3"/>
    <s v="United Kingdom"/>
    <s v="London"/>
    <s v="Corporate"/>
    <s v="Online"/>
    <x v="6"/>
    <s v="Monitors"/>
    <s v="MON-9733"/>
    <n v="1108.1099999999999"/>
    <n v="2503.79"/>
    <n v="2503.79"/>
    <n v="0.184"/>
    <n v="19"/>
    <n v="38818.760160000005"/>
    <n v="21054.089999999997"/>
    <n v="17764.670160000009"/>
    <n v="0.45763105485025896"/>
    <s v="Oct-2024"/>
    <d v="2024-10-01T00:00:00"/>
    <d v="2023-01-01T00:00:00"/>
    <n v="21"/>
    <s v="Q4-2024"/>
    <s v="Europe → United Kingdom → London"/>
    <m/>
    <m/>
    <s v="High"/>
    <n v="1"/>
    <n v="0"/>
  </r>
  <r>
    <s v="ORD-2023-632893"/>
    <d v="2023-05-07T00:00:00"/>
    <d v="2023-05-05T00:00:00"/>
    <n v="-2"/>
    <s v="Corrected"/>
    <d v="2023-05-09T00:00:00"/>
    <n v="2"/>
    <x v="0"/>
    <s v="Nigeria"/>
    <s v="Port Harcourt"/>
    <s v="Non-Profit"/>
    <s v="Marketplace"/>
    <x v="8"/>
    <s v="Components"/>
    <s v="CMP-9392"/>
    <n v="1269.6500000000001"/>
    <n v="2462.77"/>
    <n v="2462.77"/>
    <n v="0.107"/>
    <n v="8"/>
    <n v="17594.028880000002"/>
    <n v="10157.200000000001"/>
    <n v="7436.8288800000009"/>
    <n v="0.42269050089225502"/>
    <s v="May-2023"/>
    <d v="2023-05-01T00:00:00"/>
    <d v="2023-01-01T00:00:00"/>
    <n v="4"/>
    <s v="Q2-2023"/>
    <s v="Africa → Nigeria → Port Harcourt"/>
    <m/>
    <m/>
    <s v="High"/>
    <n v="1"/>
    <n v="0"/>
  </r>
  <r>
    <s v="ORD-2023-967239"/>
    <d v="2023-12-24T00:00:00"/>
    <d v="2024-01-01T00:00:00"/>
    <n v="8"/>
    <s v="Original"/>
    <d v="2024-01-01T00:00:00"/>
    <n v="8"/>
    <x v="2"/>
    <s v="Brazil"/>
    <s v="São Paulo"/>
    <s v="Education"/>
    <s v="Direct"/>
    <x v="0"/>
    <s v="Phones"/>
    <s v="PHN-3014"/>
    <n v="526.49"/>
    <n v="496.2"/>
    <n v="496.2"/>
    <n v="0"/>
    <n v="14"/>
    <n v="6946.8"/>
    <n v="7370.8600000000006"/>
    <n v="-424.0600000000004"/>
    <n v="-6.1043933897621985E-2"/>
    <s v="Dec-2023"/>
    <d v="2023-12-01T00:00:00"/>
    <d v="2023-01-01T00:00:00"/>
    <n v="11"/>
    <s v="Q4-2023"/>
    <s v="Americas → Brazil → São Paulo"/>
    <m/>
    <m/>
    <s v="Low"/>
    <n v="0"/>
    <n v="0"/>
  </r>
  <r>
    <s v="ORD-2024-885858"/>
    <d v="2024-01-10T00:00:00"/>
    <d v="2024-01-23T00:00:00"/>
    <n v="13"/>
    <s v="Original"/>
    <d v="2024-01-23T00:00:00"/>
    <n v="13"/>
    <x v="3"/>
    <s v="France"/>
    <s v="Marseille"/>
    <s v="Corporate"/>
    <s v="Direct"/>
    <x v="8"/>
    <s v="Printers"/>
    <s v="PRN-6776"/>
    <n v="720"/>
    <n v="907.59"/>
    <n v="907.59"/>
    <n v="0.154"/>
    <n v="10"/>
    <n v="7678.2113999999992"/>
    <n v="7200"/>
    <n v="478.21139999999923"/>
    <n v="6.2281614179052078E-2"/>
    <s v="Jan-2024"/>
    <d v="2024-01-01T00:00:00"/>
    <d v="2023-01-01T00:00:00"/>
    <n v="12"/>
    <s v="Q1-2024"/>
    <s v="Europe → France → Marseille"/>
    <m/>
    <m/>
    <s v="Medium"/>
    <n v="0"/>
    <n v="0"/>
  </r>
  <r>
    <s v="ORD-2023-253245"/>
    <d v="2023-08-03T00:00:00"/>
    <d v="2023-08-14T00:00:00"/>
    <n v="11"/>
    <s v="Original"/>
    <d v="2023-08-14T00:00:00"/>
    <n v="11"/>
    <x v="2"/>
    <s v="Brazil"/>
    <s v="Brasília"/>
    <s v="Corporate"/>
    <s v="Direct"/>
    <x v="1"/>
    <s v="Accessories"/>
    <s v="ACC-3951"/>
    <n v="232.73"/>
    <n v="334.19"/>
    <n v="334.19"/>
    <n v="0.13400000000000001"/>
    <n v="25"/>
    <n v="7235.2134999999998"/>
    <n v="5818.25"/>
    <n v="1416.9634999999998"/>
    <n v="0.1958426658729559"/>
    <s v="Aug-2023"/>
    <d v="2023-08-01T00:00:00"/>
    <d v="2023-01-01T00:00:00"/>
    <n v="7"/>
    <s v="Q3-2023"/>
    <s v="Americas → Brazil → Brasília"/>
    <m/>
    <m/>
    <s v="Low"/>
    <n v="0"/>
    <n v="0"/>
  </r>
  <r>
    <s v="ORD-2025-484073"/>
    <d v="2025-02-19T00:00:00"/>
    <d v="2025-03-09T00:00:00"/>
    <n v="18"/>
    <s v="Original"/>
    <d v="2025-03-09T00:00:00"/>
    <n v="18"/>
    <x v="1"/>
    <s v="India"/>
    <s v="Delhi"/>
    <s v="Small Business"/>
    <s v="Direct"/>
    <x v="7"/>
    <s v="Monitors"/>
    <s v="MON-1436"/>
    <n v="325.87"/>
    <n v="538.79"/>
    <n v="538.79"/>
    <n v="0.17399999999999999"/>
    <n v="16"/>
    <n v="7120.6486400000003"/>
    <n v="5213.92"/>
    <n v="1906.7286400000003"/>
    <n v="0.26777457172778013"/>
    <s v="Feb-2025"/>
    <d v="2025-02-01T00:00:00"/>
    <d v="2023-01-01T00:00:00"/>
    <n v="25"/>
    <s v="Q1-2025"/>
    <s v="Asia → India → Delhi"/>
    <m/>
    <m/>
    <s v="Low"/>
    <n v="0"/>
    <n v="0"/>
  </r>
  <r>
    <s v="ORD-2024-745822"/>
    <d v="2024-03-31T00:00:00"/>
    <d v="2024-04-17T00:00:00"/>
    <n v="17"/>
    <s v="Original"/>
    <d v="2024-04-17T00:00:00"/>
    <n v="17"/>
    <x v="3"/>
    <s v="Germany"/>
    <s v="Frankfurt"/>
    <s v="Education"/>
    <s v="Direct"/>
    <x v="10"/>
    <s v="Monitors"/>
    <s v="MON-8651"/>
    <n v="1025.51"/>
    <n v="1436.54"/>
    <n v="1436.54"/>
    <n v="0.13900000000000001"/>
    <n v="28"/>
    <n v="34632.106319999999"/>
    <n v="28714.28"/>
    <n v="5917.8263200000001"/>
    <n v="0.17087688127656453"/>
    <s v="Mar-2024"/>
    <d v="2024-03-01T00:00:00"/>
    <d v="2023-01-01T00:00:00"/>
    <n v="14"/>
    <s v="Q1-2024"/>
    <s v="Europe → Germany → Frankfurt"/>
    <m/>
    <m/>
    <s v="Medium"/>
    <n v="0"/>
    <n v="0"/>
  </r>
  <r>
    <s v="ORD-2023-369160"/>
    <d v="2023-07-24T00:00:00"/>
    <d v="2023-08-13T00:00:00"/>
    <n v="20"/>
    <s v="Original"/>
    <d v="2023-08-13T00:00:00"/>
    <n v="20"/>
    <x v="2"/>
    <s v="Canada"/>
    <s v="Montreal"/>
    <s v="Education"/>
    <s v="Direct"/>
    <x v="0"/>
    <s v="Monitors"/>
    <s v="MON-3307"/>
    <n v="1082.3800000000001"/>
    <n v="1766.55"/>
    <n v="1766.55"/>
    <n v="0.16400000000000001"/>
    <n v="20"/>
    <n v="29536.716"/>
    <n v="21647.600000000002"/>
    <n v="7889.1159999999982"/>
    <n v="0.26709523157550752"/>
    <s v="Jul-2023"/>
    <d v="2023-07-01T00:00:00"/>
    <d v="2023-01-01T00:00:00"/>
    <n v="6"/>
    <s v="Q3-2023"/>
    <s v="Americas → Canada → Montreal"/>
    <m/>
    <m/>
    <s v="High"/>
    <n v="0"/>
    <n v="0"/>
  </r>
  <r>
    <s v="ORD-2024-834983"/>
    <d v="2024-03-16T00:00:00"/>
    <d v="2024-04-13T00:00:00"/>
    <n v="28"/>
    <s v="Original"/>
    <d v="2024-04-13T00:00:00"/>
    <n v="28"/>
    <x v="3"/>
    <s v="France"/>
    <s v="Paris"/>
    <s v="Small Business"/>
    <s v="Online"/>
    <x v="11"/>
    <s v="Printers"/>
    <s v="PRN-8758"/>
    <n v="287.61"/>
    <n v="628.54"/>
    <n v="628.54"/>
    <n v="0.13500000000000001"/>
    <n v="21"/>
    <n v="11417.429099999999"/>
    <n v="6039.81"/>
    <n v="5377.619099999999"/>
    <n v="0.47100087531964613"/>
    <s v="Mar-2024"/>
    <d v="2024-03-01T00:00:00"/>
    <d v="2023-01-01T00:00:00"/>
    <n v="14"/>
    <s v="Q1-2024"/>
    <s v="Europe → France → Paris"/>
    <m/>
    <m/>
    <s v="Low"/>
    <n v="0"/>
    <n v="0"/>
  </r>
  <r>
    <s v="ORD-2024-499009"/>
    <d v="2024-01-25T00:00:00"/>
    <d v="2024-01-27T00:00:00"/>
    <n v="2"/>
    <s v="Original"/>
    <d v="2024-01-27T00:00:00"/>
    <n v="2"/>
    <x v="2"/>
    <s v="Brazil"/>
    <s v="São Paulo"/>
    <s v="Non-Profit"/>
    <s v="Marketplace"/>
    <x v="13"/>
    <s v="Laptops"/>
    <s v="LAP-7056"/>
    <n v="1410.97"/>
    <n v="1650.75"/>
    <n v="1650.75"/>
    <n v="0.13500000000000001"/>
    <n v="6"/>
    <n v="8567.3924999999999"/>
    <n v="8465.82"/>
    <n v="101.57250000000022"/>
    <n v="1.1855707556295596E-2"/>
    <s v="Jan-2024"/>
    <d v="2024-01-01T00:00:00"/>
    <d v="2023-01-01T00:00:00"/>
    <n v="12"/>
    <s v="Q1-2024"/>
    <s v="Americas → Brazil → São Paulo"/>
    <m/>
    <m/>
    <s v="High"/>
    <n v="1"/>
    <n v="0"/>
  </r>
  <r>
    <s v="ORD-2024-948800"/>
    <d v="2024-03-27T00:00:00"/>
    <d v="2024-04-11T00:00:00"/>
    <n v="15"/>
    <s v="Original"/>
    <d v="2024-04-11T00:00:00"/>
    <n v="15"/>
    <x v="2"/>
    <s v="USA"/>
    <s v="San Francisco"/>
    <s v="Small Business"/>
    <s v="Direct"/>
    <x v="7"/>
    <s v="Networking"/>
    <s v="NET-5523"/>
    <n v="1338.35"/>
    <n v="2247.14"/>
    <n v="2247.14"/>
    <n v="0.115"/>
    <n v="40"/>
    <n v="79548.755999999994"/>
    <n v="53534"/>
    <n v="26014.755999999994"/>
    <n v="0.32702907384246205"/>
    <s v="Mar-2024"/>
    <d v="2024-03-01T00:00:00"/>
    <d v="2023-01-01T00:00:00"/>
    <n v="14"/>
    <s v="Q1-2024"/>
    <s v="Americas → USA → San Francisco"/>
    <m/>
    <m/>
    <s v="High"/>
    <n v="0"/>
    <n v="0"/>
  </r>
  <r>
    <s v="ORD-2025-678328"/>
    <d v="2025-06-24T00:00:00"/>
    <d v="2025-07-14T00:00:00"/>
    <n v="20"/>
    <s v="Original"/>
    <d v="2025-07-14T00:00:00"/>
    <n v="20"/>
    <x v="3"/>
    <s v="Germany"/>
    <s v="Berlin"/>
    <s v="Corporate"/>
    <s v="Direct"/>
    <x v="7"/>
    <s v="Accessories"/>
    <s v="ACC-8094"/>
    <n v="385.08"/>
    <n v="893.19"/>
    <n v="893.19"/>
    <n v="0.151"/>
    <n v="8"/>
    <n v="6066.54648"/>
    <n v="3080.64"/>
    <n v="2985.9064800000001"/>
    <n v="0.49219213762621666"/>
    <s v="Jun-2025"/>
    <d v="2025-06-01T00:00:00"/>
    <d v="2023-01-01T00:00:00"/>
    <n v="29"/>
    <s v="Q2-2025"/>
    <s v="Europe → Germany → Berlin"/>
    <m/>
    <m/>
    <s v="Medium"/>
    <n v="0"/>
    <n v="0"/>
  </r>
  <r>
    <s v="ORD-2024-580808"/>
    <d v="2024-06-16T00:00:00"/>
    <d v="2024-07-03T00:00:00"/>
    <n v="17"/>
    <s v="Original"/>
    <d v="2024-07-03T00:00:00"/>
    <n v="17"/>
    <x v="0"/>
    <s v="South Africa"/>
    <s v="Johannesburg"/>
    <s v="Enterprise"/>
    <s v="Marketplace"/>
    <x v="9"/>
    <s v="Phones"/>
    <s v="PHN-6832"/>
    <n v="1173.83"/>
    <n v="2328.9"/>
    <n v="2328.9"/>
    <n v="0.12"/>
    <n v="17"/>
    <n v="34840.344000000005"/>
    <n v="19955.11"/>
    <n v="14885.234000000004"/>
    <n v="0.42724130393201637"/>
    <s v="Jun-2024"/>
    <d v="2024-06-01T00:00:00"/>
    <d v="2023-01-01T00:00:00"/>
    <n v="17"/>
    <s v="Q2-2024"/>
    <s v="Africa → South Africa → Johannesburg"/>
    <m/>
    <m/>
    <s v="High"/>
    <n v="0"/>
    <n v="0"/>
  </r>
  <r>
    <s v="ORD-2023-211715"/>
    <d v="2023-10-30T00:00:00"/>
    <d v="2023-11-14T00:00:00"/>
    <n v="15"/>
    <s v="Original"/>
    <d v="2023-11-14T00:00:00"/>
    <n v="15"/>
    <x v="1"/>
    <s v="India"/>
    <s v="Bengaluru"/>
    <s v="Corporate"/>
    <s v="Online"/>
    <x v="9"/>
    <s v="Laptops"/>
    <s v="LAP-2378"/>
    <n v="953.46"/>
    <n v="2066.75"/>
    <n v="2066.75"/>
    <n v="0.13800000000000001"/>
    <n v="5"/>
    <n v="8907.6924999999992"/>
    <n v="4767.3"/>
    <n v="4140.392499999999"/>
    <n v="0.46481089238318446"/>
    <s v="Oct-2023"/>
    <d v="2023-10-01T00:00:00"/>
    <d v="2023-01-01T00:00:00"/>
    <n v="9"/>
    <s v="Q4-2023"/>
    <s v="Asia → India → Bengaluru"/>
    <m/>
    <m/>
    <s v="High"/>
    <n v="0"/>
    <n v="0"/>
  </r>
  <r>
    <s v="ORD-2023-715175"/>
    <d v="2023-06-15T00:00:00"/>
    <d v="2023-06-23T00:00:00"/>
    <n v="8"/>
    <s v="Original"/>
    <d v="2023-06-23T00:00:00"/>
    <n v="8"/>
    <x v="2"/>
    <s v="USA"/>
    <s v="San Francisco"/>
    <s v="Consumer"/>
    <s v="Distributor"/>
    <x v="7"/>
    <s v="Monitors"/>
    <s v="MON-5424"/>
    <n v="1097.0899999999999"/>
    <n v="2182.31"/>
    <n v="2182.31"/>
    <n v="0.112"/>
    <n v="9"/>
    <n v="17441.021520000002"/>
    <n v="9873.81"/>
    <n v="7567.2115200000026"/>
    <n v="0.43387432962699546"/>
    <s v="Jun-2023"/>
    <d v="2023-06-01T00:00:00"/>
    <d v="2023-01-01T00:00:00"/>
    <n v="5"/>
    <s v="Q2-2023"/>
    <s v="Americas → USA → San Francisco"/>
    <m/>
    <m/>
    <s v="High"/>
    <n v="0"/>
    <n v="0"/>
  </r>
  <r>
    <s v="ORD-2025-685236"/>
    <d v="2025-03-14T00:00:00"/>
    <d v="2025-03-29T00:00:00"/>
    <n v="15"/>
    <s v="Original"/>
    <d v="2025-03-29T00:00:00"/>
    <n v="15"/>
    <x v="1"/>
    <s v="Japan"/>
    <s v="Tokyo"/>
    <s v="Non-Profit"/>
    <s v="Direct"/>
    <x v="10"/>
    <s v="Networking"/>
    <s v="NET-8430"/>
    <n v="1106.96"/>
    <n v="2726.62"/>
    <n v="2726.62"/>
    <n v="0.317"/>
    <n v="7"/>
    <n v="13035.970220000001"/>
    <n v="7748.72"/>
    <n v="5287.2502200000008"/>
    <n v="0.40558931408789306"/>
    <s v="Mar-2025"/>
    <d v="2025-03-01T00:00:00"/>
    <d v="2023-03-01T00:00:00"/>
    <n v="24"/>
    <s v="Q1-2025"/>
    <s v="Asia → Japan → Tokyo"/>
    <m/>
    <m/>
    <s v="High"/>
    <n v="0"/>
    <n v="1"/>
  </r>
  <r>
    <s v="ORD-2023-274037"/>
    <d v="2023-08-15T00:00:00"/>
    <d v="2023-08-25T00:00:00"/>
    <n v="10"/>
    <s v="Original"/>
    <d v="2023-08-25T00:00:00"/>
    <n v="10"/>
    <x v="0"/>
    <s v="Kenya"/>
    <s v="Nairobi"/>
    <s v="Small Business"/>
    <s v="Retail"/>
    <x v="13"/>
    <s v="Phones"/>
    <s v="PHN-1234"/>
    <n v="91.85"/>
    <n v="111.29"/>
    <n v="111.29"/>
    <n v="0"/>
    <n v="6"/>
    <n v="667.74"/>
    <n v="551.09999999999991"/>
    <n v="116.6400000000001"/>
    <n v="0.17467876718483258"/>
    <s v="Aug-2023"/>
    <d v="2023-08-01T00:00:00"/>
    <d v="2023-01-01T00:00:00"/>
    <n v="7"/>
    <s v="Q3-2023"/>
    <s v="Africa → Kenya → Nairobi"/>
    <m/>
    <m/>
    <s v="Low"/>
    <n v="0"/>
    <n v="0"/>
  </r>
  <r>
    <s v="ORD-2025-983096"/>
    <d v="2025-05-17T00:00:00"/>
    <d v="2025-05-28T00:00:00"/>
    <n v="11"/>
    <s v="Original"/>
    <d v="2025-05-28T00:00:00"/>
    <n v="11"/>
    <x v="1"/>
    <s v="India"/>
    <s v="Bengaluru"/>
    <s v="Corporate"/>
    <s v="Distributor"/>
    <x v="5"/>
    <s v="Laptops"/>
    <s v="LAP-9016"/>
    <n v="623.4"/>
    <n v="1100.0899999999999"/>
    <n v="1100.0899999999999"/>
    <n v="0.114"/>
    <n v="12"/>
    <n v="11696.156879999999"/>
    <n v="7480.7999999999993"/>
    <n v="4215.3568799999994"/>
    <n v="0.36040529579490388"/>
    <s v="May-2025"/>
    <d v="2025-05-01T00:00:00"/>
    <d v="2023-01-01T00:00:00"/>
    <n v="28"/>
    <s v="Q2-2025"/>
    <s v="Asia → India → Bengaluru"/>
    <m/>
    <m/>
    <s v="Medium"/>
    <n v="0"/>
    <n v="0"/>
  </r>
  <r>
    <s v="ORD-2024-366010"/>
    <d v="2024-01-13T00:00:00"/>
    <d v="2024-02-05T00:00:00"/>
    <n v="23"/>
    <s v="Original"/>
    <d v="2024-02-05T00:00:00"/>
    <n v="23"/>
    <x v="3"/>
    <s v="Germany"/>
    <s v="Frankfurt"/>
    <s v="Education"/>
    <s v="Direct"/>
    <x v="5"/>
    <s v="Laptops"/>
    <s v="LAP-9931"/>
    <n v="1017.93"/>
    <n v="1529.14"/>
    <n v="1529.14"/>
    <n v="0.155"/>
    <n v="12"/>
    <n v="15505.479600000001"/>
    <n v="12215.16"/>
    <n v="3290.3196000000007"/>
    <n v="0.21220366508366503"/>
    <s v="Jan-2024"/>
    <d v="2024-01-01T00:00:00"/>
    <d v="2023-01-01T00:00:00"/>
    <n v="12"/>
    <s v="Q1-2024"/>
    <s v="Europe → Germany → Frankfurt"/>
    <m/>
    <m/>
    <s v="Medium"/>
    <n v="0"/>
    <n v="0"/>
  </r>
  <r>
    <s v="ORD-2023-610470"/>
    <d v="2023-06-24T00:00:00"/>
    <d v="2023-07-21T00:00:00"/>
    <n v="27"/>
    <s v="Original"/>
    <d v="2023-07-21T00:00:00"/>
    <n v="27"/>
    <x v="1"/>
    <s v="Japan"/>
    <s v="Nagoya"/>
    <s v="Consumer"/>
    <s v="Marketplace"/>
    <x v="1"/>
    <s v="Phones"/>
    <s v="PHN-6818"/>
    <n v="554.76"/>
    <n v="728.69"/>
    <n v="728.69"/>
    <n v="0.22"/>
    <n v="7"/>
    <n v="3978.6474000000003"/>
    <n v="3883.3199999999997"/>
    <n v="95.32740000000058"/>
    <n v="2.395975074343119E-2"/>
    <s v="Jun-2023"/>
    <d v="2023-06-01T00:00:00"/>
    <d v="2023-03-01T00:00:00"/>
    <n v="3"/>
    <s v="Q2-2023"/>
    <s v="Asia → Japan → Nagoya"/>
    <m/>
    <m/>
    <s v="Low"/>
    <n v="0"/>
    <n v="1"/>
  </r>
  <r>
    <s v="ORD-2025-541048"/>
    <d v="2025-04-04T00:00:00"/>
    <d v="2025-04-13T00:00:00"/>
    <n v="9"/>
    <s v="Original"/>
    <d v="2025-04-13T00:00:00"/>
    <n v="9"/>
    <x v="3"/>
    <s v="Germany"/>
    <s v="Munich"/>
    <s v="Consumer"/>
    <s v="Marketplace"/>
    <x v="9"/>
    <s v="Phones"/>
    <s v="PHN-3803"/>
    <n v="7.02"/>
    <n v="6.28"/>
    <n v="6.28"/>
    <n v="0.13400000000000001"/>
    <n v="14"/>
    <n v="76.138720000000006"/>
    <n v="98.28"/>
    <n v="-22.141279999999995"/>
    <n v="-0.29080184169106066"/>
    <s v="Apr-2025"/>
    <d v="2025-04-01T00:00:00"/>
    <d v="2023-01-01T00:00:00"/>
    <n v="27"/>
    <s v="Q2-2025"/>
    <s v="Europe → Germany → Munich"/>
    <m/>
    <m/>
    <s v="Low"/>
    <n v="0"/>
    <n v="0"/>
  </r>
  <r>
    <s v="ORD-2024-862371"/>
    <d v="2024-09-07T00:00:00"/>
    <d v="2024-09-07T00:00:00"/>
    <n v="0"/>
    <s v="Original"/>
    <d v="2024-09-07T00:00:00"/>
    <n v="0"/>
    <x v="1"/>
    <s v="India"/>
    <s v="Mumbai"/>
    <s v="Education"/>
    <s v="Distributor"/>
    <x v="5"/>
    <s v="Networking"/>
    <s v="NET-9835"/>
    <n v="1066.6500000000001"/>
    <n v="2569.77"/>
    <n v="2569.77"/>
    <n v="0.13400000000000001"/>
    <n v="9"/>
    <n v="20028.787380000002"/>
    <n v="9599.85"/>
    <n v="10428.937380000001"/>
    <n v="0.52069739331368348"/>
    <s v="Sep-2024"/>
    <d v="2024-09-01T00:00:00"/>
    <d v="2023-01-01T00:00:00"/>
    <n v="20"/>
    <s v="Q3-2024"/>
    <s v="Asia → India → Mumbai"/>
    <m/>
    <m/>
    <s v="High"/>
    <n v="1"/>
    <n v="0"/>
  </r>
  <r>
    <s v="ORD-2024-277241"/>
    <d v="2024-01-28T00:00:00"/>
    <d v="2024-01-30T00:00:00"/>
    <n v="2"/>
    <s v="Original"/>
    <d v="2024-01-30T00:00:00"/>
    <n v="2"/>
    <x v="0"/>
    <s v="South Africa"/>
    <s v="Cape Town"/>
    <s v="Consumer"/>
    <s v="Direct"/>
    <x v="9"/>
    <s v="Accessories"/>
    <s v="ACC-6223"/>
    <n v="798.45"/>
    <n v="1592.02"/>
    <n v="1592.02"/>
    <n v="6.6000000000000003E-2"/>
    <n v="18"/>
    <n v="26765.040239999998"/>
    <n v="14372.1"/>
    <n v="12392.940239999998"/>
    <n v="0.46302714768494585"/>
    <s v="Jan-2024"/>
    <d v="2024-01-01T00:00:00"/>
    <d v="2023-01-01T00:00:00"/>
    <n v="12"/>
    <s v="Q1-2024"/>
    <s v="Africa → South Africa → Cape Town"/>
    <m/>
    <m/>
    <s v="Medium"/>
    <n v="1"/>
    <n v="0"/>
  </r>
  <r>
    <s v="ORD-2023-369150"/>
    <d v="2023-07-18T00:00:00"/>
    <d v="2023-08-10T00:00:00"/>
    <n v="23"/>
    <s v="Original"/>
    <d v="2023-08-10T00:00:00"/>
    <n v="23"/>
    <x v="0"/>
    <s v="South Africa"/>
    <s v="Johannesburg"/>
    <s v="Small Business"/>
    <s v="Retail"/>
    <x v="4"/>
    <s v="Components"/>
    <s v="CMP-8659"/>
    <n v="1271.56"/>
    <n v="995.47"/>
    <n v="995.47"/>
    <n v="0.192"/>
    <n v="13"/>
    <n v="10456.416880000001"/>
    <n v="16530.28"/>
    <n v="-6073.8631199999982"/>
    <n v="-0.58087423155607754"/>
    <s v="Jul-2023"/>
    <d v="2023-07-01T00:00:00"/>
    <d v="2023-01-01T00:00:00"/>
    <n v="6"/>
    <s v="Q3-2023"/>
    <s v="Africa → South Africa → Johannesburg"/>
    <m/>
    <m/>
    <s v="Medium"/>
    <n v="0"/>
    <n v="0"/>
  </r>
  <r>
    <s v="ORD-2025-922513"/>
    <d v="2025-08-28T00:00:00"/>
    <d v="2025-08-26T00:00:00"/>
    <n v="-2"/>
    <s v="Corrected"/>
    <d v="2025-08-30T00:00:00"/>
    <n v="2"/>
    <x v="0"/>
    <s v="Nigeria"/>
    <s v="Port Harcourt"/>
    <s v="Small Business"/>
    <s v="Retail"/>
    <x v="8"/>
    <s v="Accessories"/>
    <s v="ACC-4483"/>
    <n v="521.05999999999995"/>
    <n v="1240.31"/>
    <n v="1240.31"/>
    <n v="0.14599999999999999"/>
    <n v="18"/>
    <n v="19066.045319999997"/>
    <n v="9379.0799999999981"/>
    <n v="9686.9653199999993"/>
    <n v="0.50807417885650974"/>
    <s v="Aug-2025"/>
    <d v="2025-08-01T00:00:00"/>
    <d v="2023-01-01T00:00:00"/>
    <n v="31"/>
    <s v="Q3-2025"/>
    <s v="Africa → Nigeria → Port Harcourt"/>
    <m/>
    <m/>
    <s v="Medium"/>
    <n v="1"/>
    <n v="0"/>
  </r>
  <r>
    <s v="ORD-2025-752845"/>
    <d v="2025-03-30T00:00:00"/>
    <d v="2025-04-07T00:00:00"/>
    <n v="8"/>
    <s v="Original"/>
    <d v="2025-04-07T00:00:00"/>
    <n v="8"/>
    <x v="2"/>
    <s v="Brazil"/>
    <s v="São Paulo"/>
    <s v="Non-Profit"/>
    <s v="Direct"/>
    <x v="4"/>
    <s v="Printers"/>
    <s v="PRN-8763"/>
    <n v="71.62"/>
    <n v="118.37"/>
    <n v="118.37"/>
    <n v="0.156"/>
    <n v="11"/>
    <n v="1098.9470800000001"/>
    <n v="787.82"/>
    <n v="311.12708000000009"/>
    <n v="0.28311379652603474"/>
    <s v="Mar-2025"/>
    <d v="2025-03-01T00:00:00"/>
    <d v="2023-01-01T00:00:00"/>
    <n v="26"/>
    <s v="Q1-2025"/>
    <s v="Americas → Brazil → São Paulo"/>
    <m/>
    <m/>
    <s v="Low"/>
    <n v="0"/>
    <n v="0"/>
  </r>
  <r>
    <s v="ORD-2023-667815"/>
    <d v="2023-10-21T00:00:00"/>
    <d v="2023-11-09T00:00:00"/>
    <n v="19"/>
    <s v="Original"/>
    <d v="2023-11-09T00:00:00"/>
    <n v="19"/>
    <x v="3"/>
    <s v="United Kingdom"/>
    <s v="London"/>
    <s v="Non-Profit"/>
    <s v="Direct"/>
    <x v="8"/>
    <s v="Accessories"/>
    <s v="ACC-8557"/>
    <n v="1142.48"/>
    <n v="2105.5300000000002"/>
    <n v="2105.5300000000002"/>
    <n v="0.20699999999999999"/>
    <n v="14"/>
    <n v="23375.594060000003"/>
    <n v="15994.720000000001"/>
    <n v="7380.8740600000019"/>
    <n v="0.31575129346680658"/>
    <s v="Oct-2023"/>
    <d v="2023-10-01T00:00:00"/>
    <d v="2023-01-01T00:00:00"/>
    <n v="9"/>
    <s v="Q4-2023"/>
    <s v="Europe → United Kingdom → London"/>
    <m/>
    <m/>
    <s v="High"/>
    <n v="0"/>
    <n v="1"/>
  </r>
  <r>
    <s v="ORD-2023-375011"/>
    <d v="2023-08-23T00:00:00"/>
    <d v="2023-09-22T00:00:00"/>
    <n v="30"/>
    <s v="Original"/>
    <d v="2023-09-22T00:00:00"/>
    <n v="30"/>
    <x v="3"/>
    <s v="United Kingdom"/>
    <s v="London"/>
    <s v="Consumer"/>
    <s v="Distributor"/>
    <x v="7"/>
    <s v="Accessories"/>
    <s v="ACC-1492"/>
    <n v="209.81"/>
    <n v="523"/>
    <n v="523"/>
    <n v="5.8999999999999997E-2"/>
    <n v="15"/>
    <n v="7382.1450000000004"/>
    <n v="3147.15"/>
    <n v="4234.9950000000008"/>
    <n v="0.57368082041195356"/>
    <s v="Aug-2023"/>
    <d v="2023-08-01T00:00:00"/>
    <d v="2023-01-01T00:00:00"/>
    <n v="7"/>
    <s v="Q3-2023"/>
    <s v="Europe → United Kingdom → London"/>
    <m/>
    <m/>
    <s v="Low"/>
    <n v="0"/>
    <n v="0"/>
  </r>
  <r>
    <s v="ORD-2025-487025"/>
    <d v="2025-04-11T00:00:00"/>
    <d v="2025-05-04T00:00:00"/>
    <n v="23"/>
    <s v="Original"/>
    <d v="2025-05-04T00:00:00"/>
    <n v="23"/>
    <x v="1"/>
    <s v="Japan"/>
    <s v="Osaka"/>
    <s v="Small Business"/>
    <s v="Online"/>
    <x v="12"/>
    <s v="Components"/>
    <s v="CMP-3743"/>
    <n v="786.2"/>
    <n v="1075.3"/>
    <n v="1075.3"/>
    <n v="0.08"/>
    <n v="9"/>
    <n v="8903.4839999999986"/>
    <n v="7075.8"/>
    <n v="1827.6839999999984"/>
    <n v="0.20527739478163815"/>
    <s v="Apr-2025"/>
    <d v="2025-04-01T00:00:00"/>
    <d v="2023-03-01T00:00:00"/>
    <n v="25"/>
    <s v="Q2-2025"/>
    <s v="Asia → Japan → Osaka"/>
    <m/>
    <m/>
    <s v="Medium"/>
    <n v="0"/>
    <n v="0"/>
  </r>
  <r>
    <s v="ORD-2025-398335"/>
    <d v="2025-06-01T00:00:00"/>
    <d v="2025-06-27T00:00:00"/>
    <n v="26"/>
    <s v="Original"/>
    <d v="2025-06-27T00:00:00"/>
    <n v="26"/>
    <x v="3"/>
    <s v="Germany"/>
    <s v="Munich"/>
    <s v="Consumer"/>
    <s v="Distributor"/>
    <x v="6"/>
    <s v="Laptops"/>
    <s v="LAP-1619"/>
    <n v="1362.31"/>
    <n v="3294.57"/>
    <n v="3294.57"/>
    <n v="0.113"/>
    <n v="7"/>
    <n v="20455.985130000001"/>
    <n v="9536.17"/>
    <n v="10919.815130000001"/>
    <n v="0.5338200561157721"/>
    <s v="Jun-2025"/>
    <d v="2025-06-01T00:00:00"/>
    <d v="2023-01-01T00:00:00"/>
    <n v="29"/>
    <s v="Q2-2025"/>
    <s v="Europe → Germany → Munich"/>
    <m/>
    <m/>
    <s v="High"/>
    <n v="0"/>
    <n v="0"/>
  </r>
  <r>
    <s v="ORD-2024-792137"/>
    <d v="2024-03-02T00:00:00"/>
    <d v="2024-03-16T00:00:00"/>
    <n v="14"/>
    <s v="Original"/>
    <d v="2024-03-16T00:00:00"/>
    <n v="14"/>
    <x v="2"/>
    <s v="Canada"/>
    <s v="Vancouver"/>
    <s v="Non-Profit"/>
    <s v="Direct"/>
    <x v="7"/>
    <s v="Printers"/>
    <s v="PRN-7976"/>
    <n v="248.24"/>
    <n v="464.05"/>
    <n v="464.05"/>
    <n v="0.16900000000000001"/>
    <n v="11"/>
    <n v="4241.88105"/>
    <n v="2730.6400000000003"/>
    <n v="1511.2410499999996"/>
    <n v="0.3562667203975462"/>
    <s v="Mar-2024"/>
    <d v="2024-03-01T00:00:00"/>
    <d v="2023-01-01T00:00:00"/>
    <n v="14"/>
    <s v="Q1-2024"/>
    <s v="Americas → Canada → Vancouver"/>
    <m/>
    <m/>
    <s v="Low"/>
    <n v="0"/>
    <n v="0"/>
  </r>
  <r>
    <s v="ORD-2023-602648"/>
    <d v="2023-06-20T00:00:00"/>
    <d v="2023-07-08T00:00:00"/>
    <n v="18"/>
    <s v="Original"/>
    <d v="2023-07-08T00:00:00"/>
    <n v="18"/>
    <x v="2"/>
    <s v="USA"/>
    <s v="Austin"/>
    <s v="Non-Profit"/>
    <s v="Direct"/>
    <x v="9"/>
    <s v="Monitors"/>
    <s v="MON-4326"/>
    <n v="337"/>
    <n v="511.03"/>
    <n v="511.03"/>
    <n v="0.108"/>
    <n v="7"/>
    <n v="3190.8713200000002"/>
    <n v="2359"/>
    <n v="831.8713200000002"/>
    <n v="0.26070349963219458"/>
    <s v="Jun-2023"/>
    <d v="2023-06-01T00:00:00"/>
    <d v="2023-01-01T00:00:00"/>
    <n v="5"/>
    <s v="Q2-2023"/>
    <s v="Americas → USA → Austin"/>
    <m/>
    <m/>
    <s v="Low"/>
    <n v="0"/>
    <n v="0"/>
  </r>
  <r>
    <s v="ORD-2024-207096"/>
    <d v="2024-03-26T00:00:00"/>
    <d v="2024-04-05T00:00:00"/>
    <n v="10"/>
    <s v="Original"/>
    <d v="2024-04-05T00:00:00"/>
    <n v="10"/>
    <x v="2"/>
    <s v="USA"/>
    <s v="Austin"/>
    <s v="Consumer"/>
    <s v="Direct"/>
    <x v="1"/>
    <s v="Monitors"/>
    <s v="MON-5444"/>
    <n v="5.66"/>
    <n v="4.22"/>
    <n v="4.22"/>
    <n v="0.11899999999999999"/>
    <n v="18"/>
    <n v="66.920760000000001"/>
    <n v="101.88"/>
    <n v="-34.959239999999994"/>
    <n v="-0.52239753403876454"/>
    <s v="Mar-2024"/>
    <d v="2024-03-01T00:00:00"/>
    <d v="2023-01-01T00:00:00"/>
    <n v="14"/>
    <s v="Q1-2024"/>
    <s v="Americas → USA → Austin"/>
    <m/>
    <m/>
    <s v="Low"/>
    <n v="0"/>
    <n v="0"/>
  </r>
  <r>
    <s v="ORD-2025-939953"/>
    <d v="2025-01-22T00:00:00"/>
    <d v="2025-01-22T00:00:00"/>
    <n v="0"/>
    <s v="Original"/>
    <d v="2025-01-22T00:00:00"/>
    <n v="0"/>
    <x v="3"/>
    <s v="France"/>
    <s v="Lyon"/>
    <s v="Small Business"/>
    <s v="Online"/>
    <x v="5"/>
    <s v="Accessories"/>
    <s v="ACC-5422"/>
    <n v="591.72"/>
    <n v="577.24"/>
    <n v="577.24"/>
    <n v="0"/>
    <n v="22"/>
    <n v="12699.28"/>
    <n v="13017.84"/>
    <n v="-318.55999999999949"/>
    <n v="-2.5084886702238195E-2"/>
    <s v="Jan-2025"/>
    <d v="2025-01-01T00:00:00"/>
    <d v="2023-01-01T00:00:00"/>
    <n v="24"/>
    <s v="Q1-2025"/>
    <s v="Europe → France → Lyon"/>
    <m/>
    <m/>
    <s v="Low"/>
    <n v="1"/>
    <n v="0"/>
  </r>
  <r>
    <s v="ORD-2025-191328"/>
    <d v="2025-05-10T00:00:00"/>
    <d v="2025-05-27T00:00:00"/>
    <n v="17"/>
    <s v="Original"/>
    <d v="2025-05-27T00:00:00"/>
    <n v="17"/>
    <x v="2"/>
    <s v="Canada"/>
    <s v="Vancouver"/>
    <s v="Education"/>
    <s v="Direct"/>
    <x v="0"/>
    <s v="Components"/>
    <s v="CMP-9307"/>
    <n v="862.89"/>
    <n v="1426.03"/>
    <n v="1426.03"/>
    <n v="5.6000000000000001E-2"/>
    <n v="19"/>
    <n v="25577.274079999999"/>
    <n v="16394.91"/>
    <n v="9182.3640799999994"/>
    <n v="0.35900479665188778"/>
    <s v="May-2025"/>
    <d v="2025-05-01T00:00:00"/>
    <d v="2023-01-01T00:00:00"/>
    <n v="28"/>
    <s v="Q2-2025"/>
    <s v="Americas → Canada → Vancouver"/>
    <m/>
    <m/>
    <s v="Medium"/>
    <n v="0"/>
    <n v="0"/>
  </r>
  <r>
    <s v="ORD-2023-166668"/>
    <d v="2023-10-05T00:00:00"/>
    <d v="2023-10-31T00:00:00"/>
    <n v="26"/>
    <s v="Original"/>
    <d v="2023-10-31T00:00:00"/>
    <n v="26"/>
    <x v="1"/>
    <s v="China"/>
    <s v="Shanghai"/>
    <s v="Consumer"/>
    <s v="Not Specified"/>
    <x v="1"/>
    <s v="Printers"/>
    <s v="PRN-6520"/>
    <n v="649.91"/>
    <n v="1360.12"/>
    <n v="1360.12"/>
    <n v="0.19400000000000001"/>
    <n v="9"/>
    <n v="9866.3104799999983"/>
    <n v="5849.19"/>
    <n v="4017.1204799999987"/>
    <n v="0.40715528749506769"/>
    <s v="Oct-2023"/>
    <d v="2023-10-01T00:00:00"/>
    <d v="2023-01-01T00:00:00"/>
    <n v="9"/>
    <s v="Q4-2023"/>
    <s v="Asia → China → Shanghai"/>
    <m/>
    <m/>
    <s v="Medium"/>
    <n v="0"/>
    <n v="0"/>
  </r>
  <r>
    <s v="ORD-2023-594700"/>
    <d v="2023-07-18T00:00:00"/>
    <d v="2023-07-22T00:00:00"/>
    <n v="4"/>
    <s v="Original"/>
    <d v="2023-07-22T00:00:00"/>
    <n v="4"/>
    <x v="2"/>
    <s v="Brazil"/>
    <s v="São Paulo"/>
    <s v="Consumer"/>
    <s v="Direct"/>
    <x v="9"/>
    <s v="Networking"/>
    <s v="NET-1699"/>
    <n v="1269.55"/>
    <n v="2071.1"/>
    <n v="2071.1"/>
    <n v="0.129"/>
    <n v="22"/>
    <n v="39686.4182"/>
    <n v="27930.1"/>
    <n v="11756.318200000002"/>
    <n v="0.29623026549672354"/>
    <s v="Jul-2023"/>
    <d v="2023-07-01T00:00:00"/>
    <d v="2023-01-01T00:00:00"/>
    <n v="6"/>
    <s v="Q3-2023"/>
    <s v="Americas → Brazil → São Paulo"/>
    <m/>
    <m/>
    <s v="High"/>
    <n v="1"/>
    <n v="0"/>
  </r>
  <r>
    <s v="ORD-2025-278048"/>
    <d v="2025-06-22T00:00:00"/>
    <d v="2025-07-08T00:00:00"/>
    <n v="16"/>
    <s v="Original"/>
    <d v="2025-07-08T00:00:00"/>
    <n v="16"/>
    <x v="3"/>
    <s v="United Kingdom"/>
    <s v="London"/>
    <s v="Education"/>
    <s v="Direct"/>
    <x v="8"/>
    <s v="Phones"/>
    <s v="PHN-5316"/>
    <n v="892.73"/>
    <n v="979.84"/>
    <n v="979.84"/>
    <n v="0.17399999999999999"/>
    <n v="10"/>
    <n v="8093.4784"/>
    <n v="8927.2999999999993"/>
    <n v="-833.82159999999931"/>
    <n v="-0.10302388649112838"/>
    <s v="Jun-2025"/>
    <d v="2025-06-01T00:00:00"/>
    <d v="2023-01-01T00:00:00"/>
    <n v="29"/>
    <s v="Q2-2025"/>
    <s v="Europe → United Kingdom → London"/>
    <m/>
    <m/>
    <s v="Medium"/>
    <n v="0"/>
    <n v="0"/>
  </r>
  <r>
    <s v="ORD-2024-878493"/>
    <d v="2024-06-19T00:00:00"/>
    <d v="2024-06-20T00:00:00"/>
    <n v="1"/>
    <s v="Original"/>
    <d v="2024-06-20T00:00:00"/>
    <n v="1"/>
    <x v="0"/>
    <s v="Kenya"/>
    <s v="Kisumu"/>
    <s v="Small Business"/>
    <s v="Direct"/>
    <x v="1"/>
    <s v="Laptops"/>
    <s v="LAP-4607"/>
    <n v="231.63"/>
    <n v="537.39"/>
    <n v="537.39"/>
    <n v="0.08"/>
    <n v="12"/>
    <n v="5932.7856000000002"/>
    <n v="2779.56"/>
    <n v="3153.2256000000002"/>
    <n v="0.53149158129024587"/>
    <s v="Jun-2024"/>
    <d v="2024-06-01T00:00:00"/>
    <d v="2023-01-01T00:00:00"/>
    <n v="17"/>
    <s v="Q2-2024"/>
    <s v="Africa → Kenya → Kisumu"/>
    <m/>
    <m/>
    <s v="Low"/>
    <n v="1"/>
    <n v="0"/>
  </r>
  <r>
    <s v="ORD-2025-138578"/>
    <d v="2025-04-09T00:00:00"/>
    <d v="2025-04-12T00:00:00"/>
    <n v="3"/>
    <s v="Original"/>
    <d v="2025-04-12T00:00:00"/>
    <n v="3"/>
    <x v="3"/>
    <s v="France"/>
    <s v="Lyon"/>
    <s v="Small Business"/>
    <s v="Distributor"/>
    <x v="10"/>
    <s v="Monitors"/>
    <s v="MON-5276"/>
    <n v="86.68"/>
    <n v="213.32"/>
    <n v="213.32"/>
    <n v="3.7999999999999999E-2"/>
    <n v="8"/>
    <n v="1641.7107199999998"/>
    <n v="693.44"/>
    <n v="948.27071999999976"/>
    <n v="0.57761133459614611"/>
    <s v="Apr-2025"/>
    <d v="2025-04-01T00:00:00"/>
    <d v="2023-01-01T00:00:00"/>
    <n v="27"/>
    <s v="Q2-2025"/>
    <s v="Europe → France → Lyon"/>
    <m/>
    <m/>
    <s v="Low"/>
    <n v="1"/>
    <n v="0"/>
  </r>
  <r>
    <s v="ORD-2025-944081"/>
    <d v="2025-03-25T00:00:00"/>
    <d v="2025-03-26T00:00:00"/>
    <n v="1"/>
    <s v="Original"/>
    <d v="2025-03-26T00:00:00"/>
    <n v="1"/>
    <x v="0"/>
    <s v="Nigeria"/>
    <s v="Lagos"/>
    <s v="Education"/>
    <s v="Distributor"/>
    <x v="3"/>
    <s v="Accessories"/>
    <s v="ACC-9533"/>
    <n v="1450.43"/>
    <n v="1994.67"/>
    <n v="1994.67"/>
    <n v="0.1"/>
    <n v="24"/>
    <n v="43084.872000000003"/>
    <n v="34810.32"/>
    <n v="8274.5520000000033"/>
    <n v="0.19205237513529116"/>
    <s v="Mar-2025"/>
    <d v="2025-03-01T00:00:00"/>
    <d v="2023-01-01T00:00:00"/>
    <n v="26"/>
    <s v="Q1-2025"/>
    <s v="Africa → Nigeria → Lagos"/>
    <m/>
    <m/>
    <s v="High"/>
    <n v="1"/>
    <n v="0"/>
  </r>
  <r>
    <s v="ORD-2025-364852"/>
    <d v="2025-05-18T00:00:00"/>
    <d v="2025-06-09T00:00:00"/>
    <n v="22"/>
    <s v="Original"/>
    <d v="2025-06-09T00:00:00"/>
    <n v="22"/>
    <x v="2"/>
    <s v="USA"/>
    <s v="New York"/>
    <s v="Consumer"/>
    <s v="Retail"/>
    <x v="10"/>
    <s v="Networking"/>
    <s v="NET-3749"/>
    <n v="382.96"/>
    <n v="552.84"/>
    <n v="552.84"/>
    <n v="0.17599999999999999"/>
    <n v="8"/>
    <n v="3644.3212800000006"/>
    <n v="3063.68"/>
    <n v="580.64128000000073"/>
    <n v="0.15932768693763483"/>
    <s v="May-2025"/>
    <d v="2025-05-01T00:00:00"/>
    <d v="2023-01-01T00:00:00"/>
    <n v="28"/>
    <s v="Q2-2025"/>
    <s v="Americas → USA → New York"/>
    <m/>
    <m/>
    <s v="Low"/>
    <n v="0"/>
    <n v="0"/>
  </r>
  <r>
    <s v="ORD-2025-415018"/>
    <d v="2025-01-22T00:00:00"/>
    <d v="2025-02-04T00:00:00"/>
    <n v="13"/>
    <s v="Original"/>
    <d v="2025-02-04T00:00:00"/>
    <n v="13"/>
    <x v="1"/>
    <s v="Japan"/>
    <s v="Tokyo"/>
    <s v="Small Business"/>
    <s v="Distributor"/>
    <x v="4"/>
    <s v="Printers"/>
    <s v="PRN-2991"/>
    <n v="122.29"/>
    <n v="224.95"/>
    <n v="224.95"/>
    <n v="0.153"/>
    <n v="28"/>
    <n v="5334.9141999999993"/>
    <n v="3424.1200000000003"/>
    <n v="1910.7941999999989"/>
    <n v="0.3581677471026618"/>
    <s v="Jan-2025"/>
    <d v="2025-01-01T00:00:00"/>
    <d v="2023-03-01T00:00:00"/>
    <n v="22"/>
    <s v="Q1-2025"/>
    <s v="Asia → Japan → Tokyo"/>
    <m/>
    <m/>
    <s v="Low"/>
    <n v="0"/>
    <n v="0"/>
  </r>
  <r>
    <s v="ORD-2023-884192"/>
    <d v="2023-01-10T00:00:00"/>
    <d v="2023-01-29T00:00:00"/>
    <n v="19"/>
    <s v="Original"/>
    <d v="2023-01-29T00:00:00"/>
    <n v="19"/>
    <x v="3"/>
    <s v="France"/>
    <s v="Lyon"/>
    <s v="Non-Profit"/>
    <s v="Direct"/>
    <x v="14"/>
    <s v="Laptops"/>
    <s v="LAP-4551"/>
    <n v="401.66"/>
    <n v="772.09"/>
    <n v="772.09"/>
    <n v="8.8999999999999996E-2"/>
    <n v="14"/>
    <n v="9847.2358600000007"/>
    <n v="5623.2400000000007"/>
    <n v="4223.99586"/>
    <n v="0.42895244107619046"/>
    <s v="Jan-2023"/>
    <d v="2023-01-01T00:00:00"/>
    <d v="2023-01-01T00:00:00"/>
    <n v="0"/>
    <s v="Q1-2023"/>
    <s v="Europe → France → Lyon"/>
    <m/>
    <m/>
    <s v="Low"/>
    <n v="0"/>
    <n v="0"/>
  </r>
  <r>
    <s v="ORD-2024-165942"/>
    <d v="2024-12-29T00:00:00"/>
    <d v="2025-01-12T00:00:00"/>
    <n v="14"/>
    <s v="Original"/>
    <d v="2025-01-12T00:00:00"/>
    <n v="14"/>
    <x v="3"/>
    <s v="United Kingdom"/>
    <s v="Manchester"/>
    <s v="Corporate"/>
    <s v="Direct"/>
    <x v="5"/>
    <s v="Monitors"/>
    <s v="MON-6310"/>
    <n v="1399.72"/>
    <n v="3149.21"/>
    <n v="3149.21"/>
    <n v="0.185"/>
    <n v="12"/>
    <n v="30799.273800000003"/>
    <n v="16796.64"/>
    <n v="14002.633800000003"/>
    <n v="0.45464168703873797"/>
    <s v="Dec-2024"/>
    <d v="2024-12-01T00:00:00"/>
    <d v="2023-01-01T00:00:00"/>
    <n v="23"/>
    <s v="Q4-2024"/>
    <s v="Europe → United Kingdom → Manchester"/>
    <m/>
    <m/>
    <s v="High"/>
    <n v="0"/>
    <n v="0"/>
  </r>
  <r>
    <s v="ORD-2024-403664"/>
    <d v="2024-05-23T00:00:00"/>
    <d v="2024-06-06T00:00:00"/>
    <n v="14"/>
    <s v="Original"/>
    <d v="2024-06-06T00:00:00"/>
    <n v="14"/>
    <x v="2"/>
    <s v="Brazil"/>
    <s v="Rio de Janeiro"/>
    <s v="Non-Profit"/>
    <s v="Online"/>
    <x v="2"/>
    <s v="Networking"/>
    <s v="NET-1166"/>
    <n v="51.13"/>
    <n v="57.53"/>
    <n v="57.53"/>
    <n v="4.4999999999999998E-2"/>
    <n v="16"/>
    <n v="879.05840000000001"/>
    <n v="818.08"/>
    <n v="60.978399999999965"/>
    <n v="6.9367859973808302E-2"/>
    <s v="May-2024"/>
    <d v="2024-05-01T00:00:00"/>
    <d v="2023-01-01T00:00:00"/>
    <n v="16"/>
    <s v="Q2-2024"/>
    <s v="Americas → Brazil → Rio de Janeiro"/>
    <m/>
    <m/>
    <s v="Low"/>
    <n v="0"/>
    <n v="0"/>
  </r>
  <r>
    <s v="ORD-2023-890605"/>
    <d v="2023-06-24T00:00:00"/>
    <d v="2023-06-22T00:00:00"/>
    <n v="-2"/>
    <s v="Corrected"/>
    <d v="2023-06-26T00:00:00"/>
    <n v="2"/>
    <x v="2"/>
    <s v="Canada"/>
    <s v="Toronto"/>
    <s v="Non-Profit"/>
    <s v="Retail"/>
    <x v="12"/>
    <s v="Accessories"/>
    <s v="ACC-2903"/>
    <n v="471.42"/>
    <n v="824.81"/>
    <n v="824.81"/>
    <n v="8.7999999999999995E-2"/>
    <n v="15"/>
    <n v="11283.400799999999"/>
    <n v="7071.3"/>
    <n v="4212.1007999999993"/>
    <n v="0.37330064531608231"/>
    <s v="Jun-2023"/>
    <d v="2023-06-01T00:00:00"/>
    <d v="2023-01-01T00:00:00"/>
    <n v="5"/>
    <s v="Q2-2023"/>
    <s v="Americas → Canada → Toronto"/>
    <m/>
    <m/>
    <s v="Medium"/>
    <n v="1"/>
    <n v="0"/>
  </r>
  <r>
    <s v="ORD-2024-925626"/>
    <d v="2024-11-04T00:00:00"/>
    <d v="2024-11-05T00:00:00"/>
    <n v="1"/>
    <s v="Original"/>
    <d v="2024-11-05T00:00:00"/>
    <n v="1"/>
    <x v="3"/>
    <s v="United Kingdom"/>
    <s v="London"/>
    <s v="Corporate"/>
    <s v="Retail"/>
    <x v="12"/>
    <s v="Printers"/>
    <s v="PRN-2293"/>
    <n v="840.68"/>
    <n v="1493.53"/>
    <n v="1493.53"/>
    <n v="0"/>
    <n v="27"/>
    <n v="40325.31"/>
    <n v="22698.359999999997"/>
    <n v="17626.95"/>
    <n v="0.43711877230454027"/>
    <s v="Nov-2024"/>
    <d v="2024-11-01T00:00:00"/>
    <d v="2023-01-01T00:00:00"/>
    <n v="22"/>
    <s v="Q4-2024"/>
    <s v="Europe → United Kingdom → London"/>
    <m/>
    <m/>
    <s v="Medium"/>
    <n v="1"/>
    <n v="0"/>
  </r>
  <r>
    <s v="ORD-2024-427031"/>
    <d v="2024-06-08T00:00:00"/>
    <d v="2024-06-24T00:00:00"/>
    <n v="16"/>
    <s v="Original"/>
    <d v="2024-06-24T00:00:00"/>
    <n v="16"/>
    <x v="0"/>
    <s v="South Africa"/>
    <s v="Durban"/>
    <s v="Education"/>
    <s v="Distributor"/>
    <x v="10"/>
    <s v="Monitors"/>
    <s v="MON-1389"/>
    <n v="597.85"/>
    <n v="741.92"/>
    <n v="741.92"/>
    <n v="3.1E-2"/>
    <n v="7"/>
    <n v="5032.4433599999993"/>
    <n v="4184.95"/>
    <n v="847.49335999999948"/>
    <n v="0.16840594108544515"/>
    <s v="Jun-2024"/>
    <d v="2024-06-01T00:00:00"/>
    <d v="2023-01-01T00:00:00"/>
    <n v="17"/>
    <s v="Q2-2024"/>
    <s v="Africa → South Africa → Durban"/>
    <m/>
    <m/>
    <s v="Low"/>
    <n v="0"/>
    <n v="0"/>
  </r>
  <r>
    <s v="ORD-2025-231184"/>
    <d v="2025-06-01T00:00:00"/>
    <d v="2025-06-06T00:00:00"/>
    <n v="5"/>
    <s v="Original"/>
    <d v="2025-06-06T00:00:00"/>
    <n v="5"/>
    <x v="3"/>
    <s v="France"/>
    <s v="Paris"/>
    <s v="Consumer"/>
    <s v="Distributor"/>
    <x v="3"/>
    <s v="Components"/>
    <s v="CMP-4093"/>
    <n v="379.45"/>
    <n v="742.23"/>
    <n v="742.23"/>
    <n v="0.09"/>
    <n v="13"/>
    <n v="8780.5809000000008"/>
    <n v="4932.8499999999995"/>
    <n v="3847.7309000000014"/>
    <n v="0.43820915083192286"/>
    <s v="Jun-2025"/>
    <d v="2025-06-01T00:00:00"/>
    <d v="2023-01-01T00:00:00"/>
    <n v="29"/>
    <s v="Q2-2025"/>
    <s v="Europe → France → Paris"/>
    <m/>
    <m/>
    <s v="Low"/>
    <n v="1"/>
    <n v="0"/>
  </r>
  <r>
    <s v="ORD-2023-363031"/>
    <d v="2023-05-06T00:00:00"/>
    <d v="2023-05-14T00:00:00"/>
    <n v="8"/>
    <s v="Original"/>
    <d v="2023-05-14T00:00:00"/>
    <n v="8"/>
    <x v="1"/>
    <s v="Japan"/>
    <s v="Osaka"/>
    <s v="Enterprise"/>
    <s v="Marketplace"/>
    <x v="5"/>
    <s v="Phones"/>
    <s v="PHN-6131"/>
    <n v="291.18"/>
    <n v="479.54"/>
    <n v="479.54"/>
    <n v="0.14099999999999999"/>
    <n v="22"/>
    <n v="9062.34692"/>
    <n v="6405.96"/>
    <n v="2656.3869199999999"/>
    <n v="0.29312350801066001"/>
    <s v="May-2023"/>
    <d v="2023-05-01T00:00:00"/>
    <d v="2023-03-01T00:00:00"/>
    <n v="2"/>
    <s v="Q2-2023"/>
    <s v="Asia → Japan → Osaka"/>
    <m/>
    <m/>
    <s v="Low"/>
    <n v="0"/>
    <n v="0"/>
  </r>
  <r>
    <s v="ORD-2023-619570"/>
    <d v="2023-11-14T00:00:00"/>
    <d v="2023-11-30T00:00:00"/>
    <n v="16"/>
    <s v="Original"/>
    <d v="2023-11-30T00:00:00"/>
    <n v="16"/>
    <x v="2"/>
    <s v="Brazil"/>
    <s v="São Paulo"/>
    <s v="Enterprise"/>
    <s v="Direct"/>
    <x v="11"/>
    <s v="Networking"/>
    <s v="NET-4104"/>
    <n v="1017.92"/>
    <n v="1175.25"/>
    <n v="1175.25"/>
    <n v="7.4999999999999997E-2"/>
    <n v="15"/>
    <n v="16306.59375"/>
    <n v="15268.8"/>
    <n v="1037.7937500000007"/>
    <n v="6.3642583234159542E-2"/>
    <s v="Nov-2023"/>
    <d v="2023-11-01T00:00:00"/>
    <d v="2023-01-01T00:00:00"/>
    <n v="10"/>
    <s v="Q4-2023"/>
    <s v="Americas → Brazil → São Paulo"/>
    <m/>
    <m/>
    <s v="Medium"/>
    <n v="0"/>
    <n v="0"/>
  </r>
  <r>
    <s v="ORD-2025-861401"/>
    <d v="2025-04-01T00:00:00"/>
    <d v="2025-04-27T00:00:00"/>
    <n v="26"/>
    <s v="Original"/>
    <d v="2025-04-27T00:00:00"/>
    <n v="26"/>
    <x v="2"/>
    <s v="USA"/>
    <s v="San Francisco"/>
    <s v="Corporate"/>
    <s v="Direct"/>
    <x v="2"/>
    <s v="Monitors"/>
    <s v="MON-9319"/>
    <n v="156.55000000000001"/>
    <n v="227.45"/>
    <n v="227.45"/>
    <n v="1.4E-2"/>
    <n v="13"/>
    <n v="2915.4540999999999"/>
    <n v="2035.15"/>
    <n v="880.30409999999983"/>
    <n v="0.3019440779396938"/>
    <s v="Apr-2025"/>
    <d v="2025-04-01T00:00:00"/>
    <d v="2023-01-01T00:00:00"/>
    <n v="27"/>
    <s v="Q2-2025"/>
    <s v="Americas → USA → San Francisco"/>
    <m/>
    <m/>
    <s v="Low"/>
    <n v="0"/>
    <n v="0"/>
  </r>
  <r>
    <s v="ORD-2023-835010"/>
    <d v="2023-03-23T00:00:00"/>
    <d v="2023-04-15T00:00:00"/>
    <n v="23"/>
    <s v="Original"/>
    <d v="2023-04-15T00:00:00"/>
    <n v="23"/>
    <x v="0"/>
    <s v="Kenya"/>
    <s v="Mombasa"/>
    <s v="Small Business"/>
    <s v="Retail"/>
    <x v="0"/>
    <s v="Accessories"/>
    <s v="ACC-2988"/>
    <n v="875.36"/>
    <n v="1178.6199999999999"/>
    <n v="1178.6199999999999"/>
    <n v="0.151"/>
    <n v="53"/>
    <n v="53034.364139999991"/>
    <n v="46394.080000000002"/>
    <n v="6640.2841399999888"/>
    <n v="0.12520719815685888"/>
    <s v="Mar-2023"/>
    <d v="2023-03-01T00:00:00"/>
    <d v="2023-01-01T00:00:00"/>
    <n v="2"/>
    <s v="Q1-2023"/>
    <s v="Africa → Kenya → Mombasa"/>
    <m/>
    <m/>
    <s v="Medium"/>
    <n v="0"/>
    <n v="0"/>
  </r>
  <r>
    <s v="ORD-2024-819979"/>
    <d v="2024-05-28T00:00:00"/>
    <d v="2024-06-18T00:00:00"/>
    <n v="21"/>
    <s v="Original"/>
    <d v="2024-06-18T00:00:00"/>
    <n v="21"/>
    <x v="3"/>
    <s v="Germany"/>
    <s v="Frankfurt"/>
    <s v="Small Business"/>
    <s v="Online"/>
    <x v="6"/>
    <s v="Phones"/>
    <s v="PHN-9399"/>
    <n v="986.85"/>
    <n v="2422.1"/>
    <n v="2422.1"/>
    <n v="7.5999999999999998E-2"/>
    <n v="10"/>
    <n v="22380.204000000002"/>
    <n v="9868.5"/>
    <n v="12511.704000000002"/>
    <n v="0.55905227673527913"/>
    <s v="May-2024"/>
    <d v="2024-05-01T00:00:00"/>
    <d v="2023-01-01T00:00:00"/>
    <n v="16"/>
    <s v="Q2-2024"/>
    <s v="Europe → Germany → Frankfurt"/>
    <m/>
    <m/>
    <s v="High"/>
    <n v="0"/>
    <n v="0"/>
  </r>
  <r>
    <s v="ORD-2024-719055"/>
    <d v="2024-01-02T00:00:00"/>
    <d v="2024-01-01T00:00:00"/>
    <n v="-1"/>
    <s v="Corrected"/>
    <d v="2024-01-03T00:00:00"/>
    <n v="1"/>
    <x v="2"/>
    <s v="USA"/>
    <s v="Chicago"/>
    <s v="Education"/>
    <s v="Marketplace"/>
    <x v="5"/>
    <s v="Networking"/>
    <s v="NET-4554"/>
    <n v="404.77"/>
    <n v="433.88"/>
    <n v="433.88"/>
    <n v="0.215"/>
    <n v="22"/>
    <n v="7493.1076000000012"/>
    <n v="8904.9399999999987"/>
    <n v="-1411.8323999999975"/>
    <n v="-0.18841747314558746"/>
    <s v="Jan-2024"/>
    <d v="2024-01-01T00:00:00"/>
    <d v="2023-01-01T00:00:00"/>
    <n v="12"/>
    <s v="Q1-2024"/>
    <s v="Americas → USA → Chicago"/>
    <m/>
    <m/>
    <s v="Low"/>
    <n v="1"/>
    <n v="1"/>
  </r>
  <r>
    <s v="ORD-2023-888245"/>
    <d v="2023-02-28T00:00:00"/>
    <d v="2023-02-27T00:00:00"/>
    <n v="-1"/>
    <s v="Corrected"/>
    <d v="2023-03-01T00:00:00"/>
    <n v="1"/>
    <x v="3"/>
    <s v="France"/>
    <s v="Marseille"/>
    <s v="Corporate"/>
    <s v="Retail"/>
    <x v="11"/>
    <s v="Networking"/>
    <s v="NET-5195"/>
    <n v="1299.81"/>
    <n v="3149.13"/>
    <n v="3149.13"/>
    <n v="0.10299999999999999"/>
    <n v="14"/>
    <n v="39546.774539999999"/>
    <n v="18197.34"/>
    <n v="21349.434539999998"/>
    <n v="0.53985273864511729"/>
    <s v="Feb-2023"/>
    <d v="2023-02-01T00:00:00"/>
    <d v="2023-01-01T00:00:00"/>
    <n v="1"/>
    <s v="Q1-2023"/>
    <s v="Europe → France → Marseille"/>
    <m/>
    <m/>
    <s v="High"/>
    <n v="1"/>
    <n v="0"/>
  </r>
  <r>
    <s v="ORD-2024-206121"/>
    <d v="2024-02-18T00:00:00"/>
    <d v="2024-03-11T00:00:00"/>
    <n v="22"/>
    <s v="Original"/>
    <d v="2024-03-11T00:00:00"/>
    <n v="22"/>
    <x v="2"/>
    <s v="Brazil"/>
    <s v="São Paulo"/>
    <s v="Consumer"/>
    <s v="Online"/>
    <x v="8"/>
    <s v="Components"/>
    <s v="CMP-9801"/>
    <n v="80.48"/>
    <n v="65.650000000000006"/>
    <n v="65.650000000000006"/>
    <n v="0.17599999999999999"/>
    <n v="13"/>
    <n v="703.2428000000001"/>
    <n v="1046.24"/>
    <n v="-342.99719999999991"/>
    <n v="-0.48773652570634191"/>
    <s v="Feb-2024"/>
    <d v="2024-02-01T00:00:00"/>
    <d v="2023-01-01T00:00:00"/>
    <n v="13"/>
    <s v="Q1-2024"/>
    <s v="Americas → Brazil → São Paulo"/>
    <m/>
    <m/>
    <s v="Low"/>
    <n v="0"/>
    <n v="0"/>
  </r>
  <r>
    <s v="ORD-2024-500890"/>
    <d v="2024-09-09T00:00:00"/>
    <d v="2024-10-08T00:00:00"/>
    <n v="29"/>
    <s v="Original"/>
    <d v="2024-10-08T00:00:00"/>
    <n v="29"/>
    <x v="2"/>
    <s v="Brazil"/>
    <s v="São Paulo"/>
    <s v="Education"/>
    <s v="Direct"/>
    <x v="1"/>
    <s v="Components"/>
    <s v="CMP-3093"/>
    <n v="1010.33"/>
    <n v="2492.14"/>
    <n v="2492.14"/>
    <n v="5.0999999999999997E-2"/>
    <n v="11"/>
    <n v="26015.449459999996"/>
    <n v="11113.630000000001"/>
    <n v="14901.819459999995"/>
    <n v="0.57280653493656752"/>
    <s v="Sep-2024"/>
    <d v="2024-09-01T00:00:00"/>
    <d v="2023-01-01T00:00:00"/>
    <n v="20"/>
    <s v="Q3-2024"/>
    <s v="Americas → Brazil → São Paulo"/>
    <m/>
    <m/>
    <s v="High"/>
    <n v="0"/>
    <n v="0"/>
  </r>
  <r>
    <s v="ORD-2023-144816"/>
    <d v="2023-05-07T00:00:00"/>
    <d v="2023-05-29T00:00:00"/>
    <n v="22"/>
    <s v="Original"/>
    <d v="2023-05-29T00:00:00"/>
    <n v="22"/>
    <x v="0"/>
    <s v="South Africa"/>
    <s v="Durban"/>
    <s v="Education"/>
    <s v="Distributor"/>
    <x v="11"/>
    <s v="Accessories"/>
    <s v="ACC-2364"/>
    <n v="653.86"/>
    <n v="931.84"/>
    <n v="931.84"/>
    <n v="0.121"/>
    <n v="12"/>
    <n v="9829.0483199999999"/>
    <n v="7846.32"/>
    <n v="1982.7283200000002"/>
    <n v="0.20172129136506273"/>
    <s v="May-2023"/>
    <d v="2023-05-01T00:00:00"/>
    <d v="2023-01-01T00:00:00"/>
    <n v="4"/>
    <s v="Q2-2023"/>
    <s v="Africa → South Africa → Durban"/>
    <m/>
    <m/>
    <s v="Medium"/>
    <n v="0"/>
    <n v="0"/>
  </r>
  <r>
    <s v="ORD-2024-153053"/>
    <d v="2024-01-12T00:00:00"/>
    <d v="2024-01-29T00:00:00"/>
    <n v="17"/>
    <s v="Original"/>
    <d v="2024-01-29T00:00:00"/>
    <n v="17"/>
    <x v="1"/>
    <s v="India"/>
    <s v="Hyderabad"/>
    <s v="Small Business"/>
    <s v="Direct"/>
    <x v="5"/>
    <s v="Components"/>
    <s v="CMP-5138"/>
    <n v="310.02"/>
    <n v="619.51"/>
    <n v="619.51"/>
    <n v="4.2000000000000003E-2"/>
    <n v="4"/>
    <n v="2373.9623200000001"/>
    <n v="1240.08"/>
    <n v="1133.8823200000002"/>
    <n v="0.47763282106347843"/>
    <s v="Jan-2024"/>
    <d v="2024-01-01T00:00:00"/>
    <d v="2023-01-01T00:00:00"/>
    <n v="12"/>
    <s v="Q1-2024"/>
    <s v="Asia → India → Hyderabad"/>
    <m/>
    <m/>
    <s v="Low"/>
    <n v="0"/>
    <n v="0"/>
  </r>
  <r>
    <s v="ORD-2023-536542"/>
    <d v="2023-06-10T00:00:00"/>
    <d v="2023-06-18T00:00:00"/>
    <n v="8"/>
    <s v="Original"/>
    <d v="2023-06-18T00:00:00"/>
    <n v="8"/>
    <x v="0"/>
    <s v="Kenya"/>
    <s v="Nakuru"/>
    <s v="Enterprise"/>
    <s v="Direct"/>
    <x v="10"/>
    <s v="Phones"/>
    <s v="PHN-2337"/>
    <n v="894.23"/>
    <n v="1421.55"/>
    <n v="1421.55"/>
    <n v="0.109"/>
    <n v="3"/>
    <n v="3799.8031499999997"/>
    <n v="2682.69"/>
    <n v="1117.1131499999997"/>
    <n v="0.29399237431549574"/>
    <s v="Jun-2023"/>
    <d v="2023-06-01T00:00:00"/>
    <d v="2023-01-01T00:00:00"/>
    <n v="5"/>
    <s v="Q2-2023"/>
    <s v="Africa → Kenya → Nakuru"/>
    <m/>
    <m/>
    <s v="Medium"/>
    <n v="0"/>
    <n v="0"/>
  </r>
  <r>
    <s v="ORD-2025-779530"/>
    <d v="2025-05-19T00:00:00"/>
    <d v="2025-05-17T00:00:00"/>
    <n v="-2"/>
    <s v="Corrected"/>
    <d v="2025-05-21T00:00:00"/>
    <n v="2"/>
    <x v="2"/>
    <s v="Brazil"/>
    <s v="São Paulo"/>
    <s v="Small Business"/>
    <s v="Distributor"/>
    <x v="4"/>
    <s v="Monitors"/>
    <s v="MON-2993"/>
    <n v="383.77"/>
    <n v="952.56"/>
    <n v="952.56"/>
    <n v="0.34599999999999997"/>
    <n v="10"/>
    <n v="6229.7423999999992"/>
    <n v="3837.7"/>
    <n v="2392.0423999999994"/>
    <n v="0.38397131797937578"/>
    <s v="May-2025"/>
    <d v="2025-05-01T00:00:00"/>
    <d v="2023-01-01T00:00:00"/>
    <n v="28"/>
    <s v="Q2-2025"/>
    <s v="Americas → Brazil → São Paulo"/>
    <m/>
    <m/>
    <s v="Medium"/>
    <n v="1"/>
    <n v="1"/>
  </r>
  <r>
    <s v="ORD-2023-163610"/>
    <d v="2023-10-22T00:00:00"/>
    <d v="2023-11-16T00:00:00"/>
    <n v="25"/>
    <s v="Original"/>
    <d v="2023-11-16T00:00:00"/>
    <n v="25"/>
    <x v="2"/>
    <s v="Canada"/>
    <s v="Toronto"/>
    <s v="Small Business"/>
    <s v="Marketplace"/>
    <x v="2"/>
    <s v="Laptops"/>
    <s v="LAP-9024"/>
    <n v="1373.31"/>
    <n v="3154.14"/>
    <n v="3154.14"/>
    <n v="0.2"/>
    <n v="11"/>
    <n v="27756.432000000001"/>
    <n v="15106.41"/>
    <n v="12650.022000000001"/>
    <n v="0.45575101295440279"/>
    <s v="Oct-2023"/>
    <d v="2023-10-01T00:00:00"/>
    <d v="2023-01-01T00:00:00"/>
    <n v="9"/>
    <s v="Q4-2023"/>
    <s v="Americas → Canada → Toronto"/>
    <m/>
    <m/>
    <s v="High"/>
    <n v="0"/>
    <n v="0"/>
  </r>
  <r>
    <s v="ORD-2025-653781"/>
    <d v="2025-01-11T00:00:00"/>
    <d v="2025-01-23T00:00:00"/>
    <n v="12"/>
    <s v="Original"/>
    <d v="2025-01-23T00:00:00"/>
    <n v="12"/>
    <x v="2"/>
    <s v="USA"/>
    <s v="Austin"/>
    <s v="Consumer"/>
    <s v="Distributor"/>
    <x v="10"/>
    <s v="Phones"/>
    <s v="PHN-6307"/>
    <n v="100.69"/>
    <n v="226.14"/>
    <n v="226.14"/>
    <n v="6.5000000000000002E-2"/>
    <n v="12"/>
    <n v="2537.2908000000002"/>
    <n v="1208.28"/>
    <n v="1329.0108000000002"/>
    <n v="0.52379128162999689"/>
    <s v="Jan-2025"/>
    <d v="2025-01-01T00:00:00"/>
    <d v="2023-01-01T00:00:00"/>
    <n v="24"/>
    <s v="Q1-2025"/>
    <s v="Americas → USA → Austin"/>
    <m/>
    <m/>
    <s v="Low"/>
    <n v="0"/>
    <n v="0"/>
  </r>
  <r>
    <s v="ORD-2025-737787"/>
    <d v="2025-09-14T00:00:00"/>
    <d v="2025-09-26T00:00:00"/>
    <n v="12"/>
    <s v="Original"/>
    <d v="2025-09-26T00:00:00"/>
    <n v="12"/>
    <x v="3"/>
    <s v="United Kingdom"/>
    <s v="London"/>
    <s v="Small Business"/>
    <s v="Direct"/>
    <x v="13"/>
    <s v="Networking"/>
    <s v="NET-9003"/>
    <n v="425.15"/>
    <n v="885.92"/>
    <n v="885.92"/>
    <n v="0.23899999999999999"/>
    <n v="13"/>
    <n v="8764.4065599999994"/>
    <n v="5526.95"/>
    <n v="3237.4565599999996"/>
    <n v="0.3693868532725848"/>
    <s v="Sep-2025"/>
    <d v="2025-09-01T00:00:00"/>
    <d v="2023-01-01T00:00:00"/>
    <n v="32"/>
    <s v="Q3-2025"/>
    <s v="Europe → United Kingdom → London"/>
    <m/>
    <m/>
    <s v="Medium"/>
    <n v="0"/>
    <n v="1"/>
  </r>
  <r>
    <s v="ORD-2023-944052"/>
    <d v="2023-08-30T00:00:00"/>
    <d v="2023-09-03T00:00:00"/>
    <n v="4"/>
    <s v="Original"/>
    <d v="2023-09-03T00:00:00"/>
    <n v="4"/>
    <x v="1"/>
    <s v="India"/>
    <s v="Delhi"/>
    <s v="Small Business"/>
    <s v="Marketplace"/>
    <x v="4"/>
    <s v="Accessories"/>
    <s v="ACC-3068"/>
    <n v="1082.25"/>
    <n v="2433.34"/>
    <n v="2433.34"/>
    <n v="0.27"/>
    <n v="4"/>
    <n v="7105.3528000000006"/>
    <n v="4329"/>
    <n v="2776.3528000000006"/>
    <n v="0.3907410199251472"/>
    <s v="Aug-2023"/>
    <d v="2023-08-01T00:00:00"/>
    <d v="2023-01-01T00:00:00"/>
    <n v="7"/>
    <s v="Q3-2023"/>
    <s v="Asia → India → Delhi"/>
    <m/>
    <m/>
    <s v="High"/>
    <n v="1"/>
    <n v="1"/>
  </r>
  <r>
    <s v="ORD-2023-181257"/>
    <d v="2023-11-15T00:00:00"/>
    <d v="2023-12-06T00:00:00"/>
    <n v="21"/>
    <s v="Original"/>
    <d v="2023-12-06T00:00:00"/>
    <n v="21"/>
    <x v="3"/>
    <s v="United Kingdom"/>
    <s v="Manchester"/>
    <s v="Education"/>
    <s v="Direct"/>
    <x v="10"/>
    <s v="Accessories"/>
    <s v="ACC-1060"/>
    <n v="1184.99"/>
    <n v="1154.3399999999999"/>
    <n v="1154.3399999999999"/>
    <n v="2.8000000000000001E-2"/>
    <n v="5"/>
    <n v="5610.0923999999995"/>
    <n v="5924.95"/>
    <n v="-314.85760000000028"/>
    <n v="-5.6123424990290764E-2"/>
    <s v="Nov-2023"/>
    <d v="2023-11-01T00:00:00"/>
    <d v="2023-01-01T00:00:00"/>
    <n v="10"/>
    <s v="Q4-2023"/>
    <s v="Europe → United Kingdom → Manchester"/>
    <m/>
    <m/>
    <s v="Medium"/>
    <n v="0"/>
    <n v="0"/>
  </r>
  <r>
    <s v="ORD-2025-323492"/>
    <d v="2025-04-27T00:00:00"/>
    <d v="2025-05-27T00:00:00"/>
    <n v="30"/>
    <s v="Original"/>
    <d v="2025-05-27T00:00:00"/>
    <n v="30"/>
    <x v="1"/>
    <s v="India"/>
    <s v="Not Specified"/>
    <s v="Enterprise"/>
    <s v="Marketplace"/>
    <x v="10"/>
    <s v="Phones"/>
    <s v="PHN-3854"/>
    <n v="481.32"/>
    <n v="1135.99"/>
    <n v="1135.99"/>
    <n v="0.14499999999999999"/>
    <n v="5"/>
    <n v="4856.35725"/>
    <n v="2406.6"/>
    <n v="2449.7572500000001"/>
    <n v="0.50444337677175621"/>
    <s v="Apr-2025"/>
    <d v="2025-04-01T00:00:00"/>
    <d v="2023-01-01T00:00:00"/>
    <n v="27"/>
    <s v="Q2-2025"/>
    <s v="Asia → India → Not Specified"/>
    <m/>
    <m/>
    <s v="Medium"/>
    <n v="0"/>
    <n v="0"/>
  </r>
  <r>
    <s v="ORD-2024-332076"/>
    <d v="2024-04-09T00:00:00"/>
    <d v="2024-04-18T00:00:00"/>
    <n v="9"/>
    <s v="Original"/>
    <d v="2024-04-18T00:00:00"/>
    <n v="9"/>
    <x v="3"/>
    <s v="France"/>
    <s v="Lyon"/>
    <s v="Consumer"/>
    <s v="Online"/>
    <x v="6"/>
    <s v="Printers"/>
    <s v="PRN-1086"/>
    <n v="1288.8499999999999"/>
    <n v="2751.84"/>
    <n v="2751.84"/>
    <n v="0.158"/>
    <n v="7"/>
    <n v="16219.34496"/>
    <n v="9021.9499999999989"/>
    <n v="7197.3949600000014"/>
    <n v="0.44375373837538756"/>
    <s v="Apr-2024"/>
    <d v="2024-04-01T00:00:00"/>
    <d v="2023-01-01T00:00:00"/>
    <n v="15"/>
    <s v="Q2-2024"/>
    <s v="Europe → France → Lyon"/>
    <m/>
    <m/>
    <s v="High"/>
    <n v="0"/>
    <n v="0"/>
  </r>
  <r>
    <s v="ORD-2024-571797"/>
    <d v="2024-07-11T00:00:00"/>
    <d v="2024-07-31T00:00:00"/>
    <n v="20"/>
    <s v="Original"/>
    <d v="2024-07-31T00:00:00"/>
    <n v="20"/>
    <x v="1"/>
    <s v="China"/>
    <s v="Shenzhen"/>
    <s v="Consumer"/>
    <s v="Online"/>
    <x v="3"/>
    <s v="Phones"/>
    <s v="PHN-7815"/>
    <n v="647.26"/>
    <n v="1374.72"/>
    <n v="1374.72"/>
    <n v="6.6000000000000003E-2"/>
    <n v="22"/>
    <n v="28247.74656"/>
    <n v="14239.72"/>
    <n v="14008.02656"/>
    <n v="0.49589890401508901"/>
    <s v="Jul-2024"/>
    <d v="2024-07-01T00:00:00"/>
    <d v="2023-01-01T00:00:00"/>
    <n v="18"/>
    <s v="Q3-2024"/>
    <s v="Asia → China → Shenzhen"/>
    <m/>
    <m/>
    <s v="Medium"/>
    <n v="0"/>
    <n v="0"/>
  </r>
  <r>
    <s v="ORD-2024-129345"/>
    <d v="2024-02-18T00:00:00"/>
    <d v="2024-03-03T00:00:00"/>
    <n v="14"/>
    <s v="Original"/>
    <d v="2024-03-03T00:00:00"/>
    <n v="14"/>
    <x v="2"/>
    <s v="Brazil"/>
    <s v="Not Specified"/>
    <s v="Enterprise"/>
    <s v="Distributor"/>
    <x v="8"/>
    <s v="Printers"/>
    <s v="PRN-5384"/>
    <n v="624.23"/>
    <n v="1318.37"/>
    <n v="1318.37"/>
    <n v="0.21"/>
    <n v="37"/>
    <n v="38535.955099999999"/>
    <n v="23096.510000000002"/>
    <n v="15439.445099999997"/>
    <n v="0.40065038118128793"/>
    <s v="Feb-2024"/>
    <d v="2024-02-01T00:00:00"/>
    <d v="2023-01-01T00:00:00"/>
    <n v="13"/>
    <s v="Q1-2024"/>
    <s v="Americas → Brazil → Not Specified"/>
    <m/>
    <m/>
    <s v="Medium"/>
    <n v="0"/>
    <n v="1"/>
  </r>
  <r>
    <s v="ORD-2023-660608"/>
    <d v="2023-07-25T00:00:00"/>
    <d v="2023-08-10T00:00:00"/>
    <n v="16"/>
    <s v="Original"/>
    <d v="2023-08-10T00:00:00"/>
    <n v="16"/>
    <x v="0"/>
    <s v="Nigeria"/>
    <s v="Port Harcourt"/>
    <s v="Corporate"/>
    <s v="Distributor"/>
    <x v="2"/>
    <s v="Accessories"/>
    <s v="ACC-8178"/>
    <n v="506.83"/>
    <n v="441.74"/>
    <n v="441.74"/>
    <n v="0.24"/>
    <n v="9"/>
    <n v="3021.5016000000001"/>
    <n v="4561.47"/>
    <n v="-1539.9684000000002"/>
    <n v="-0.50966989393618067"/>
    <s v="Jul-2023"/>
    <d v="2023-07-01T00:00:00"/>
    <d v="2023-01-01T00:00:00"/>
    <n v="6"/>
    <s v="Q3-2023"/>
    <s v="Africa → Nigeria → Port Harcourt"/>
    <m/>
    <m/>
    <s v="Low"/>
    <n v="0"/>
    <n v="1"/>
  </r>
  <r>
    <s v="ORD-2023-825084"/>
    <d v="2023-07-14T00:00:00"/>
    <d v="2023-07-21T00:00:00"/>
    <n v="7"/>
    <s v="Original"/>
    <d v="2023-07-21T00:00:00"/>
    <n v="7"/>
    <x v="0"/>
    <s v="South Africa"/>
    <s v="Durban"/>
    <s v="Enterprise"/>
    <s v="Marketplace"/>
    <x v="15"/>
    <s v="Monitors"/>
    <s v="MON-1018"/>
    <n v="620.74"/>
    <n v="1330.07"/>
    <n v="1330.07"/>
    <n v="0.29899999999999999"/>
    <n v="28"/>
    <n v="26106.613960000002"/>
    <n v="17380.72"/>
    <n v="8725.8939600000012"/>
    <n v="0.33424073965967516"/>
    <s v="Jul-2023"/>
    <d v="2023-07-01T00:00:00"/>
    <d v="2023-01-01T00:00:00"/>
    <n v="6"/>
    <s v="Q3-2023"/>
    <s v="Africa → South Africa → Durban"/>
    <m/>
    <m/>
    <s v="Medium"/>
    <n v="1"/>
    <n v="1"/>
  </r>
  <r>
    <s v="ORD-2023-261081"/>
    <d v="2023-07-24T00:00:00"/>
    <d v="2023-08-19T00:00:00"/>
    <n v="26"/>
    <s v="Original"/>
    <d v="2023-08-19T00:00:00"/>
    <n v="26"/>
    <x v="0"/>
    <s v="Kenya"/>
    <s v="Nairobi"/>
    <s v="Enterprise"/>
    <s v="Distributor"/>
    <x v="12"/>
    <s v="Accessories"/>
    <s v="ACC-1238"/>
    <n v="661.45"/>
    <n v="1634.86"/>
    <n v="1634.86"/>
    <n v="0.56499999999999995"/>
    <n v="24"/>
    <n v="17067.938400000003"/>
    <n v="15874.800000000001"/>
    <n v="1193.1384000000016"/>
    <n v="6.9905244092045793E-2"/>
    <s v="Jul-2023"/>
    <d v="2023-07-01T00:00:00"/>
    <d v="2023-01-01T00:00:00"/>
    <n v="6"/>
    <s v="Q3-2023"/>
    <s v="Africa → Kenya → Nairobi"/>
    <m/>
    <m/>
    <s v="High"/>
    <n v="0"/>
    <n v="1"/>
  </r>
  <r>
    <s v="ORD-2023-766015"/>
    <d v="2023-04-13T00:00:00"/>
    <d v="2023-04-11T00:00:00"/>
    <n v="-2"/>
    <s v="Corrected"/>
    <d v="2023-04-15T00:00:00"/>
    <n v="2"/>
    <x v="2"/>
    <s v="USA"/>
    <s v="San Francisco"/>
    <s v="Education"/>
    <s v="Marketplace"/>
    <x v="3"/>
    <s v="Networking"/>
    <s v="NET-1816"/>
    <n v="32.1"/>
    <n v="70.599999999999994"/>
    <n v="70.599999999999994"/>
    <n v="0.28199999999999997"/>
    <n v="22"/>
    <n v="1115.1975999999997"/>
    <n v="706.2"/>
    <n v="408.99759999999969"/>
    <n v="0.36674899587301818"/>
    <s v="Apr-2023"/>
    <d v="2023-04-01T00:00:00"/>
    <d v="2023-01-01T00:00:00"/>
    <n v="3"/>
    <s v="Q2-2023"/>
    <s v="Americas → USA → San Francisco"/>
    <m/>
    <m/>
    <s v="Low"/>
    <n v="1"/>
    <n v="1"/>
  </r>
  <r>
    <s v="ORD-2024-333192"/>
    <d v="2024-10-29T00:00:00"/>
    <d v="2024-11-04T00:00:00"/>
    <n v="6"/>
    <s v="Original"/>
    <d v="2024-11-04T00:00:00"/>
    <n v="6"/>
    <x v="0"/>
    <s v="Kenya"/>
    <s v="Nairobi"/>
    <s v="Corporate"/>
    <s v="Distributor"/>
    <x v="12"/>
    <s v="Printers"/>
    <s v="PRN-4893"/>
    <n v="805.81"/>
    <n v="1823.04"/>
    <n v="1823.04"/>
    <n v="0"/>
    <n v="11"/>
    <n v="20053.439999999999"/>
    <n v="8863.91"/>
    <n v="11189.529999999999"/>
    <n v="0.55798556257679477"/>
    <s v="Oct-2024"/>
    <d v="2024-10-01T00:00:00"/>
    <d v="2023-01-01T00:00:00"/>
    <n v="21"/>
    <s v="Q4-2024"/>
    <s v="Africa → Kenya → Nairobi"/>
    <m/>
    <m/>
    <s v="High"/>
    <n v="1"/>
    <n v="0"/>
  </r>
  <r>
    <s v="ORD-2024-647473"/>
    <d v="2024-02-17T00:00:00"/>
    <d v="2024-03-04T00:00:00"/>
    <n v="16"/>
    <s v="Original"/>
    <d v="2024-03-04T00:00:00"/>
    <n v="16"/>
    <x v="1"/>
    <s v="India"/>
    <s v="Delhi"/>
    <s v="Small Business"/>
    <s v="Marketplace"/>
    <x v="9"/>
    <s v="Phones"/>
    <s v="PHN-1717"/>
    <n v="1231.8"/>
    <n v="2015.99"/>
    <n v="2015.99"/>
    <n v="0.26100000000000001"/>
    <n v="6"/>
    <n v="8938.8996600000009"/>
    <n v="7390.7999999999993"/>
    <n v="1548.0996600000017"/>
    <n v="0.17318682599464391"/>
    <s v="Feb-2024"/>
    <d v="2024-02-01T00:00:00"/>
    <d v="2023-01-01T00:00:00"/>
    <n v="13"/>
    <s v="Q1-2024"/>
    <s v="Asia → India → Delhi"/>
    <m/>
    <m/>
    <s v="High"/>
    <n v="0"/>
    <n v="1"/>
  </r>
  <r>
    <s v="ORD-2024-892908"/>
    <d v="2024-07-13T00:00:00"/>
    <d v="2024-07-12T00:00:00"/>
    <n v="-1"/>
    <s v="Corrected"/>
    <d v="2024-07-14T00:00:00"/>
    <n v="1"/>
    <x v="1"/>
    <s v="Japan"/>
    <s v="Nagoya"/>
    <s v="Small Business"/>
    <s v="Marketplace"/>
    <x v="9"/>
    <s v="Networking"/>
    <s v="NET-9575"/>
    <n v="105.13"/>
    <n v="244.13"/>
    <n v="244.13"/>
    <n v="7.0999999999999994E-2"/>
    <n v="14"/>
    <n v="3175.1547799999998"/>
    <n v="1471.82"/>
    <n v="1703.3347799999999"/>
    <n v="0.53645724319618837"/>
    <s v="Jul-2024"/>
    <d v="2024-07-01T00:00:00"/>
    <d v="2023-03-01T00:00:00"/>
    <n v="16"/>
    <s v="Q3-2024"/>
    <s v="Asia → Japan → Nagoya"/>
    <m/>
    <m/>
    <s v="Low"/>
    <n v="1"/>
    <n v="0"/>
  </r>
  <r>
    <s v="ORD-2023-573146"/>
    <d v="2023-12-01T00:00:00"/>
    <d v="2023-12-18T00:00:00"/>
    <n v="17"/>
    <s v="Original"/>
    <d v="2023-12-18T00:00:00"/>
    <n v="17"/>
    <x v="1"/>
    <s v="Japan"/>
    <s v="Nagoya"/>
    <s v="Small Business"/>
    <s v="Direct"/>
    <x v="13"/>
    <s v="Laptops"/>
    <s v="LAP-3604"/>
    <n v="1495.79"/>
    <n v="2783.12"/>
    <n v="2783.12"/>
    <n v="0.02"/>
    <n v="5"/>
    <n v="13637.287999999999"/>
    <n v="7478.95"/>
    <n v="6158.3379999999988"/>
    <n v="0.45158084217331185"/>
    <s v="Dec-2023"/>
    <d v="2023-12-01T00:00:00"/>
    <d v="2023-03-01T00:00:00"/>
    <n v="9"/>
    <s v="Q4-2023"/>
    <s v="Asia → Japan → Nagoya"/>
    <m/>
    <m/>
    <s v="High"/>
    <n v="0"/>
    <n v="0"/>
  </r>
  <r>
    <s v="ORD-2024-901115"/>
    <d v="2024-07-25T00:00:00"/>
    <d v="2024-08-02T00:00:00"/>
    <n v="8"/>
    <s v="Original"/>
    <d v="2024-08-02T00:00:00"/>
    <n v="8"/>
    <x v="2"/>
    <s v="Canada"/>
    <s v="Montreal"/>
    <s v="Consumer"/>
    <s v="Direct"/>
    <x v="1"/>
    <s v="Accessories"/>
    <s v="ACC-6626"/>
    <n v="986.81"/>
    <n v="2050.31"/>
    <n v="2050.31"/>
    <n v="0.10299999999999999"/>
    <n v="43"/>
    <n v="79082.507010000001"/>
    <n v="42432.829999999994"/>
    <n v="36649.677010000007"/>
    <n v="0.46343595310358138"/>
    <s v="Jul-2024"/>
    <d v="2024-07-01T00:00:00"/>
    <d v="2023-01-01T00:00:00"/>
    <n v="18"/>
    <s v="Q3-2024"/>
    <s v="Americas → Canada → Montreal"/>
    <m/>
    <m/>
    <s v="High"/>
    <n v="0"/>
    <n v="0"/>
  </r>
  <r>
    <s v="ORD-2023-898009"/>
    <d v="2023-05-04T00:00:00"/>
    <d v="2023-05-16T00:00:00"/>
    <n v="12"/>
    <s v="Original"/>
    <d v="2023-05-16T00:00:00"/>
    <n v="12"/>
    <x v="0"/>
    <s v="Nigeria"/>
    <s v="Abuja"/>
    <s v="Small Business"/>
    <s v="Marketplace"/>
    <x v="1"/>
    <s v="Phones"/>
    <s v="PHN-1670"/>
    <n v="77.739999999999995"/>
    <n v="147.12"/>
    <n v="147.12"/>
    <n v="0"/>
    <n v="15"/>
    <n v="2206.8000000000002"/>
    <n v="1166.0999999999999"/>
    <n v="1040.7000000000003"/>
    <n v="0.47158781946710177"/>
    <s v="May-2023"/>
    <d v="2023-05-01T00:00:00"/>
    <d v="2023-01-01T00:00:00"/>
    <n v="4"/>
    <s v="Q2-2023"/>
    <s v="Africa → Nigeria → Abuja"/>
    <m/>
    <m/>
    <s v="Low"/>
    <n v="0"/>
    <n v="0"/>
  </r>
  <r>
    <s v="ORD-2023-208944"/>
    <d v="2023-12-21T00:00:00"/>
    <d v="2024-01-06T00:00:00"/>
    <n v="16"/>
    <s v="Original"/>
    <d v="2024-01-06T00:00:00"/>
    <n v="16"/>
    <x v="0"/>
    <s v="Nigeria"/>
    <s v="Not Specified"/>
    <s v="Corporate"/>
    <s v="Marketplace"/>
    <x v="11"/>
    <s v="Components"/>
    <s v="CMP-4792"/>
    <n v="932.61"/>
    <n v="1982.98"/>
    <n v="1982.98"/>
    <n v="0.14399999999999999"/>
    <n v="16"/>
    <n v="27158.894079999998"/>
    <n v="14921.76"/>
    <n v="12237.134079999998"/>
    <n v="0.45057556629345635"/>
    <s v="Dec-2023"/>
    <d v="2023-12-01T00:00:00"/>
    <d v="2023-01-01T00:00:00"/>
    <n v="11"/>
    <s v="Q4-2023"/>
    <s v="Africa → Nigeria → Not Specified"/>
    <m/>
    <m/>
    <s v="High"/>
    <n v="0"/>
    <n v="0"/>
  </r>
  <r>
    <s v="ORD-2025-480172"/>
    <d v="2025-06-17T00:00:00"/>
    <d v="2025-07-05T00:00:00"/>
    <n v="18"/>
    <s v="Original"/>
    <d v="2025-07-05T00:00:00"/>
    <n v="18"/>
    <x v="1"/>
    <s v="India"/>
    <s v="Delhi"/>
    <s v="Consumer"/>
    <s v="Marketplace"/>
    <x v="4"/>
    <s v="Laptops"/>
    <s v="LAP-1990"/>
    <n v="982.93"/>
    <n v="2299.3000000000002"/>
    <n v="2299.3000000000002"/>
    <n v="0.113"/>
    <n v="6"/>
    <n v="12236.874600000001"/>
    <n v="5897.58"/>
    <n v="6339.2946000000011"/>
    <n v="0.51804850562087157"/>
    <s v="Jun-2025"/>
    <d v="2025-06-01T00:00:00"/>
    <d v="2023-01-01T00:00:00"/>
    <n v="29"/>
    <s v="Q2-2025"/>
    <s v="Asia → India → Delhi"/>
    <m/>
    <m/>
    <s v="High"/>
    <n v="0"/>
    <n v="0"/>
  </r>
  <r>
    <s v="ORD-2023-735274"/>
    <d v="2023-02-23T00:00:00"/>
    <d v="2023-03-08T00:00:00"/>
    <n v="13"/>
    <s v="Original"/>
    <d v="2023-03-08T00:00:00"/>
    <n v="13"/>
    <x v="3"/>
    <s v="United Kingdom"/>
    <s v="Manchester"/>
    <s v="Small Business"/>
    <s v="Direct"/>
    <x v="0"/>
    <s v="Printers"/>
    <s v="PRN-7410"/>
    <n v="307.37"/>
    <n v="462.61"/>
    <n v="462.61"/>
    <n v="0.188"/>
    <n v="11"/>
    <n v="4132.0325200000007"/>
    <n v="3381.07"/>
    <n v="750.9625200000005"/>
    <n v="0.18174167709599739"/>
    <s v="Feb-2023"/>
    <d v="2023-02-01T00:00:00"/>
    <d v="2023-01-01T00:00:00"/>
    <n v="1"/>
    <s v="Q1-2023"/>
    <s v="Europe → United Kingdom → Manchester"/>
    <m/>
    <m/>
    <s v="Low"/>
    <n v="0"/>
    <n v="0"/>
  </r>
  <r>
    <s v="ORD-2023-212701"/>
    <d v="2023-12-02T00:00:00"/>
    <d v="2023-12-16T00:00:00"/>
    <n v="14"/>
    <s v="Original"/>
    <d v="2023-12-16T00:00:00"/>
    <n v="14"/>
    <x v="3"/>
    <s v="Germany"/>
    <s v="Frankfurt"/>
    <s v="Education"/>
    <s v="Direct"/>
    <x v="13"/>
    <s v="Monitors"/>
    <s v="MON-4278"/>
    <n v="879.08"/>
    <n v="1093.3900000000001"/>
    <n v="1093.3900000000001"/>
    <n v="0.113"/>
    <n v="17"/>
    <n v="16487.22781"/>
    <n v="14944.36"/>
    <n v="1542.8678099999997"/>
    <n v="9.3579577341935186E-2"/>
    <s v="Dec-2023"/>
    <d v="2023-12-01T00:00:00"/>
    <d v="2023-01-01T00:00:00"/>
    <n v="11"/>
    <s v="Q4-2023"/>
    <s v="Europe → Germany → Frankfurt"/>
    <m/>
    <m/>
    <s v="Medium"/>
    <n v="0"/>
    <n v="0"/>
  </r>
  <r>
    <s v="ORD-2023-479747"/>
    <d v="2023-07-14T00:00:00"/>
    <d v="2023-07-14T00:00:00"/>
    <n v="0"/>
    <s v="Original"/>
    <d v="2023-07-14T00:00:00"/>
    <n v="0"/>
    <x v="0"/>
    <s v="Nigeria"/>
    <s v="Lagos"/>
    <s v="Education"/>
    <s v="Retail"/>
    <x v="2"/>
    <s v="Accessories"/>
    <s v="ACC-5334"/>
    <n v="956.38"/>
    <n v="1454.22"/>
    <n v="1454.22"/>
    <n v="3.9E-2"/>
    <n v="19"/>
    <n v="26552.60298"/>
    <n v="18171.22"/>
    <n v="8381.3829799999985"/>
    <n v="0.31565202802576603"/>
    <s v="Jul-2023"/>
    <d v="2023-07-01T00:00:00"/>
    <d v="2023-01-01T00:00:00"/>
    <n v="6"/>
    <s v="Q3-2023"/>
    <s v="Africa → Nigeria → Lagos"/>
    <m/>
    <m/>
    <s v="Medium"/>
    <n v="1"/>
    <n v="0"/>
  </r>
  <r>
    <s v="ORD-2024-915495"/>
    <d v="2024-08-08T00:00:00"/>
    <d v="2024-08-20T00:00:00"/>
    <n v="12"/>
    <s v="Original"/>
    <d v="2024-08-20T00:00:00"/>
    <n v="12"/>
    <x v="1"/>
    <s v="Japan"/>
    <s v="Osaka"/>
    <s v="Small Business"/>
    <s v="Retail"/>
    <x v="10"/>
    <s v="Networking"/>
    <s v="NET-8957"/>
    <n v="1233.3599999999999"/>
    <n v="2120.4"/>
    <n v="2120.4"/>
    <n v="0.17899999999999999"/>
    <n v="20"/>
    <n v="34816.968000000001"/>
    <n v="24667.199999999997"/>
    <n v="10149.768000000004"/>
    <n v="0.29151785991244278"/>
    <s v="Aug-2024"/>
    <d v="2024-08-01T00:00:00"/>
    <d v="2023-03-01T00:00:00"/>
    <n v="17"/>
    <s v="Q3-2024"/>
    <s v="Asia → Japan → Osaka"/>
    <m/>
    <m/>
    <s v="High"/>
    <n v="0"/>
    <n v="0"/>
  </r>
  <r>
    <s v="ORD-2024-225829"/>
    <d v="2024-11-07T00:00:00"/>
    <d v="2024-11-26T00:00:00"/>
    <n v="19"/>
    <s v="Original"/>
    <d v="2024-11-26T00:00:00"/>
    <n v="19"/>
    <x v="2"/>
    <s v="Brazil"/>
    <s v="Rio de Janeiro"/>
    <s v="Non-Profit"/>
    <s v="Distributor"/>
    <x v="1"/>
    <s v="Printers"/>
    <s v="PRN-9960"/>
    <n v="55.35"/>
    <n v="128.68"/>
    <n v="128.68"/>
    <n v="0.128"/>
    <n v="10"/>
    <n v="1122.0896000000002"/>
    <n v="553.5"/>
    <n v="568.58960000000025"/>
    <n v="0.50672388372550647"/>
    <s v="Nov-2024"/>
    <d v="2024-11-01T00:00:00"/>
    <d v="2023-01-01T00:00:00"/>
    <n v="22"/>
    <s v="Q4-2024"/>
    <s v="Americas → Brazil → Rio de Janeiro"/>
    <m/>
    <m/>
    <s v="Low"/>
    <n v="0"/>
    <n v="0"/>
  </r>
  <r>
    <s v="ORD-2024-921935"/>
    <d v="2024-01-01T00:00:00"/>
    <d v="2024-01-27T00:00:00"/>
    <n v="26"/>
    <s v="Original"/>
    <d v="2024-01-27T00:00:00"/>
    <n v="26"/>
    <x v="3"/>
    <s v="United Kingdom"/>
    <s v="Manchester"/>
    <s v="Education"/>
    <s v="Distributor"/>
    <x v="14"/>
    <s v="Accessories"/>
    <s v="ACC-3103"/>
    <n v="657.45"/>
    <n v="1325.96"/>
    <n v="1325.96"/>
    <n v="0.16700000000000001"/>
    <n v="21"/>
    <n v="23195.01828"/>
    <n v="13806.45"/>
    <n v="9388.5682799999995"/>
    <n v="0.40476658249048808"/>
    <s v="Jan-2024"/>
    <d v="2024-01-01T00:00:00"/>
    <d v="2023-01-01T00:00:00"/>
    <n v="12"/>
    <s v="Q1-2024"/>
    <s v="Europe → United Kingdom → Manchester"/>
    <m/>
    <m/>
    <s v="Medium"/>
    <n v="0"/>
    <n v="0"/>
  </r>
  <r>
    <s v="ORD-2025-949776"/>
    <d v="2025-08-14T00:00:00"/>
    <d v="2025-09-11T00:00:00"/>
    <n v="28"/>
    <s v="Original"/>
    <d v="2025-09-11T00:00:00"/>
    <n v="28"/>
    <x v="2"/>
    <s v="Brazil"/>
    <s v="São Paulo"/>
    <s v="Non-Profit"/>
    <s v="Direct"/>
    <x v="9"/>
    <s v="Printers"/>
    <s v="PRN-9490"/>
    <n v="1203.02"/>
    <n v="2439.33"/>
    <n v="2439.33"/>
    <n v="0"/>
    <n v="18"/>
    <n v="43907.94"/>
    <n v="21654.36"/>
    <n v="22253.58"/>
    <n v="0.50682359500354612"/>
    <s v="Aug-2025"/>
    <d v="2025-08-01T00:00:00"/>
    <d v="2023-01-01T00:00:00"/>
    <n v="31"/>
    <s v="Q3-2025"/>
    <s v="Americas → Brazil → São Paulo"/>
    <m/>
    <m/>
    <s v="High"/>
    <n v="0"/>
    <n v="0"/>
  </r>
  <r>
    <s v="ORD-2024-510591"/>
    <d v="2024-04-03T00:00:00"/>
    <d v="2024-04-21T00:00:00"/>
    <n v="18"/>
    <s v="Original"/>
    <d v="2024-04-21T00:00:00"/>
    <n v="18"/>
    <x v="2"/>
    <s v="Brazil"/>
    <s v="Brasília"/>
    <s v="Small Business"/>
    <s v="Distributor"/>
    <x v="5"/>
    <s v="Networking"/>
    <s v="NET-3850"/>
    <n v="1176.69"/>
    <n v="2201.54"/>
    <n v="2201.54"/>
    <n v="0.17"/>
    <n v="27"/>
    <n v="49336.511399999996"/>
    <n v="31770.63"/>
    <n v="17565.881399999995"/>
    <n v="0.35604222717701106"/>
    <s v="Apr-2024"/>
    <d v="2024-04-01T00:00:00"/>
    <d v="2023-01-01T00:00:00"/>
    <n v="15"/>
    <s v="Q2-2024"/>
    <s v="Americas → Brazil → Brasília"/>
    <m/>
    <m/>
    <s v="High"/>
    <n v="0"/>
    <n v="0"/>
  </r>
  <r>
    <s v="ORD-2024-961756"/>
    <d v="2024-11-25T00:00:00"/>
    <d v="2024-12-07T00:00:00"/>
    <n v="12"/>
    <s v="Original"/>
    <d v="2024-12-07T00:00:00"/>
    <n v="12"/>
    <x v="1"/>
    <s v="China"/>
    <s v="Shanghai"/>
    <s v="Corporate"/>
    <s v="Distributor"/>
    <x v="8"/>
    <s v="Accessories"/>
    <s v="ACC-7047"/>
    <n v="769.9"/>
    <n v="814.36"/>
    <n v="814.36"/>
    <n v="0"/>
    <n v="5"/>
    <n v="4071.8"/>
    <n v="3849.5"/>
    <n v="222.30000000000018"/>
    <n v="5.4595019401738831E-2"/>
    <s v="Nov-2024"/>
    <d v="2024-11-01T00:00:00"/>
    <d v="2023-01-01T00:00:00"/>
    <n v="22"/>
    <s v="Q4-2024"/>
    <s v="Asia → China → Shanghai"/>
    <m/>
    <m/>
    <s v="Low"/>
    <n v="0"/>
    <n v="0"/>
  </r>
  <r>
    <s v="ORD-2024-892173"/>
    <d v="2024-01-18T00:00:00"/>
    <d v="2024-02-03T00:00:00"/>
    <n v="16"/>
    <s v="Original"/>
    <d v="2024-02-03T00:00:00"/>
    <n v="16"/>
    <x v="0"/>
    <s v="South Africa"/>
    <s v="Cape Town"/>
    <s v="Non-Profit"/>
    <s v="Distributor"/>
    <x v="4"/>
    <s v="Printers"/>
    <s v="PRN-6660"/>
    <n v="666.23"/>
    <n v="1382.91"/>
    <n v="1382.91"/>
    <n v="0.17599999999999999"/>
    <n v="13"/>
    <n v="14813.731920000002"/>
    <n v="8660.99"/>
    <n v="6152.7419200000022"/>
    <n v="0.41534043907553048"/>
    <s v="Jan-2024"/>
    <d v="2024-01-01T00:00:00"/>
    <d v="2023-01-01T00:00:00"/>
    <n v="12"/>
    <s v="Q1-2024"/>
    <s v="Africa → South Africa → Cape Town"/>
    <m/>
    <m/>
    <s v="Medium"/>
    <n v="0"/>
    <n v="0"/>
  </r>
  <r>
    <s v="ORD-2024-704056"/>
    <d v="2024-06-23T00:00:00"/>
    <d v="2024-06-25T00:00:00"/>
    <n v="2"/>
    <s v="Original"/>
    <d v="2024-06-25T00:00:00"/>
    <n v="2"/>
    <x v="3"/>
    <s v="United Kingdom"/>
    <s v="Birmingham"/>
    <s v="Small Business"/>
    <s v="Marketplace"/>
    <x v="4"/>
    <s v="Accessories"/>
    <s v="ACC-7838"/>
    <n v="951.44"/>
    <n v="1646.43"/>
    <n v="1646.43"/>
    <n v="0.11"/>
    <n v="24"/>
    <n v="35167.7448"/>
    <n v="22834.560000000001"/>
    <n v="12333.184799999999"/>
    <n v="0.35069592520473475"/>
    <s v="Jun-2024"/>
    <d v="2024-06-01T00:00:00"/>
    <d v="2023-01-01T00:00:00"/>
    <n v="17"/>
    <s v="Q2-2024"/>
    <s v="Europe → United Kingdom → Birmingham"/>
    <m/>
    <m/>
    <s v="High"/>
    <n v="1"/>
    <n v="0"/>
  </r>
  <r>
    <s v="ORD-2025-591006"/>
    <d v="2025-06-25T00:00:00"/>
    <d v="2025-07-10T00:00:00"/>
    <n v="15"/>
    <s v="Original"/>
    <d v="2025-07-10T00:00:00"/>
    <n v="15"/>
    <x v="3"/>
    <s v="United Kingdom"/>
    <s v="Birmingham"/>
    <s v="Non-Profit"/>
    <s v="Marketplace"/>
    <x v="14"/>
    <s v="Phones"/>
    <s v="PHN-5383"/>
    <n v="546.83000000000004"/>
    <n v="400.84"/>
    <n v="400.84"/>
    <n v="7.8E-2"/>
    <n v="13"/>
    <n v="4804.4682400000002"/>
    <n v="7108.7900000000009"/>
    <n v="-2304.3217600000007"/>
    <n v="-0.47962056254533608"/>
    <s v="Jun-2025"/>
    <d v="2025-06-01T00:00:00"/>
    <d v="2023-01-01T00:00:00"/>
    <n v="29"/>
    <s v="Q2-2025"/>
    <s v="Europe → United Kingdom → Birmingham"/>
    <m/>
    <m/>
    <s v="Low"/>
    <n v="0"/>
    <n v="0"/>
  </r>
  <r>
    <s v="ORD-2023-159821"/>
    <d v="2023-07-01T00:00:00"/>
    <d v="2023-07-08T00:00:00"/>
    <n v="7"/>
    <s v="Original"/>
    <d v="2023-07-08T00:00:00"/>
    <n v="7"/>
    <x v="0"/>
    <s v="Nigeria"/>
    <s v="Port Harcourt"/>
    <s v="Corporate"/>
    <s v="Retail"/>
    <x v="8"/>
    <s v="Laptops"/>
    <s v="LAP-3904"/>
    <n v="834.26"/>
    <n v="1780.56"/>
    <n v="1780.56"/>
    <n v="1.4E-2"/>
    <n v="47"/>
    <n v="82514.711519999997"/>
    <n v="39210.22"/>
    <n v="43304.491519999996"/>
    <n v="0.5248093427497933"/>
    <s v="Jul-2023"/>
    <d v="2023-07-01T00:00:00"/>
    <d v="2023-01-01T00:00:00"/>
    <n v="6"/>
    <s v="Q3-2023"/>
    <s v="Africa → Nigeria → Port Harcourt"/>
    <m/>
    <m/>
    <s v="High"/>
    <n v="1"/>
    <n v="0"/>
  </r>
  <r>
    <s v="ORD-2024-343877"/>
    <d v="2024-03-09T00:00:00"/>
    <d v="2024-03-26T00:00:00"/>
    <n v="17"/>
    <s v="Original"/>
    <d v="2024-03-26T00:00:00"/>
    <n v="17"/>
    <x v="1"/>
    <s v="China"/>
    <s v="Shenzhen"/>
    <s v="Enterprise"/>
    <s v="Online"/>
    <x v="11"/>
    <s v="Monitors"/>
    <s v="MON-5749"/>
    <n v="1029.67"/>
    <n v="1118.43"/>
    <n v="1118.43"/>
    <n v="0.27200000000000002"/>
    <n v="9"/>
    <n v="7327.9533600000004"/>
    <n v="9267.0300000000007"/>
    <n v="-1939.0766400000002"/>
    <n v="-0.26461367106736061"/>
    <s v="Mar-2024"/>
    <d v="2024-03-01T00:00:00"/>
    <d v="2023-01-01T00:00:00"/>
    <n v="14"/>
    <s v="Q1-2024"/>
    <s v="Asia → China → Shenzhen"/>
    <m/>
    <m/>
    <s v="Medium"/>
    <n v="0"/>
    <n v="1"/>
  </r>
  <r>
    <s v="ORD-2023-386663"/>
    <d v="2023-06-05T00:00:00"/>
    <d v="2023-06-28T00:00:00"/>
    <n v="23"/>
    <s v="Original"/>
    <d v="2023-06-28T00:00:00"/>
    <n v="23"/>
    <x v="3"/>
    <s v="United Kingdom"/>
    <s v="Birmingham"/>
    <s v="Corporate"/>
    <s v="Direct"/>
    <x v="11"/>
    <s v="Printers"/>
    <s v="PRN-3690"/>
    <n v="605.82000000000005"/>
    <n v="771.12"/>
    <n v="771.12"/>
    <n v="0.13200000000000001"/>
    <n v="19"/>
    <n v="12717.311040000001"/>
    <n v="11510.580000000002"/>
    <n v="1206.7310399999988"/>
    <n v="9.4888851597986767E-2"/>
    <s v="Jun-2023"/>
    <d v="2023-06-01T00:00:00"/>
    <d v="2023-01-01T00:00:00"/>
    <n v="5"/>
    <s v="Q2-2023"/>
    <s v="Europe → United Kingdom → Birmingham"/>
    <m/>
    <m/>
    <s v="Low"/>
    <n v="0"/>
    <n v="0"/>
  </r>
  <r>
    <s v="ORD-2025-125517"/>
    <d v="2025-03-21T00:00:00"/>
    <d v="2025-04-09T00:00:00"/>
    <n v="19"/>
    <s v="Original"/>
    <d v="2025-04-09T00:00:00"/>
    <n v="19"/>
    <x v="1"/>
    <s v="Japan"/>
    <s v="Tokyo"/>
    <s v="Small Business"/>
    <s v="Distributor"/>
    <x v="6"/>
    <s v="Components"/>
    <s v="CMP-7055"/>
    <n v="1055.45"/>
    <n v="1210.04"/>
    <n v="1210.04"/>
    <n v="8.9999999999999993E-3"/>
    <n v="18"/>
    <n v="21584.693520000001"/>
    <n v="18998.100000000002"/>
    <n v="2586.5935199999985"/>
    <n v="0.1198346188053727"/>
    <s v="Mar-2025"/>
    <d v="2025-03-01T00:00:00"/>
    <d v="2023-03-01T00:00:00"/>
    <n v="24"/>
    <s v="Q1-2025"/>
    <s v="Asia → Japan → Tokyo"/>
    <m/>
    <m/>
    <s v="Medium"/>
    <n v="0"/>
    <n v="0"/>
  </r>
  <r>
    <s v="ORD-2024-819778"/>
    <d v="2024-06-02T00:00:00"/>
    <d v="2024-06-15T00:00:00"/>
    <n v="13"/>
    <s v="Original"/>
    <d v="2024-06-15T00:00:00"/>
    <n v="13"/>
    <x v="0"/>
    <s v="Kenya"/>
    <s v="Mombasa"/>
    <s v="Education"/>
    <s v="Online"/>
    <x v="7"/>
    <s v="Phones"/>
    <s v="PHN-6866"/>
    <n v="1295.18"/>
    <n v="3024.03"/>
    <n v="3024.03"/>
    <n v="0.192"/>
    <n v="8"/>
    <n v="19547.329920000004"/>
    <n v="10361.44"/>
    <n v="9185.8899200000033"/>
    <n v="0.46993067378483178"/>
    <s v="Jun-2024"/>
    <d v="2024-06-01T00:00:00"/>
    <d v="2023-01-01T00:00:00"/>
    <n v="17"/>
    <s v="Q2-2024"/>
    <s v="Africa → Kenya → Mombasa"/>
    <m/>
    <m/>
    <s v="High"/>
    <n v="0"/>
    <n v="0"/>
  </r>
  <r>
    <s v="ORD-2025-624006"/>
    <d v="2025-03-15T00:00:00"/>
    <d v="2025-03-29T00:00:00"/>
    <n v="14"/>
    <s v="Original"/>
    <d v="2025-03-29T00:00:00"/>
    <n v="14"/>
    <x v="1"/>
    <s v="India"/>
    <s v="Mumbai"/>
    <s v="Enterprise"/>
    <s v="Direct"/>
    <x v="0"/>
    <s v="Components"/>
    <s v="CMP-3259"/>
    <n v="935.83"/>
    <n v="2303.46"/>
    <n v="2303.46"/>
    <n v="0.105"/>
    <n v="9"/>
    <n v="18554.370299999999"/>
    <n v="8422.4700000000012"/>
    <n v="10131.900299999998"/>
    <n v="0.54606543559174292"/>
    <s v="Mar-2025"/>
    <d v="2025-03-01T00:00:00"/>
    <d v="2023-01-01T00:00:00"/>
    <n v="26"/>
    <s v="Q1-2025"/>
    <s v="Asia → India → Mumbai"/>
    <m/>
    <m/>
    <s v="High"/>
    <n v="0"/>
    <n v="0"/>
  </r>
  <r>
    <s v="ORD-2023-132101"/>
    <d v="2023-09-25T00:00:00"/>
    <d v="2023-10-09T00:00:00"/>
    <n v="14"/>
    <s v="Original"/>
    <d v="2023-10-09T00:00:00"/>
    <n v="14"/>
    <x v="2"/>
    <s v="USA"/>
    <s v="New York"/>
    <s v="Small Business"/>
    <s v="Marketplace"/>
    <x v="1"/>
    <s v="Laptops"/>
    <s v="LAP-6750"/>
    <n v="1279.56"/>
    <n v="3083.8"/>
    <n v="3083.8"/>
    <n v="0.106"/>
    <n v="5"/>
    <n v="13784.586000000001"/>
    <n v="6397.7999999999993"/>
    <n v="7386.7860000000019"/>
    <n v="0.53587289455047848"/>
    <s v="Sep-2023"/>
    <d v="2023-09-01T00:00:00"/>
    <d v="2023-01-01T00:00:00"/>
    <n v="8"/>
    <s v="Q3-2023"/>
    <s v="Americas → USA → New York"/>
    <m/>
    <m/>
    <s v="High"/>
    <n v="0"/>
    <n v="0"/>
  </r>
  <r>
    <s v="ORD-2025-306903"/>
    <d v="2025-06-24T00:00:00"/>
    <d v="2025-07-23T00:00:00"/>
    <n v="29"/>
    <s v="Original"/>
    <d v="2025-07-23T00:00:00"/>
    <n v="29"/>
    <x v="2"/>
    <s v="Canada"/>
    <s v="Vancouver"/>
    <s v="Non-Profit"/>
    <s v="Marketplace"/>
    <x v="2"/>
    <s v="Printers"/>
    <s v="PRN-3775"/>
    <n v="255.4"/>
    <n v="322.70999999999998"/>
    <n v="322.70999999999998"/>
    <n v="0.115"/>
    <n v="16"/>
    <n v="4569.5735999999997"/>
    <n v="4086.4"/>
    <n v="483.17359999999962"/>
    <n v="0.10573713048412212"/>
    <s v="Jun-2025"/>
    <d v="2025-06-01T00:00:00"/>
    <d v="2023-01-01T00:00:00"/>
    <n v="29"/>
    <s v="Q2-2025"/>
    <s v="Americas → Canada → Vancouver"/>
    <m/>
    <m/>
    <s v="Low"/>
    <n v="0"/>
    <n v="0"/>
  </r>
  <r>
    <s v="ORD-2023-813340"/>
    <d v="2023-12-26T00:00:00"/>
    <d v="2024-01-03T00:00:00"/>
    <n v="8"/>
    <s v="Original"/>
    <d v="2024-01-03T00:00:00"/>
    <n v="8"/>
    <x v="3"/>
    <s v="France"/>
    <s v="Lyon"/>
    <s v="Small Business"/>
    <s v="Retail"/>
    <x v="12"/>
    <s v="Laptops"/>
    <s v="LAP-2942"/>
    <n v="492.75"/>
    <n v="731.29"/>
    <n v="731.29"/>
    <n v="5.8000000000000003E-2"/>
    <n v="6"/>
    <n v="4133.25108"/>
    <n v="2956.5"/>
    <n v="1176.75108"/>
    <n v="0.28470350753528384"/>
    <s v="Dec-2023"/>
    <d v="2023-12-01T00:00:00"/>
    <d v="2023-01-01T00:00:00"/>
    <n v="11"/>
    <s v="Q4-2023"/>
    <s v="Europe → France → Lyon"/>
    <m/>
    <m/>
    <s v="Low"/>
    <n v="0"/>
    <n v="0"/>
  </r>
  <r>
    <s v="ORD-2023-855675"/>
    <d v="2023-02-05T00:00:00"/>
    <d v="2023-02-28T00:00:00"/>
    <n v="23"/>
    <s v="Original"/>
    <d v="2023-02-28T00:00:00"/>
    <n v="23"/>
    <x v="2"/>
    <s v="USA"/>
    <s v="Austin"/>
    <s v="Non-Profit"/>
    <s v="Distributor"/>
    <x v="4"/>
    <s v="Phones"/>
    <s v="PHN-2036"/>
    <n v="1214.49"/>
    <n v="1533.95"/>
    <n v="1533.95"/>
    <n v="0"/>
    <n v="11"/>
    <n v="16873.45"/>
    <n v="13359.39"/>
    <n v="3514.0600000000013"/>
    <n v="0.20825972163369086"/>
    <s v="Feb-2023"/>
    <d v="2023-02-01T00:00:00"/>
    <d v="2023-01-01T00:00:00"/>
    <n v="1"/>
    <s v="Q1-2023"/>
    <s v="Americas → USA → Austin"/>
    <m/>
    <m/>
    <s v="Medium"/>
    <n v="0"/>
    <n v="0"/>
  </r>
  <r>
    <s v="ORD-2023-545150"/>
    <d v="2023-04-06T00:00:00"/>
    <d v="2023-04-08T00:00:00"/>
    <n v="2"/>
    <s v="Original"/>
    <d v="2023-04-08T00:00:00"/>
    <n v="2"/>
    <x v="0"/>
    <s v="Nigeria"/>
    <s v="Abuja"/>
    <s v="Small Business"/>
    <s v="Marketplace"/>
    <x v="11"/>
    <s v="Monitors"/>
    <s v="MON-4373"/>
    <n v="720.35"/>
    <n v="1571.66"/>
    <n v="1571.66"/>
    <n v="0.107"/>
    <n v="23"/>
    <n v="32280.32474"/>
    <n v="16568.05"/>
    <n v="15712.274740000001"/>
    <n v="0.4867446305622265"/>
    <s v="Apr-2023"/>
    <d v="2023-04-01T00:00:00"/>
    <d v="2023-01-01T00:00:00"/>
    <n v="3"/>
    <s v="Q2-2023"/>
    <s v="Africa → Nigeria → Abuja"/>
    <m/>
    <m/>
    <s v="Medium"/>
    <n v="1"/>
    <n v="0"/>
  </r>
  <r>
    <s v="ORD-2025-269934"/>
    <d v="2025-04-04T00:00:00"/>
    <d v="2025-04-10T00:00:00"/>
    <n v="6"/>
    <s v="Original"/>
    <d v="2025-04-10T00:00:00"/>
    <n v="6"/>
    <x v="3"/>
    <s v="United Kingdom"/>
    <s v="Birmingham"/>
    <s v="Non-Profit"/>
    <s v="Direct"/>
    <x v="13"/>
    <s v="Printers"/>
    <s v="PRN-8657"/>
    <n v="290.14"/>
    <n v="250.73"/>
    <n v="250.73"/>
    <n v="3.4000000000000002E-2"/>
    <n v="17"/>
    <n v="4117.4880599999997"/>
    <n v="4932.38"/>
    <n v="-814.89194000000043"/>
    <n v="-0.19790997038131072"/>
    <s v="Apr-2025"/>
    <d v="2025-04-01T00:00:00"/>
    <d v="2023-01-01T00:00:00"/>
    <n v="27"/>
    <s v="Q2-2025"/>
    <s v="Europe → United Kingdom → Birmingham"/>
    <m/>
    <m/>
    <s v="Low"/>
    <n v="1"/>
    <n v="0"/>
  </r>
  <r>
    <s v="ORD-2024-690270"/>
    <d v="2024-05-17T00:00:00"/>
    <d v="2024-05-27T00:00:00"/>
    <n v="10"/>
    <s v="Original"/>
    <d v="2024-05-27T00:00:00"/>
    <n v="10"/>
    <x v="2"/>
    <s v="USA"/>
    <s v="Austin"/>
    <s v="Non-Profit"/>
    <s v="Online"/>
    <x v="0"/>
    <s v="Phones"/>
    <s v="PHN-7974"/>
    <n v="1484.23"/>
    <n v="3472.81"/>
    <n v="3472.81"/>
    <n v="0.25600000000000001"/>
    <n v="12"/>
    <n v="31005.24768"/>
    <n v="17810.760000000002"/>
    <n v="13194.487679999998"/>
    <n v="0.42555659661803413"/>
    <s v="May-2024"/>
    <d v="2024-05-01T00:00:00"/>
    <d v="2023-01-01T00:00:00"/>
    <n v="16"/>
    <s v="Q2-2024"/>
    <s v="Americas → USA → Austin"/>
    <m/>
    <m/>
    <s v="High"/>
    <n v="0"/>
    <n v="1"/>
  </r>
  <r>
    <s v="ORD-2024-868223"/>
    <d v="2024-03-03T00:00:00"/>
    <d v="2024-03-19T00:00:00"/>
    <n v="16"/>
    <s v="Original"/>
    <d v="2024-03-19T00:00:00"/>
    <n v="16"/>
    <x v="1"/>
    <s v="China"/>
    <s v="Beijing"/>
    <s v="Consumer"/>
    <s v="Distributor"/>
    <x v="3"/>
    <s v="Phones"/>
    <s v="PHN-4915"/>
    <n v="988.83"/>
    <n v="1206.04"/>
    <n v="1206.04"/>
    <n v="6.3E-2"/>
    <n v="34"/>
    <n v="38422.022320000004"/>
    <n v="33620.22"/>
    <n v="4801.8023200000025"/>
    <n v="0.12497526236406606"/>
    <s v="Mar-2024"/>
    <d v="2024-03-01T00:00:00"/>
    <d v="2023-01-01T00:00:00"/>
    <n v="14"/>
    <s v="Q1-2024"/>
    <s v="Asia → China → Beijing"/>
    <m/>
    <m/>
    <s v="Medium"/>
    <n v="0"/>
    <n v="0"/>
  </r>
  <r>
    <s v="ORD-2025-188059"/>
    <d v="2025-06-27T00:00:00"/>
    <d v="2025-07-11T00:00:00"/>
    <n v="14"/>
    <s v="Original"/>
    <d v="2025-07-11T00:00:00"/>
    <n v="14"/>
    <x v="1"/>
    <s v="China"/>
    <s v="Shanghai"/>
    <s v="Small Business"/>
    <s v="Marketplace"/>
    <x v="4"/>
    <s v="Networking"/>
    <s v="NET-3535"/>
    <n v="1227.7"/>
    <n v="2197.23"/>
    <n v="2197.23"/>
    <n v="9.9000000000000005E-2"/>
    <n v="22"/>
    <n v="43553.493060000001"/>
    <n v="27009.4"/>
    <n v="16544.093059999999"/>
    <n v="0.37985685871873898"/>
    <s v="Jun-2025"/>
    <d v="2025-06-01T00:00:00"/>
    <d v="2023-01-01T00:00:00"/>
    <n v="29"/>
    <s v="Q2-2025"/>
    <s v="Asia → China → Shanghai"/>
    <m/>
    <m/>
    <s v="High"/>
    <n v="0"/>
    <n v="0"/>
  </r>
  <r>
    <s v="ORD-2023-281890"/>
    <d v="2023-03-13T00:00:00"/>
    <d v="2023-04-04T00:00:00"/>
    <n v="22"/>
    <s v="Original"/>
    <d v="2023-04-04T00:00:00"/>
    <n v="22"/>
    <x v="0"/>
    <s v="South Africa"/>
    <s v="Durban"/>
    <s v="Small Business"/>
    <s v="Retail"/>
    <x v="8"/>
    <s v="Components"/>
    <s v="CMP-2574"/>
    <n v="1113.7"/>
    <n v="1620.6"/>
    <n v="1620.6"/>
    <n v="0.13900000000000001"/>
    <n v="11"/>
    <n v="15348.702599999999"/>
    <n v="12250.7"/>
    <n v="3098.002599999998"/>
    <n v="0.20184133348182787"/>
    <s v="Mar-2023"/>
    <d v="2023-03-01T00:00:00"/>
    <d v="2023-01-01T00:00:00"/>
    <n v="2"/>
    <s v="Q1-2023"/>
    <s v="Africa → South Africa → Durban"/>
    <m/>
    <m/>
    <s v="High"/>
    <n v="0"/>
    <n v="0"/>
  </r>
  <r>
    <s v="ORD-2025-636162"/>
    <d v="2025-01-07T00:00:00"/>
    <d v="2025-01-20T00:00:00"/>
    <n v="13"/>
    <s v="Original"/>
    <d v="2025-01-20T00:00:00"/>
    <n v="13"/>
    <x v="0"/>
    <s v="South Africa"/>
    <s v="Cape Town"/>
    <s v="Corporate"/>
    <s v="Direct"/>
    <x v="11"/>
    <s v="Networking"/>
    <s v="NET-7901"/>
    <n v="432.13"/>
    <n v="1034.6600000000001"/>
    <n v="1034.6600000000001"/>
    <n v="9.1999999999999998E-2"/>
    <n v="7"/>
    <n v="6576.298960000001"/>
    <n v="3024.91"/>
    <n v="3551.3889600000011"/>
    <n v="0.54002851476204794"/>
    <s v="Jan-2025"/>
    <d v="2025-01-01T00:00:00"/>
    <d v="2023-01-01T00:00:00"/>
    <n v="24"/>
    <s v="Q1-2025"/>
    <s v="Africa → South Africa → Cape Town"/>
    <m/>
    <m/>
    <s v="Medium"/>
    <n v="0"/>
    <n v="0"/>
  </r>
  <r>
    <s v="ORD-2025-915869"/>
    <d v="2025-02-06T00:00:00"/>
    <d v="2025-02-15T00:00:00"/>
    <n v="9"/>
    <s v="Original"/>
    <d v="2025-02-15T00:00:00"/>
    <n v="9"/>
    <x v="2"/>
    <s v="Brazil"/>
    <s v="São Paulo"/>
    <s v="Non-Profit"/>
    <s v="Distributor"/>
    <x v="9"/>
    <s v="Networking"/>
    <s v="NET-5482"/>
    <n v="837.39"/>
    <n v="1905.42"/>
    <n v="1905.42"/>
    <n v="3.2000000000000001E-2"/>
    <n v="18"/>
    <n v="33200.038079999998"/>
    <n v="15073.02"/>
    <n v="18127.018079999998"/>
    <n v="0.54599389423350919"/>
    <s v="Feb-2025"/>
    <d v="2025-02-01T00:00:00"/>
    <d v="2023-01-01T00:00:00"/>
    <n v="25"/>
    <s v="Q1-2025"/>
    <s v="Americas → Brazil → São Paulo"/>
    <m/>
    <m/>
    <s v="High"/>
    <n v="0"/>
    <n v="0"/>
  </r>
  <r>
    <s v="ORD-2025-192876"/>
    <d v="2025-01-31T00:00:00"/>
    <d v="2025-02-17T00:00:00"/>
    <n v="17"/>
    <s v="Original"/>
    <d v="2025-02-17T00:00:00"/>
    <n v="17"/>
    <x v="3"/>
    <s v="United Kingdom"/>
    <s v="London"/>
    <s v="Enterprise"/>
    <s v="Retail"/>
    <x v="10"/>
    <s v="Components"/>
    <s v="CMP-5820"/>
    <n v="378.26"/>
    <n v="541.55999999999995"/>
    <n v="541.55999999999995"/>
    <n v="0.16300000000000001"/>
    <n v="25"/>
    <n v="11332.142999999998"/>
    <n v="9456.5"/>
    <n v="1875.6429999999982"/>
    <n v="0.16551529573885526"/>
    <s v="Jan-2025"/>
    <d v="2025-01-01T00:00:00"/>
    <d v="2023-01-01T00:00:00"/>
    <n v="24"/>
    <s v="Q1-2025"/>
    <s v="Europe → United Kingdom → London"/>
    <m/>
    <m/>
    <s v="Low"/>
    <n v="0"/>
    <n v="0"/>
  </r>
  <r>
    <s v="ORD-2025-822030"/>
    <d v="2025-08-07T00:00:00"/>
    <d v="2025-09-06T00:00:00"/>
    <n v="30"/>
    <s v="Original"/>
    <d v="2025-09-06T00:00:00"/>
    <n v="30"/>
    <x v="2"/>
    <s v="Canada"/>
    <s v="Montreal"/>
    <s v="Education"/>
    <s v="Direct"/>
    <x v="12"/>
    <s v="Networking"/>
    <s v="NET-1336"/>
    <n v="833.73"/>
    <n v="1116.5999999999999"/>
    <n v="1116.5999999999999"/>
    <n v="0.17599999999999999"/>
    <n v="14"/>
    <n v="12881.097599999999"/>
    <n v="11672.220000000001"/>
    <n v="1208.877599999998"/>
    <n v="9.3848958958279924E-2"/>
    <s v="Aug-2025"/>
    <d v="2025-08-01T00:00:00"/>
    <d v="2023-01-01T00:00:00"/>
    <n v="31"/>
    <s v="Q3-2025"/>
    <s v="Americas → Canada → Montreal"/>
    <m/>
    <m/>
    <s v="Medium"/>
    <n v="0"/>
    <n v="0"/>
  </r>
  <r>
    <s v="ORD-2025-789245"/>
    <d v="2025-07-23T00:00:00"/>
    <d v="2025-08-17T00:00:00"/>
    <n v="25"/>
    <s v="Original"/>
    <d v="2025-08-17T00:00:00"/>
    <n v="25"/>
    <x v="3"/>
    <s v="United Kingdom"/>
    <s v="Birmingham"/>
    <s v="Education"/>
    <s v="Online"/>
    <x v="2"/>
    <s v="Printers"/>
    <s v="PRN-5876"/>
    <n v="1142.06"/>
    <n v="1455"/>
    <n v="1455"/>
    <n v="7.8E-2"/>
    <n v="28"/>
    <n v="37562.28"/>
    <n v="31977.68"/>
    <n v="5584.5999999999985"/>
    <n v="0.1486757459877302"/>
    <s v="Jul-2025"/>
    <d v="2025-07-01T00:00:00"/>
    <d v="2023-01-01T00:00:00"/>
    <n v="30"/>
    <s v="Q3-2025"/>
    <s v="Europe → United Kingdom → Birmingham"/>
    <m/>
    <m/>
    <s v="Medium"/>
    <n v="0"/>
    <n v="0"/>
  </r>
  <r>
    <s v="ORD-2023-594955"/>
    <d v="2023-06-20T00:00:00"/>
    <d v="2023-07-08T00:00:00"/>
    <n v="18"/>
    <s v="Original"/>
    <d v="2023-07-08T00:00:00"/>
    <n v="18"/>
    <x v="2"/>
    <s v="USA"/>
    <s v="New York"/>
    <s v="Consumer"/>
    <s v="Marketplace"/>
    <x v="7"/>
    <s v="Networking"/>
    <s v="NET-3828"/>
    <n v="1145.53"/>
    <n v="1278.3"/>
    <n v="1278.3"/>
    <n v="0.09"/>
    <n v="41"/>
    <n v="47693.373"/>
    <n v="46966.729999999996"/>
    <n v="726.64300000000367"/>
    <n v="1.5235722581416158E-2"/>
    <s v="Jun-2023"/>
    <d v="2023-06-01T00:00:00"/>
    <d v="2023-01-01T00:00:00"/>
    <n v="5"/>
    <s v="Q2-2023"/>
    <s v="Americas → USA → New York"/>
    <m/>
    <m/>
    <s v="Medium"/>
    <n v="0"/>
    <n v="0"/>
  </r>
  <r>
    <s v="ORD-2024-398783"/>
    <d v="2024-07-18T00:00:00"/>
    <d v="2024-08-07T00:00:00"/>
    <n v="20"/>
    <s v="Original"/>
    <d v="2024-08-07T00:00:00"/>
    <n v="20"/>
    <x v="3"/>
    <s v="France"/>
    <s v="Marseille"/>
    <s v="Corporate"/>
    <s v="Retail"/>
    <x v="9"/>
    <s v="Monitors"/>
    <s v="MON-7622"/>
    <n v="941.35"/>
    <n v="899.83"/>
    <n v="899.83"/>
    <n v="5.8000000000000003E-2"/>
    <n v="18"/>
    <n v="15257.51748"/>
    <n v="16944.3"/>
    <n v="-1686.7825199999988"/>
    <n v="-0.11055419220139073"/>
    <s v="Jul-2024"/>
    <d v="2024-07-01T00:00:00"/>
    <d v="2023-01-01T00:00:00"/>
    <n v="18"/>
    <s v="Q3-2024"/>
    <s v="Europe → France → Marseille"/>
    <m/>
    <m/>
    <s v="Medium"/>
    <n v="0"/>
    <n v="0"/>
  </r>
  <r>
    <s v="ORD-2023-676553"/>
    <d v="2023-05-20T00:00:00"/>
    <d v="2023-06-19T00:00:00"/>
    <n v="30"/>
    <s v="Original"/>
    <d v="2023-06-19T00:00:00"/>
    <n v="30"/>
    <x v="1"/>
    <s v="India"/>
    <s v="Delhi"/>
    <s v="Non-Profit"/>
    <s v="Marketplace"/>
    <x v="10"/>
    <s v="Laptops"/>
    <s v="LAP-2806"/>
    <n v="1161.2"/>
    <n v="878.73"/>
    <n v="878.73"/>
    <n v="0.19"/>
    <n v="31"/>
    <n v="22064.910300000003"/>
    <n v="35997.200000000004"/>
    <n v="-13932.289700000001"/>
    <n v="-0.63142290227212028"/>
    <s v="May-2023"/>
    <d v="2023-05-01T00:00:00"/>
    <d v="2023-01-01T00:00:00"/>
    <n v="4"/>
    <s v="Q2-2023"/>
    <s v="Asia → India → Delhi"/>
    <m/>
    <m/>
    <s v="Medium"/>
    <n v="0"/>
    <n v="0"/>
  </r>
  <r>
    <s v="ORD-2025-866565"/>
    <d v="2025-05-12T00:00:00"/>
    <d v="2025-05-26T00:00:00"/>
    <n v="14"/>
    <s v="Original"/>
    <d v="2025-05-26T00:00:00"/>
    <n v="14"/>
    <x v="1"/>
    <s v="India"/>
    <s v="Hyderabad"/>
    <s v="Corporate"/>
    <s v="Marketplace"/>
    <x v="3"/>
    <s v="Printers"/>
    <s v="PRN-8850"/>
    <n v="320.12"/>
    <n v="594.41999999999996"/>
    <n v="594.41999999999996"/>
    <n v="0.104"/>
    <n v="18"/>
    <n v="9586.8057599999993"/>
    <n v="5762.16"/>
    <n v="3824.6457599999994"/>
    <n v="0.39894891538931104"/>
    <s v="May-2025"/>
    <d v="2025-05-01T00:00:00"/>
    <d v="2023-01-01T00:00:00"/>
    <n v="28"/>
    <s v="Q2-2025"/>
    <s v="Asia → India → Hyderabad"/>
    <m/>
    <m/>
    <s v="Low"/>
    <n v="0"/>
    <n v="0"/>
  </r>
  <r>
    <s v="ORD-2024-527858"/>
    <d v="2024-05-07T00:00:00"/>
    <d v="2024-05-12T00:00:00"/>
    <n v="5"/>
    <s v="Original"/>
    <d v="2024-05-12T00:00:00"/>
    <n v="5"/>
    <x v="0"/>
    <s v="Nigeria"/>
    <s v="Abuja"/>
    <s v="Non-Profit"/>
    <s v="Distributor"/>
    <x v="4"/>
    <s v="Laptops"/>
    <s v="LAP-9100"/>
    <n v="1163.99"/>
    <n v="1617.85"/>
    <n v="1617.85"/>
    <n v="0.127"/>
    <n v="14"/>
    <n v="19773.362699999998"/>
    <n v="16295.86"/>
    <n v="3477.5026999999973"/>
    <n v="0.17586804797749436"/>
    <s v="May-2024"/>
    <d v="2024-05-01T00:00:00"/>
    <d v="2023-01-01T00:00:00"/>
    <n v="16"/>
    <s v="Q2-2024"/>
    <s v="Africa → Nigeria → Abuja"/>
    <m/>
    <m/>
    <s v="Medium"/>
    <n v="1"/>
    <n v="0"/>
  </r>
  <r>
    <s v="ORD-2023-619385"/>
    <d v="2023-09-30T00:00:00"/>
    <d v="2023-10-03T00:00:00"/>
    <n v="3"/>
    <s v="Original"/>
    <d v="2023-10-03T00:00:00"/>
    <n v="3"/>
    <x v="1"/>
    <s v="China"/>
    <s v="Beijing"/>
    <s v="Non-Profit"/>
    <s v="Retail"/>
    <x v="1"/>
    <s v="Laptops"/>
    <s v="LAP-5763"/>
    <n v="1019.36"/>
    <n v="972.91"/>
    <n v="972.91"/>
    <n v="0.14699999999999999"/>
    <n v="17"/>
    <n v="14108.16791"/>
    <n v="17329.12"/>
    <n v="-3220.9520899999989"/>
    <n v="-0.22830406545678819"/>
    <s v="Sep-2023"/>
    <d v="2023-09-01T00:00:00"/>
    <d v="2023-01-01T00:00:00"/>
    <n v="8"/>
    <s v="Q3-2023"/>
    <s v="Asia → China → Beijing"/>
    <m/>
    <m/>
    <s v="Medium"/>
    <n v="1"/>
    <n v="0"/>
  </r>
  <r>
    <s v="ORD-2023-835226"/>
    <d v="2023-10-26T00:00:00"/>
    <d v="2023-11-05T00:00:00"/>
    <n v="10"/>
    <s v="Original"/>
    <d v="2023-11-05T00:00:00"/>
    <n v="10"/>
    <x v="0"/>
    <s v="South Africa"/>
    <s v="Cape Town"/>
    <s v="Non-Profit"/>
    <s v="Online"/>
    <x v="2"/>
    <s v="Laptops"/>
    <s v="LAP-7320"/>
    <n v="20.38"/>
    <n v="42.56"/>
    <n v="42.56"/>
    <n v="7.1999999999999995E-2"/>
    <n v="11"/>
    <n v="434.45248000000004"/>
    <n v="224.17999999999998"/>
    <n v="210.27248000000006"/>
    <n v="0.48399419885921713"/>
    <s v="Oct-2023"/>
    <d v="2023-10-01T00:00:00"/>
    <d v="2023-01-01T00:00:00"/>
    <n v="9"/>
    <s v="Q4-2023"/>
    <s v="Africa → South Africa → Cape Town"/>
    <m/>
    <m/>
    <s v="Low"/>
    <n v="0"/>
    <n v="0"/>
  </r>
  <r>
    <s v="ORD-2025-485946"/>
    <d v="2025-06-15T00:00:00"/>
    <d v="2025-06-30T00:00:00"/>
    <n v="15"/>
    <s v="Original"/>
    <d v="2025-06-30T00:00:00"/>
    <n v="15"/>
    <x v="0"/>
    <s v="South Africa"/>
    <s v="Johannesburg"/>
    <s v="Small Business"/>
    <s v="Direct"/>
    <x v="0"/>
    <s v="Monitors"/>
    <s v="MON-5891"/>
    <n v="1487.59"/>
    <n v="1480.83"/>
    <n v="1480.83"/>
    <n v="8.9999999999999993E-3"/>
    <n v="11"/>
    <n v="16142.527829999999"/>
    <n v="16363.49"/>
    <n v="-220.9621700000007"/>
    <n v="-1.3688201273492908E-2"/>
    <s v="Jun-2025"/>
    <d v="2025-06-01T00:00:00"/>
    <d v="2023-01-01T00:00:00"/>
    <n v="29"/>
    <s v="Q2-2025"/>
    <s v="Africa → South Africa → Johannesburg"/>
    <m/>
    <m/>
    <s v="Medium"/>
    <n v="0"/>
    <n v="0"/>
  </r>
  <r>
    <s v="ORD-2024-307849"/>
    <d v="2024-08-10T00:00:00"/>
    <d v="2024-09-07T00:00:00"/>
    <n v="28"/>
    <s v="Original"/>
    <d v="2024-09-07T00:00:00"/>
    <n v="28"/>
    <x v="3"/>
    <s v="France"/>
    <s v="Marseille"/>
    <s v="Non-Profit"/>
    <s v="Direct"/>
    <x v="9"/>
    <s v="Printers"/>
    <s v="PRN-1183"/>
    <n v="229.96"/>
    <n v="564.26"/>
    <n v="564.26"/>
    <n v="0.105"/>
    <n v="5"/>
    <n v="2525.0635000000002"/>
    <n v="1149.8"/>
    <n v="1375.2635000000002"/>
    <n v="0.54464511486542821"/>
    <s v="Aug-2024"/>
    <d v="2024-08-01T00:00:00"/>
    <d v="2023-01-01T00:00:00"/>
    <n v="19"/>
    <s v="Q3-2024"/>
    <s v="Europe → France → Marseille"/>
    <m/>
    <m/>
    <s v="Low"/>
    <n v="0"/>
    <n v="0"/>
  </r>
  <r>
    <s v="ORD-2023-368449"/>
    <d v="2023-10-09T00:00:00"/>
    <d v="2023-10-26T00:00:00"/>
    <n v="17"/>
    <s v="Original"/>
    <d v="2023-10-26T00:00:00"/>
    <n v="17"/>
    <x v="1"/>
    <s v="China"/>
    <s v="Shanghai"/>
    <s v="Consumer"/>
    <s v="Marketplace"/>
    <x v="0"/>
    <s v="Components"/>
    <s v="CMP-2096"/>
    <n v="1132.03"/>
    <n v="2137.21"/>
    <n v="2137.21"/>
    <n v="0.35699999999999998"/>
    <n v="35"/>
    <n v="48097.911050000002"/>
    <n v="39621.049999999996"/>
    <n v="8476.8610500000068"/>
    <n v="0.17624177152284051"/>
    <s v="Oct-2023"/>
    <d v="2023-10-01T00:00:00"/>
    <d v="2023-01-01T00:00:00"/>
    <n v="9"/>
    <s v="Q4-2023"/>
    <s v="Asia → China → Shanghai"/>
    <m/>
    <m/>
    <s v="High"/>
    <n v="0"/>
    <n v="1"/>
  </r>
  <r>
    <s v="ORD-2024-251426"/>
    <d v="2024-03-09T00:00:00"/>
    <d v="2024-03-26T00:00:00"/>
    <n v="17"/>
    <s v="Original"/>
    <d v="2024-03-26T00:00:00"/>
    <n v="17"/>
    <x v="2"/>
    <s v="USA"/>
    <s v="San Francisco"/>
    <s v="Education"/>
    <s v="Direct"/>
    <x v="2"/>
    <s v="Phones"/>
    <s v="PHN-3398"/>
    <n v="1137.4100000000001"/>
    <n v="1680.93"/>
    <n v="1680.93"/>
    <n v="0.254"/>
    <n v="9"/>
    <n v="11285.764020000001"/>
    <n v="10236.69"/>
    <n v="1049.07402"/>
    <n v="9.2955516183121464E-2"/>
    <s v="Mar-2024"/>
    <d v="2024-03-01T00:00:00"/>
    <d v="2023-01-01T00:00:00"/>
    <n v="14"/>
    <s v="Q1-2024"/>
    <s v="Americas → USA → San Francisco"/>
    <m/>
    <m/>
    <s v="High"/>
    <n v="0"/>
    <n v="1"/>
  </r>
  <r>
    <s v="ORD-2023-927385"/>
    <d v="2023-05-29T00:00:00"/>
    <d v="2023-06-20T00:00:00"/>
    <n v="22"/>
    <s v="Original"/>
    <d v="2023-06-20T00:00:00"/>
    <n v="22"/>
    <x v="3"/>
    <s v="United Kingdom"/>
    <s v="London"/>
    <s v="Small Business"/>
    <s v="Direct"/>
    <x v="11"/>
    <s v="Components"/>
    <s v="CMP-8545"/>
    <n v="1295.3900000000001"/>
    <n v="2905.06"/>
    <n v="2905.06"/>
    <n v="0.14799999999999999"/>
    <n v="8"/>
    <n v="19800.88896"/>
    <n v="10363.120000000001"/>
    <n v="9437.7689599999994"/>
    <n v="0.47663359857556614"/>
    <s v="May-2023"/>
    <d v="2023-05-01T00:00:00"/>
    <d v="2023-01-01T00:00:00"/>
    <n v="4"/>
    <s v="Q2-2023"/>
    <s v="Europe → United Kingdom → London"/>
    <m/>
    <m/>
    <s v="High"/>
    <n v="0"/>
    <n v="0"/>
  </r>
  <r>
    <s v="ORD-2025-486350"/>
    <d v="2025-05-27T00:00:00"/>
    <d v="2025-06-08T00:00:00"/>
    <n v="12"/>
    <s v="Original"/>
    <d v="2025-06-08T00:00:00"/>
    <n v="12"/>
    <x v="1"/>
    <s v="Japan"/>
    <s v="Osaka"/>
    <s v="Corporate"/>
    <s v="Retail"/>
    <x v="10"/>
    <s v="Accessories"/>
    <s v="ACC-1249"/>
    <n v="653.6"/>
    <n v="842.09"/>
    <n v="842.09"/>
    <n v="9.8000000000000004E-2"/>
    <n v="19"/>
    <n v="14431.738420000001"/>
    <n v="12418.4"/>
    <n v="2013.3384200000019"/>
    <n v="0.13950768517324622"/>
    <s v="May-2025"/>
    <d v="2025-05-01T00:00:00"/>
    <d v="2023-03-01T00:00:00"/>
    <n v="26"/>
    <s v="Q2-2025"/>
    <s v="Asia → Japan → Osaka"/>
    <m/>
    <m/>
    <s v="Medium"/>
    <n v="0"/>
    <n v="0"/>
  </r>
  <r>
    <s v="ORD-2025-677880"/>
    <d v="2025-08-21T00:00:00"/>
    <d v="2025-09-14T00:00:00"/>
    <n v="24"/>
    <s v="Original"/>
    <d v="2025-09-14T00:00:00"/>
    <n v="24"/>
    <x v="3"/>
    <s v="Germany"/>
    <s v="Berlin"/>
    <s v="Non-Profit"/>
    <s v="Online"/>
    <x v="8"/>
    <s v="Monitors"/>
    <s v="MON-9662"/>
    <n v="1397.67"/>
    <n v="3131.37"/>
    <n v="3131.37"/>
    <n v="0.10299999999999999"/>
    <n v="20"/>
    <n v="56176.777799999996"/>
    <n v="27953.4"/>
    <n v="28223.377799999995"/>
    <n v="0.50240293062874808"/>
    <s v="Aug-2025"/>
    <d v="2025-08-01T00:00:00"/>
    <d v="2023-01-01T00:00:00"/>
    <n v="31"/>
    <s v="Q3-2025"/>
    <s v="Europe → Germany → Berlin"/>
    <m/>
    <m/>
    <s v="High"/>
    <n v="0"/>
    <n v="0"/>
  </r>
  <r>
    <s v="ORD-2024-102866"/>
    <d v="2024-12-12T00:00:00"/>
    <d v="2024-12-20T00:00:00"/>
    <n v="8"/>
    <s v="Original"/>
    <d v="2024-12-20T00:00:00"/>
    <n v="8"/>
    <x v="1"/>
    <s v="Japan"/>
    <s v="Tokyo"/>
    <s v="Corporate"/>
    <s v="Retail"/>
    <x v="5"/>
    <s v="Laptops"/>
    <s v="LAP-8347"/>
    <n v="1202.47"/>
    <n v="1444.72"/>
    <n v="1444.72"/>
    <n v="0.24099999999999999"/>
    <n v="17"/>
    <n v="18641.222160000001"/>
    <n v="20441.990000000002"/>
    <n v="-1800.7678400000004"/>
    <n v="-9.6601382921343834E-2"/>
    <s v="Dec-2024"/>
    <d v="2024-12-01T00:00:00"/>
    <d v="2023-03-01T00:00:00"/>
    <n v="21"/>
    <s v="Q4-2024"/>
    <s v="Asia → Japan → Tokyo"/>
    <m/>
    <m/>
    <s v="Medium"/>
    <n v="0"/>
    <n v="1"/>
  </r>
  <r>
    <s v="ORD-2025-588029"/>
    <d v="2025-09-14T00:00:00"/>
    <d v="2025-09-23T00:00:00"/>
    <n v="9"/>
    <s v="Original"/>
    <d v="2025-09-23T00:00:00"/>
    <n v="9"/>
    <x v="0"/>
    <s v="South Africa"/>
    <s v="Durban"/>
    <s v="Non-Profit"/>
    <s v="Online"/>
    <x v="14"/>
    <s v="Components"/>
    <s v="CMP-6898"/>
    <n v="1310.3"/>
    <n v="2875.8"/>
    <n v="2875.8"/>
    <n v="8.3000000000000004E-2"/>
    <n v="5"/>
    <n v="13185.543"/>
    <n v="6551.5"/>
    <n v="6634.0429999999997"/>
    <n v="0.50313005691157353"/>
    <s v="Sep-2025"/>
    <d v="2025-09-01T00:00:00"/>
    <d v="2023-01-01T00:00:00"/>
    <n v="32"/>
    <s v="Q3-2025"/>
    <s v="Africa → South Africa → Durban"/>
    <m/>
    <m/>
    <s v="High"/>
    <n v="0"/>
    <n v="0"/>
  </r>
  <r>
    <s v="ORD-2024-972999"/>
    <d v="2024-09-06T00:00:00"/>
    <d v="2024-10-04T00:00:00"/>
    <n v="28"/>
    <s v="Original"/>
    <d v="2024-10-04T00:00:00"/>
    <n v="28"/>
    <x v="0"/>
    <s v="South Africa"/>
    <s v="Cape Town"/>
    <s v="Corporate"/>
    <s v="Marketplace"/>
    <x v="14"/>
    <s v="Monitors"/>
    <s v="MON-3504"/>
    <n v="1174.17"/>
    <n v="1641.61"/>
    <n v="1641.61"/>
    <n v="0.122"/>
    <n v="9"/>
    <n v="12972.00222"/>
    <n v="10567.53"/>
    <n v="2404.4722199999997"/>
    <n v="0.18535860380079394"/>
    <s v="Sep-2024"/>
    <d v="2024-09-01T00:00:00"/>
    <d v="2023-01-01T00:00:00"/>
    <n v="20"/>
    <s v="Q3-2024"/>
    <s v="Africa → South Africa → Cape Town"/>
    <m/>
    <m/>
    <s v="High"/>
    <n v="0"/>
    <n v="0"/>
  </r>
  <r>
    <s v="ORD-2025-608069"/>
    <d v="2025-04-12T00:00:00"/>
    <d v="2025-04-30T00:00:00"/>
    <n v="18"/>
    <s v="Original"/>
    <d v="2025-04-30T00:00:00"/>
    <n v="18"/>
    <x v="0"/>
    <s v="Kenya"/>
    <s v="Kisumu"/>
    <s v="Corporate"/>
    <s v="Marketplace"/>
    <x v="9"/>
    <s v="Networking"/>
    <s v="NET-3432"/>
    <n v="1119.04"/>
    <n v="1299.02"/>
    <n v="1299.02"/>
    <n v="2.5000000000000001E-2"/>
    <n v="14"/>
    <n v="17731.623"/>
    <n v="15666.56"/>
    <n v="2065.0630000000001"/>
    <n v="0.11646215352085933"/>
    <s v="Apr-2025"/>
    <d v="2025-04-01T00:00:00"/>
    <d v="2023-01-01T00:00:00"/>
    <n v="27"/>
    <s v="Q2-2025"/>
    <s v="Africa → Kenya → Kisumu"/>
    <m/>
    <m/>
    <s v="Medium"/>
    <n v="0"/>
    <n v="0"/>
  </r>
  <r>
    <s v="ORD-2024-626750"/>
    <d v="2024-08-12T00:00:00"/>
    <d v="2024-08-15T00:00:00"/>
    <n v="3"/>
    <s v="Original"/>
    <d v="2024-08-15T00:00:00"/>
    <n v="3"/>
    <x v="2"/>
    <s v="USA"/>
    <s v="Chicago"/>
    <s v="Corporate"/>
    <s v="Marketplace"/>
    <x v="14"/>
    <s v="Printers"/>
    <s v="PRN-5591"/>
    <n v="850.7"/>
    <n v="1118.56"/>
    <n v="1118.56"/>
    <n v="0.18"/>
    <n v="19"/>
    <n v="17427.164800000002"/>
    <n v="16163.300000000001"/>
    <n v="1263.8648000000012"/>
    <n v="7.2522685962090688E-2"/>
    <s v="Aug-2024"/>
    <d v="2024-08-01T00:00:00"/>
    <d v="2023-01-01T00:00:00"/>
    <n v="19"/>
    <s v="Q3-2024"/>
    <s v="Americas → USA → Chicago"/>
    <m/>
    <m/>
    <s v="Medium"/>
    <n v="1"/>
    <n v="0"/>
  </r>
  <r>
    <s v="ORD-2024-170021"/>
    <d v="2024-11-05T00:00:00"/>
    <d v="2024-11-08T00:00:00"/>
    <n v="3"/>
    <s v="Original"/>
    <d v="2024-11-08T00:00:00"/>
    <n v="3"/>
    <x v="2"/>
    <s v="Canada"/>
    <s v="Toronto"/>
    <s v="Education"/>
    <s v="Marketplace"/>
    <x v="7"/>
    <s v="Components"/>
    <s v="CMP-2015"/>
    <n v="1020.4"/>
    <n v="1184.71"/>
    <n v="1184.71"/>
    <n v="0.106"/>
    <n v="16"/>
    <n v="16946.091840000001"/>
    <n v="16326.4"/>
    <n v="619.69184000000132"/>
    <n v="3.6568422138328345E-2"/>
    <s v="Nov-2024"/>
    <d v="2024-11-01T00:00:00"/>
    <d v="2023-01-01T00:00:00"/>
    <n v="22"/>
    <s v="Q4-2024"/>
    <s v="Americas → Canada → Toronto"/>
    <m/>
    <m/>
    <s v="Medium"/>
    <n v="1"/>
    <n v="0"/>
  </r>
  <r>
    <s v="ORD-2024-678110"/>
    <d v="2024-07-24T00:00:00"/>
    <d v="2024-08-08T00:00:00"/>
    <n v="15"/>
    <s v="Original"/>
    <d v="2024-08-08T00:00:00"/>
    <n v="15"/>
    <x v="3"/>
    <s v="France"/>
    <s v="Marseille"/>
    <s v="Enterprise"/>
    <s v="Marketplace"/>
    <x v="10"/>
    <s v="Laptops"/>
    <s v="LAP-9901"/>
    <n v="501.5"/>
    <n v="1201.47"/>
    <n v="1201.47"/>
    <n v="0.126"/>
    <n v="5"/>
    <n v="5250.4239000000007"/>
    <n v="2507.5"/>
    <n v="2742.9239000000007"/>
    <n v="0.52241951359394057"/>
    <s v="Jul-2024"/>
    <d v="2024-07-01T00:00:00"/>
    <d v="2023-01-01T00:00:00"/>
    <n v="18"/>
    <s v="Q3-2024"/>
    <s v="Europe → France → Marseille"/>
    <m/>
    <m/>
    <s v="Medium"/>
    <n v="0"/>
    <n v="0"/>
  </r>
  <r>
    <s v="ORD-2025-909340"/>
    <d v="2025-01-20T00:00:00"/>
    <d v="2025-02-03T00:00:00"/>
    <n v="14"/>
    <s v="Original"/>
    <d v="2025-02-03T00:00:00"/>
    <n v="14"/>
    <x v="2"/>
    <s v="Brazil"/>
    <s v="Brasília"/>
    <s v="Enterprise"/>
    <s v="Marketplace"/>
    <x v="9"/>
    <s v="Components"/>
    <s v="CMP-8658"/>
    <n v="974.11"/>
    <n v="880.99"/>
    <n v="880.99"/>
    <n v="0.111"/>
    <n v="10"/>
    <n v="7832.0010999999995"/>
    <n v="9741.1"/>
    <n v="-1909.0989000000009"/>
    <n v="-0.2437562093805121"/>
    <s v="Jan-2025"/>
    <d v="2025-01-01T00:00:00"/>
    <d v="2023-01-01T00:00:00"/>
    <n v="24"/>
    <s v="Q1-2025"/>
    <s v="Americas → Brazil → Brasília"/>
    <m/>
    <m/>
    <s v="Medium"/>
    <n v="0"/>
    <n v="0"/>
  </r>
  <r>
    <s v="ORD-2023-854471"/>
    <d v="2023-03-06T00:00:00"/>
    <d v="2023-04-04T00:00:00"/>
    <n v="29"/>
    <s v="Original"/>
    <d v="2023-04-04T00:00:00"/>
    <n v="29"/>
    <x v="1"/>
    <s v="China"/>
    <s v="Beijing"/>
    <s v="Small Business"/>
    <s v="Direct"/>
    <x v="0"/>
    <s v="Monitors"/>
    <s v="MON-2073"/>
    <n v="1126.29"/>
    <n v="2050.87"/>
    <n v="2050.87"/>
    <n v="6.4000000000000001E-2"/>
    <n v="7"/>
    <n v="13437.300239999999"/>
    <n v="7884.03"/>
    <n v="5553.2702399999989"/>
    <n v="0.41327276616690373"/>
    <s v="Mar-2023"/>
    <d v="2023-03-01T00:00:00"/>
    <d v="2023-01-01T00:00:00"/>
    <n v="2"/>
    <s v="Q1-2023"/>
    <s v="Asia → China → Beijing"/>
    <m/>
    <m/>
    <s v="High"/>
    <n v="0"/>
    <n v="0"/>
  </r>
  <r>
    <s v="ORD-2024-390951"/>
    <d v="2024-12-20T00:00:00"/>
    <d v="2025-01-14T00:00:00"/>
    <n v="25"/>
    <s v="Original"/>
    <d v="2025-01-14T00:00:00"/>
    <n v="25"/>
    <x v="1"/>
    <s v="India"/>
    <s v="Delhi"/>
    <s v="Small Business"/>
    <s v="Retail"/>
    <x v="12"/>
    <s v="Printers"/>
    <s v="PRN-9378"/>
    <n v="1361.34"/>
    <n v="1737.9"/>
    <n v="1737.9"/>
    <n v="7.6999999999999999E-2"/>
    <n v="14"/>
    <n v="22457.143800000002"/>
    <n v="19058.759999999998"/>
    <n v="3398.3838000000032"/>
    <n v="0.15132751654731813"/>
    <s v="Dec-2024"/>
    <d v="2024-12-01T00:00:00"/>
    <d v="2023-01-01T00:00:00"/>
    <n v="23"/>
    <s v="Q4-2024"/>
    <s v="Asia → India → Delhi"/>
    <m/>
    <m/>
    <s v="High"/>
    <n v="0"/>
    <n v="0"/>
  </r>
  <r>
    <s v="ORD-2025-881624"/>
    <d v="2025-02-21T00:00:00"/>
    <d v="2025-03-21T00:00:00"/>
    <n v="28"/>
    <s v="Original"/>
    <d v="2025-03-21T00:00:00"/>
    <n v="28"/>
    <x v="0"/>
    <s v="Nigeria"/>
    <s v="Abuja"/>
    <s v="Enterprise"/>
    <s v="Marketplace"/>
    <x v="2"/>
    <s v="Phones"/>
    <s v="PHN-5887"/>
    <n v="1437.39"/>
    <n v="1388.31"/>
    <n v="1388.31"/>
    <n v="0.13800000000000001"/>
    <n v="18"/>
    <n v="21541.017959999997"/>
    <n v="25873.02"/>
    <n v="-4332.002040000003"/>
    <n v="-0.20110479681341872"/>
    <s v="Feb-2025"/>
    <d v="2025-02-01T00:00:00"/>
    <d v="2023-01-01T00:00:00"/>
    <n v="25"/>
    <s v="Q1-2025"/>
    <s v="Africa → Nigeria → Abuja"/>
    <m/>
    <m/>
    <s v="Medium"/>
    <n v="0"/>
    <n v="0"/>
  </r>
  <r>
    <s v="ORD-2025-512310"/>
    <d v="2025-03-08T00:00:00"/>
    <d v="2025-03-15T00:00:00"/>
    <n v="7"/>
    <s v="Original"/>
    <d v="2025-03-15T00:00:00"/>
    <n v="7"/>
    <x v="1"/>
    <s v="India"/>
    <s v="Bengaluru"/>
    <s v="Corporate"/>
    <s v="Distributor"/>
    <x v="11"/>
    <s v="Laptops"/>
    <s v="LAP-8119"/>
    <n v="475.66"/>
    <n v="529.14"/>
    <n v="529.14"/>
    <n v="0.19600000000000001"/>
    <n v="11"/>
    <n v="4679.7141600000004"/>
    <n v="5232.26"/>
    <n v="-552.54583999999977"/>
    <n v="-0.11807256193613323"/>
    <s v="Mar-2025"/>
    <d v="2025-03-01T00:00:00"/>
    <d v="2023-01-01T00:00:00"/>
    <n v="26"/>
    <s v="Q1-2025"/>
    <s v="Asia → India → Bengaluru"/>
    <m/>
    <m/>
    <s v="Low"/>
    <n v="1"/>
    <n v="0"/>
  </r>
  <r>
    <s v="ORD-2023-674887"/>
    <d v="2023-12-16T00:00:00"/>
    <d v="2023-12-19T00:00:00"/>
    <n v="3"/>
    <s v="Original"/>
    <d v="2023-12-19T00:00:00"/>
    <n v="3"/>
    <x v="1"/>
    <s v="China"/>
    <s v="Beijing"/>
    <s v="Education"/>
    <s v="Retail"/>
    <x v="8"/>
    <s v="Accessories"/>
    <s v="ACC-9644"/>
    <n v="1415.05"/>
    <n v="1972.38"/>
    <n v="1972.38"/>
    <n v="0"/>
    <n v="12"/>
    <n v="23668.560000000001"/>
    <n v="16980.599999999999"/>
    <n v="6687.9600000000028"/>
    <n v="0.28256725377462771"/>
    <s v="Dec-2023"/>
    <d v="2023-12-01T00:00:00"/>
    <d v="2023-01-01T00:00:00"/>
    <n v="11"/>
    <s v="Q4-2023"/>
    <s v="Asia → China → Beijing"/>
    <m/>
    <m/>
    <s v="High"/>
    <n v="1"/>
    <n v="0"/>
  </r>
  <r>
    <s v="ORD-2024-542244"/>
    <d v="2024-08-30T00:00:00"/>
    <d v="2024-09-05T00:00:00"/>
    <n v="6"/>
    <s v="Original"/>
    <d v="2024-09-05T00:00:00"/>
    <n v="6"/>
    <x v="1"/>
    <s v="Japan"/>
    <s v="Nagoya"/>
    <s v="Education"/>
    <s v="Online"/>
    <x v="13"/>
    <s v="Laptops"/>
    <s v="LAP-7009"/>
    <n v="466.16"/>
    <n v="876.81"/>
    <n v="876.81"/>
    <n v="0.24099999999999999"/>
    <n v="8"/>
    <n v="5323.9903199999999"/>
    <n v="3729.28"/>
    <n v="1594.7103199999997"/>
    <n v="0.29953291124691594"/>
    <s v="Aug-2024"/>
    <d v="2024-08-01T00:00:00"/>
    <d v="2023-03-01T00:00:00"/>
    <n v="17"/>
    <s v="Q3-2024"/>
    <s v="Asia → Japan → Nagoya"/>
    <m/>
    <m/>
    <s v="Medium"/>
    <n v="1"/>
    <n v="1"/>
  </r>
  <r>
    <s v="ORD-2024-375848"/>
    <d v="2024-05-18T00:00:00"/>
    <d v="2024-05-21T00:00:00"/>
    <n v="3"/>
    <s v="Original"/>
    <d v="2024-05-21T00:00:00"/>
    <n v="3"/>
    <x v="3"/>
    <s v="France"/>
    <s v="Marseille"/>
    <s v="Non-Profit"/>
    <s v="Marketplace"/>
    <x v="14"/>
    <s v="Printers"/>
    <s v="PRN-1725"/>
    <n v="663.66"/>
    <n v="824.26"/>
    <n v="824.26"/>
    <n v="0.23899999999999999"/>
    <n v="11"/>
    <n v="6899.8804600000003"/>
    <n v="7300.2599999999993"/>
    <n v="-400.379539999999"/>
    <n v="-5.8027025587048933E-2"/>
    <s v="May-2024"/>
    <d v="2024-05-01T00:00:00"/>
    <d v="2023-01-01T00:00:00"/>
    <n v="16"/>
    <s v="Q2-2024"/>
    <s v="Europe → France → Marseille"/>
    <m/>
    <m/>
    <s v="Medium"/>
    <n v="1"/>
    <n v="1"/>
  </r>
  <r>
    <s v="ORD-2023-933238"/>
    <d v="2023-03-17T00:00:00"/>
    <d v="2023-04-06T00:00:00"/>
    <n v="20"/>
    <s v="Original"/>
    <d v="2023-04-06T00:00:00"/>
    <n v="20"/>
    <x v="3"/>
    <s v="Germany"/>
    <s v="Munich"/>
    <s v="Consumer"/>
    <s v="Retail"/>
    <x v="7"/>
    <s v="Phones"/>
    <s v="PHN-8483"/>
    <n v="692.18"/>
    <n v="1159.3499999999999"/>
    <n v="1159.3499999999999"/>
    <n v="0.112"/>
    <n v="2"/>
    <n v="2059.0056"/>
    <n v="1384.36"/>
    <n v="674.64560000000006"/>
    <n v="0.32765602968734037"/>
    <s v="Mar-2023"/>
    <d v="2023-03-01T00:00:00"/>
    <d v="2023-01-01T00:00:00"/>
    <n v="2"/>
    <s v="Q1-2023"/>
    <s v="Europe → Germany → Munich"/>
    <m/>
    <m/>
    <s v="Medium"/>
    <n v="0"/>
    <n v="0"/>
  </r>
  <r>
    <s v="ORD-2023-732585"/>
    <d v="2023-08-25T00:00:00"/>
    <d v="2023-09-16T00:00:00"/>
    <n v="22"/>
    <s v="Original"/>
    <d v="2023-09-16T00:00:00"/>
    <n v="22"/>
    <x v="0"/>
    <s v="Nigeria"/>
    <s v="Abuja"/>
    <s v="Corporate"/>
    <s v="Marketplace"/>
    <x v="4"/>
    <s v="Phones"/>
    <s v="PHN-3971"/>
    <n v="1196.83"/>
    <n v="2513.5100000000002"/>
    <n v="2513.5100000000002"/>
    <n v="8.3000000000000004E-2"/>
    <n v="7"/>
    <n v="16134.22069"/>
    <n v="8377.81"/>
    <n v="7756.4106900000006"/>
    <n v="0.48074281609445374"/>
    <s v="Aug-2023"/>
    <d v="2023-08-01T00:00:00"/>
    <d v="2023-01-01T00:00:00"/>
    <n v="7"/>
    <s v="Q3-2023"/>
    <s v="Africa → Nigeria → Abuja"/>
    <m/>
    <m/>
    <s v="High"/>
    <n v="0"/>
    <n v="0"/>
  </r>
  <r>
    <s v="ORD-2024-465898"/>
    <d v="2024-06-06T00:00:00"/>
    <d v="2024-06-24T00:00:00"/>
    <n v="18"/>
    <s v="Original"/>
    <d v="2024-06-24T00:00:00"/>
    <n v="18"/>
    <x v="1"/>
    <s v="India"/>
    <s v="Bengaluru"/>
    <s v="Small Business"/>
    <s v="Direct"/>
    <x v="10"/>
    <s v="Networking"/>
    <s v="NET-6578"/>
    <n v="1253.25"/>
    <n v="3087.13"/>
    <n v="3087.13"/>
    <n v="7.1999999999999995E-2"/>
    <n v="11"/>
    <n v="31513.423040000001"/>
    <n v="13785.75"/>
    <n v="17727.673040000001"/>
    <n v="0.562543555408064"/>
    <s v="Jun-2024"/>
    <d v="2024-06-01T00:00:00"/>
    <d v="2023-01-01T00:00:00"/>
    <n v="17"/>
    <s v="Q2-2024"/>
    <s v="Asia → India → Bengaluru"/>
    <m/>
    <m/>
    <s v="High"/>
    <n v="0"/>
    <n v="0"/>
  </r>
  <r>
    <s v="ORD-2023-987081"/>
    <d v="2023-08-29T00:00:00"/>
    <d v="2023-09-13T00:00:00"/>
    <n v="15"/>
    <s v="Original"/>
    <d v="2023-09-13T00:00:00"/>
    <n v="15"/>
    <x v="2"/>
    <s v="Canada"/>
    <s v="Vancouver"/>
    <s v="Small Business"/>
    <s v="Marketplace"/>
    <x v="7"/>
    <s v="Printers"/>
    <s v="PRN-9975"/>
    <n v="1287.6400000000001"/>
    <n v="2717.15"/>
    <n v="2717.15"/>
    <n v="3.2000000000000001E-2"/>
    <n v="7"/>
    <n v="18411.4084"/>
    <n v="9013.4800000000014"/>
    <n v="9397.9283999999989"/>
    <n v="0.51044049405802105"/>
    <s v="Aug-2023"/>
    <d v="2023-08-01T00:00:00"/>
    <d v="2023-01-01T00:00:00"/>
    <n v="7"/>
    <s v="Q3-2023"/>
    <s v="Americas → Canada → Vancouver"/>
    <m/>
    <m/>
    <s v="High"/>
    <n v="0"/>
    <n v="0"/>
  </r>
  <r>
    <s v="ORD-2024-655710"/>
    <d v="2024-11-30T00:00:00"/>
    <d v="2024-12-10T00:00:00"/>
    <n v="10"/>
    <s v="Original"/>
    <d v="2024-12-10T00:00:00"/>
    <n v="10"/>
    <x v="1"/>
    <s v="India"/>
    <s v="Hyderabad"/>
    <s v="Small Business"/>
    <s v="Retail"/>
    <x v="9"/>
    <s v="Accessories"/>
    <s v="ACC-1075"/>
    <n v="851.49"/>
    <n v="901.79"/>
    <n v="901.79"/>
    <n v="0.245"/>
    <n v="16"/>
    <n v="10893.6232"/>
    <n v="13623.84"/>
    <n v="-2730.2168000000001"/>
    <n v="-0.25062522816100341"/>
    <s v="Nov-2024"/>
    <d v="2024-11-01T00:00:00"/>
    <d v="2023-01-01T00:00:00"/>
    <n v="22"/>
    <s v="Q4-2024"/>
    <s v="Asia → India → Hyderabad"/>
    <m/>
    <m/>
    <s v="Medium"/>
    <n v="0"/>
    <n v="1"/>
  </r>
  <r>
    <s v="ORD-2025-411385"/>
    <d v="2025-06-05T00:00:00"/>
    <d v="2025-06-14T00:00:00"/>
    <n v="9"/>
    <s v="Original"/>
    <d v="2025-06-14T00:00:00"/>
    <n v="9"/>
    <x v="1"/>
    <s v="India"/>
    <s v="Delhi"/>
    <s v="Non-Profit"/>
    <s v="Retail"/>
    <x v="8"/>
    <s v="Accessories"/>
    <s v="ACC-2902"/>
    <n v="618.69000000000005"/>
    <n v="796.15"/>
    <n v="796.15"/>
    <n v="0.09"/>
    <n v="11"/>
    <n v="7969.4615000000003"/>
    <n v="6805.59"/>
    <n v="1163.8715000000002"/>
    <n v="0.14604142325049191"/>
    <s v="Jun-2025"/>
    <d v="2025-06-01T00:00:00"/>
    <d v="2023-01-01T00:00:00"/>
    <n v="29"/>
    <s v="Q2-2025"/>
    <s v="Asia → India → Delhi"/>
    <m/>
    <m/>
    <s v="Low"/>
    <n v="0"/>
    <n v="0"/>
  </r>
  <r>
    <s v="ORD-2025-222035"/>
    <d v="2025-03-14T00:00:00"/>
    <d v="2025-04-08T00:00:00"/>
    <n v="25"/>
    <s v="Original"/>
    <d v="2025-04-08T00:00:00"/>
    <n v="25"/>
    <x v="1"/>
    <s v="China"/>
    <s v="Not Specified"/>
    <s v="Corporate"/>
    <s v="Distributor"/>
    <x v="14"/>
    <s v="Printers"/>
    <s v="PRN-5815"/>
    <n v="80.59"/>
    <n v="157.82"/>
    <n v="157.82"/>
    <n v="0.217"/>
    <n v="6"/>
    <n v="741.43835999999999"/>
    <n v="483.54"/>
    <n v="257.89835999999997"/>
    <n v="0.34783519967863541"/>
    <s v="Mar-2025"/>
    <d v="2025-03-01T00:00:00"/>
    <d v="2023-01-01T00:00:00"/>
    <n v="26"/>
    <s v="Q1-2025"/>
    <s v="Asia → China → Not Specified"/>
    <m/>
    <m/>
    <s v="Low"/>
    <n v="0"/>
    <n v="1"/>
  </r>
  <r>
    <s v="ORD-2024-749242"/>
    <d v="2024-01-16T00:00:00"/>
    <d v="2024-02-11T00:00:00"/>
    <n v="26"/>
    <s v="Original"/>
    <d v="2024-02-11T00:00:00"/>
    <n v="26"/>
    <x v="3"/>
    <s v="Germany"/>
    <s v="Frankfurt"/>
    <s v="Non-Profit"/>
    <s v="Distributor"/>
    <x v="6"/>
    <s v="Monitors"/>
    <s v="MON-4195"/>
    <n v="504.93"/>
    <n v="819.06"/>
    <n v="819.06"/>
    <n v="0.22600000000000001"/>
    <n v="15"/>
    <n v="9509.2865999999995"/>
    <n v="7573.95"/>
    <n v="1935.3365999999996"/>
    <n v="0.20352069312959814"/>
    <s v="Jan-2024"/>
    <d v="2024-01-01T00:00:00"/>
    <d v="2023-01-01T00:00:00"/>
    <n v="12"/>
    <s v="Q1-2024"/>
    <s v="Europe → Germany → Frankfurt"/>
    <m/>
    <m/>
    <s v="Medium"/>
    <n v="0"/>
    <n v="1"/>
  </r>
  <r>
    <s v="ORD-2023-623293"/>
    <d v="2023-10-12T00:00:00"/>
    <d v="2023-10-29T00:00:00"/>
    <n v="17"/>
    <s v="Original"/>
    <d v="2023-10-29T00:00:00"/>
    <n v="17"/>
    <x v="1"/>
    <s v="Japan"/>
    <s v="Nagoya"/>
    <s v="Non-Profit"/>
    <s v="Direct"/>
    <x v="10"/>
    <s v="Phones"/>
    <s v="PHN-8478"/>
    <n v="1102.19"/>
    <n v="1711.16"/>
    <n v="1711.16"/>
    <n v="0.151"/>
    <n v="10"/>
    <n v="14527.748400000002"/>
    <n v="11021.900000000001"/>
    <n v="3505.8484000000008"/>
    <n v="0.24132083675127525"/>
    <s v="Oct-2023"/>
    <d v="2023-10-01T00:00:00"/>
    <d v="2023-03-01T00:00:00"/>
    <n v="7"/>
    <s v="Q4-2023"/>
    <s v="Asia → Japan → Nagoya"/>
    <m/>
    <m/>
    <s v="High"/>
    <n v="0"/>
    <n v="0"/>
  </r>
  <r>
    <s v="ORD-2025-276968"/>
    <d v="2025-02-25T00:00:00"/>
    <d v="2025-03-17T00:00:00"/>
    <n v="20"/>
    <s v="Original"/>
    <d v="2025-03-17T00:00:00"/>
    <n v="20"/>
    <x v="2"/>
    <s v="USA"/>
    <s v="San Francisco"/>
    <s v="Non-Profit"/>
    <s v="Marketplace"/>
    <x v="10"/>
    <s v="Phones"/>
    <s v="PHN-1044"/>
    <n v="1205.26"/>
    <n v="1696.35"/>
    <n v="1696.35"/>
    <n v="1.9E-2"/>
    <n v="6"/>
    <n v="9984.7160999999978"/>
    <n v="7231.5599999999995"/>
    <n v="2753.1560999999983"/>
    <n v="0.27573704374028213"/>
    <s v="Feb-2025"/>
    <d v="2025-02-01T00:00:00"/>
    <d v="2023-01-01T00:00:00"/>
    <n v="25"/>
    <s v="Q1-2025"/>
    <s v="Americas → USA → San Francisco"/>
    <m/>
    <m/>
    <s v="High"/>
    <n v="0"/>
    <n v="0"/>
  </r>
  <r>
    <s v="ORD-2025-650841"/>
    <d v="2025-07-03T00:00:00"/>
    <d v="2025-07-06T00:00:00"/>
    <n v="3"/>
    <s v="Original"/>
    <d v="2025-07-06T00:00:00"/>
    <n v="3"/>
    <x v="0"/>
    <s v="Nigeria"/>
    <s v="Lagos"/>
    <s v="Consumer"/>
    <s v="Online"/>
    <x v="15"/>
    <s v="Laptops"/>
    <s v="LAP-8910"/>
    <n v="1313.3"/>
    <n v="2884.34"/>
    <n v="2884.34"/>
    <n v="0.157"/>
    <n v="42"/>
    <n v="102122.94203999999"/>
    <n v="55158.6"/>
    <n v="46964.342039999996"/>
    <n v="0.45988042551305253"/>
    <s v="Jul-2025"/>
    <d v="2025-07-01T00:00:00"/>
    <d v="2023-01-01T00:00:00"/>
    <n v="30"/>
    <s v="Q3-2025"/>
    <s v="Africa → Nigeria → Lagos"/>
    <m/>
    <m/>
    <s v="High"/>
    <n v="1"/>
    <n v="0"/>
  </r>
  <r>
    <s v="ORD-2025-831576"/>
    <d v="2025-09-15T00:00:00"/>
    <d v="2025-09-25T00:00:00"/>
    <n v="10"/>
    <s v="Original"/>
    <d v="2025-09-25T00:00:00"/>
    <n v="10"/>
    <x v="1"/>
    <s v="India"/>
    <s v="Delhi"/>
    <s v="Consumer"/>
    <s v="Retail"/>
    <x v="8"/>
    <s v="Phones"/>
    <s v="PHN-2859"/>
    <n v="1488.91"/>
    <n v="1483.74"/>
    <n v="1483.74"/>
    <n v="0.16800000000000001"/>
    <n v="24"/>
    <n v="29627.320319999999"/>
    <n v="35733.840000000004"/>
    <n v="-6106.5196800000049"/>
    <n v="-0.20611110333450519"/>
    <s v="Sep-2025"/>
    <d v="2025-09-01T00:00:00"/>
    <d v="2023-01-01T00:00:00"/>
    <n v="32"/>
    <s v="Q3-2025"/>
    <s v="Asia → India → Delhi"/>
    <m/>
    <m/>
    <s v="Medium"/>
    <n v="0"/>
    <n v="0"/>
  </r>
  <r>
    <s v="ORD-2024-468655"/>
    <d v="2024-02-19T00:00:00"/>
    <d v="2024-03-06T00:00:00"/>
    <n v="16"/>
    <s v="Original"/>
    <d v="2024-03-06T00:00:00"/>
    <n v="16"/>
    <x v="1"/>
    <s v="China"/>
    <s v="Beijing"/>
    <s v="Education"/>
    <s v="Marketplace"/>
    <x v="7"/>
    <s v="Printers"/>
    <s v="PRN-6308"/>
    <n v="1477.84"/>
    <n v="3197.47"/>
    <n v="3197.47"/>
    <n v="0.24299999999999999"/>
    <n v="24"/>
    <n v="58091.634960000003"/>
    <n v="35468.159999999996"/>
    <n v="22623.474960000007"/>
    <n v="0.38944462443823091"/>
    <s v="Feb-2024"/>
    <d v="2024-02-01T00:00:00"/>
    <d v="2023-01-01T00:00:00"/>
    <n v="13"/>
    <s v="Q1-2024"/>
    <s v="Asia → China → Beijing"/>
    <m/>
    <m/>
    <s v="High"/>
    <n v="0"/>
    <n v="1"/>
  </r>
  <r>
    <s v="ORD-2024-515105"/>
    <d v="2024-02-27T00:00:00"/>
    <d v="2024-03-26T00:00:00"/>
    <n v="28"/>
    <s v="Original"/>
    <d v="2024-03-26T00:00:00"/>
    <n v="28"/>
    <x v="1"/>
    <s v="India"/>
    <s v="Mumbai"/>
    <s v="Education"/>
    <s v="Marketplace"/>
    <x v="3"/>
    <s v="Laptops"/>
    <s v="LAP-8469"/>
    <n v="1035.19"/>
    <n v="2322.6999999999998"/>
    <n v="2322.6999999999998"/>
    <n v="0.17299999999999999"/>
    <n v="8"/>
    <n v="15366.983199999999"/>
    <n v="8281.52"/>
    <n v="7085.4631999999983"/>
    <n v="0.46108355217047409"/>
    <s v="Feb-2024"/>
    <d v="2024-02-01T00:00:00"/>
    <d v="2023-01-01T00:00:00"/>
    <n v="13"/>
    <s v="Q1-2024"/>
    <s v="Asia → India → Mumbai"/>
    <m/>
    <m/>
    <s v="High"/>
    <n v="0"/>
    <n v="0"/>
  </r>
  <r>
    <s v="ORD-2025-803803"/>
    <d v="2025-08-28T00:00:00"/>
    <d v="2025-09-05T00:00:00"/>
    <n v="8"/>
    <s v="Original"/>
    <d v="2025-09-05T00:00:00"/>
    <n v="8"/>
    <x v="0"/>
    <s v="Nigeria"/>
    <s v="Port Harcourt"/>
    <s v="Small Business"/>
    <s v="Marketplace"/>
    <x v="6"/>
    <s v="Laptops"/>
    <s v="LAP-7553"/>
    <n v="1271.0999999999999"/>
    <n v="1932.42"/>
    <n v="1932.42"/>
    <n v="0.25"/>
    <n v="21"/>
    <n v="30435.614999999998"/>
    <n v="26693.1"/>
    <n v="3742.5149999999994"/>
    <n v="0.12296498690760807"/>
    <s v="Aug-2025"/>
    <d v="2025-08-01T00:00:00"/>
    <d v="2023-01-01T00:00:00"/>
    <n v="31"/>
    <s v="Q3-2025"/>
    <s v="Africa → Nigeria → Port Harcourt"/>
    <m/>
    <m/>
    <s v="High"/>
    <n v="0"/>
    <n v="1"/>
  </r>
  <r>
    <s v="ORD-2024-993481"/>
    <d v="2024-08-18T00:00:00"/>
    <d v="2024-09-12T00:00:00"/>
    <n v="25"/>
    <s v="Original"/>
    <d v="2024-09-12T00:00:00"/>
    <n v="25"/>
    <x v="1"/>
    <s v="India"/>
    <s v="Mumbai"/>
    <s v="Consumer"/>
    <s v="Marketplace"/>
    <x v="0"/>
    <s v="Phones"/>
    <s v="PHN-3077"/>
    <n v="1154.03"/>
    <n v="1590.36"/>
    <n v="1590.36"/>
    <n v="0.314"/>
    <n v="18"/>
    <n v="19637.76528"/>
    <n v="20772.54"/>
    <n v="-1134.7747200000013"/>
    <n v="-5.7785328616576745E-2"/>
    <s v="Aug-2024"/>
    <d v="2024-08-01T00:00:00"/>
    <d v="2023-01-01T00:00:00"/>
    <n v="19"/>
    <s v="Q3-2024"/>
    <s v="Asia → India → Mumbai"/>
    <m/>
    <m/>
    <s v="Medium"/>
    <n v="0"/>
    <n v="1"/>
  </r>
  <r>
    <s v="ORD-2024-811752"/>
    <d v="2024-02-25T00:00:00"/>
    <d v="2024-03-09T00:00:00"/>
    <n v="13"/>
    <s v="Original"/>
    <d v="2024-03-09T00:00:00"/>
    <n v="13"/>
    <x v="3"/>
    <s v="France"/>
    <s v="Marseille"/>
    <s v="Small Business"/>
    <s v="Distributor"/>
    <x v="6"/>
    <s v="Monitors"/>
    <s v="MON-3350"/>
    <n v="322.44"/>
    <n v="395.61"/>
    <n v="395.61"/>
    <n v="0"/>
    <n v="34"/>
    <n v="13450.74"/>
    <n v="10962.96"/>
    <n v="2487.7800000000007"/>
    <n v="0.18495487980586947"/>
    <s v="Feb-2024"/>
    <d v="2024-02-01T00:00:00"/>
    <d v="2023-01-01T00:00:00"/>
    <n v="13"/>
    <s v="Q1-2024"/>
    <s v="Europe → France → Marseille"/>
    <m/>
    <m/>
    <s v="Low"/>
    <n v="0"/>
    <n v="0"/>
  </r>
  <r>
    <s v="ORD-2025-673091"/>
    <d v="2025-05-07T00:00:00"/>
    <d v="2025-05-13T00:00:00"/>
    <n v="6"/>
    <s v="Original"/>
    <d v="2025-05-13T00:00:00"/>
    <n v="6"/>
    <x v="1"/>
    <s v="India"/>
    <s v="Bengaluru"/>
    <s v="Enterprise"/>
    <s v="Direct"/>
    <x v="1"/>
    <s v="Phones"/>
    <s v="PHN-5683"/>
    <n v="935.98"/>
    <n v="2077.69"/>
    <n v="2077.69"/>
    <n v="0.17499999999999999"/>
    <n v="24"/>
    <n v="41138.261999999995"/>
    <n v="22463.52"/>
    <n v="18674.741999999995"/>
    <n v="0.45395067978321491"/>
    <s v="May-2025"/>
    <d v="2025-05-01T00:00:00"/>
    <d v="2023-01-01T00:00:00"/>
    <n v="28"/>
    <s v="Q2-2025"/>
    <s v="Asia → India → Bengaluru"/>
    <m/>
    <m/>
    <s v="High"/>
    <n v="1"/>
    <n v="0"/>
  </r>
  <r>
    <s v="ORD-2024-381197"/>
    <d v="2024-11-01T00:00:00"/>
    <d v="2024-11-12T00:00:00"/>
    <n v="11"/>
    <s v="Original"/>
    <d v="2024-11-12T00:00:00"/>
    <n v="11"/>
    <x v="3"/>
    <s v="Germany"/>
    <s v="Frankfurt"/>
    <s v="Consumer"/>
    <s v="Online"/>
    <x v="5"/>
    <s v="Printers"/>
    <s v="PRN-2409"/>
    <n v="599.84"/>
    <n v="1330.85"/>
    <n v="1330.85"/>
    <n v="0.115"/>
    <n v="11"/>
    <n v="12955.824749999998"/>
    <n v="6598.2400000000007"/>
    <n v="6357.5847499999973"/>
    <n v="0.49071246892252063"/>
    <s v="Nov-2024"/>
    <d v="2024-11-01T00:00:00"/>
    <d v="2023-01-01T00:00:00"/>
    <n v="22"/>
    <s v="Q4-2024"/>
    <s v="Europe → Germany → Frankfurt"/>
    <m/>
    <m/>
    <s v="Medium"/>
    <n v="0"/>
    <n v="0"/>
  </r>
  <r>
    <s v="ORD-2024-651852"/>
    <d v="2024-12-28T00:00:00"/>
    <d v="2025-01-08T00:00:00"/>
    <n v="11"/>
    <s v="Original"/>
    <d v="2025-01-08T00:00:00"/>
    <n v="11"/>
    <x v="1"/>
    <s v="China"/>
    <s v="Shenzhen"/>
    <s v="Enterprise"/>
    <s v="Online"/>
    <x v="11"/>
    <s v="Laptops"/>
    <s v="LAP-8825"/>
    <n v="1201.31"/>
    <n v="2764.65"/>
    <n v="2764.65"/>
    <n v="0"/>
    <n v="21"/>
    <n v="58057.65"/>
    <n v="25227.51"/>
    <n v="32830.14"/>
    <n v="0.56547483406579491"/>
    <s v="Dec-2024"/>
    <d v="2024-12-01T00:00:00"/>
    <d v="2023-01-01T00:00:00"/>
    <n v="23"/>
    <s v="Q4-2024"/>
    <s v="Asia → China → Shenzhen"/>
    <m/>
    <m/>
    <s v="High"/>
    <n v="0"/>
    <n v="0"/>
  </r>
  <r>
    <s v="ORD-2023-659070"/>
    <d v="2023-10-21T00:00:00"/>
    <d v="2023-10-21T00:00:00"/>
    <n v="0"/>
    <s v="Original"/>
    <d v="2023-10-21T00:00:00"/>
    <n v="0"/>
    <x v="3"/>
    <s v="United Kingdom"/>
    <s v="Manchester"/>
    <s v="Enterprise"/>
    <s v="Distributor"/>
    <x v="1"/>
    <s v="Monitors"/>
    <s v="MON-8697"/>
    <n v="384.19"/>
    <n v="278.35000000000002"/>
    <n v="278.35000000000002"/>
    <n v="5.6000000000000001E-2"/>
    <n v="10"/>
    <n v="2627.6239999999998"/>
    <n v="3841.9"/>
    <n v="-1214.2760000000003"/>
    <n v="-0.46211938998882657"/>
    <s v="Oct-2023"/>
    <d v="2023-10-01T00:00:00"/>
    <d v="2023-01-01T00:00:00"/>
    <n v="9"/>
    <s v="Q4-2023"/>
    <s v="Europe → United Kingdom → Manchester"/>
    <m/>
    <m/>
    <s v="Low"/>
    <n v="1"/>
    <n v="0"/>
  </r>
  <r>
    <s v="ORD-2024-837651"/>
    <d v="2024-12-10T00:00:00"/>
    <d v="2024-12-19T00:00:00"/>
    <n v="9"/>
    <s v="Original"/>
    <d v="2024-12-19T00:00:00"/>
    <n v="9"/>
    <x v="0"/>
    <s v="Nigeria"/>
    <s v="Lagos"/>
    <s v="Corporate"/>
    <s v="Retail"/>
    <x v="7"/>
    <s v="Monitors"/>
    <s v="MON-4789"/>
    <n v="488.68"/>
    <n v="984.36"/>
    <n v="984.36"/>
    <n v="5.8999999999999997E-2"/>
    <n v="14"/>
    <n v="12967.958640000001"/>
    <n v="6841.52"/>
    <n v="6126.4386400000003"/>
    <n v="0.47242891576649876"/>
    <s v="Dec-2024"/>
    <d v="2024-12-01T00:00:00"/>
    <d v="2023-01-01T00:00:00"/>
    <n v="23"/>
    <s v="Q4-2024"/>
    <s v="Africa → Nigeria → Lagos"/>
    <m/>
    <m/>
    <s v="Medium"/>
    <n v="0"/>
    <n v="0"/>
  </r>
  <r>
    <s v="ORD-2024-581530"/>
    <d v="2024-09-07T00:00:00"/>
    <d v="2024-09-18T00:00:00"/>
    <n v="11"/>
    <s v="Original"/>
    <d v="2024-09-18T00:00:00"/>
    <n v="11"/>
    <x v="1"/>
    <s v="China"/>
    <s v="Beijing"/>
    <s v="Consumer"/>
    <s v="Distributor"/>
    <x v="7"/>
    <s v="Networking"/>
    <s v="NET-7998"/>
    <n v="181.74"/>
    <n v="190.84"/>
    <n v="190.84"/>
    <n v="0.214"/>
    <n v="13"/>
    <n v="1950.0031200000001"/>
    <n v="2362.62"/>
    <n v="-412.61687999999981"/>
    <n v="-0.21159806144310159"/>
    <s v="Sep-2024"/>
    <d v="2024-09-01T00:00:00"/>
    <d v="2023-01-01T00:00:00"/>
    <n v="20"/>
    <s v="Q3-2024"/>
    <s v="Asia → China → Beijing"/>
    <m/>
    <m/>
    <s v="Low"/>
    <n v="0"/>
    <n v="1"/>
  </r>
  <r>
    <s v="ORD-2023-378104"/>
    <d v="2023-10-18T00:00:00"/>
    <d v="2023-10-20T00:00:00"/>
    <n v="2"/>
    <s v="Original"/>
    <d v="2023-10-20T00:00:00"/>
    <n v="2"/>
    <x v="0"/>
    <s v="Kenya"/>
    <s v="Kisumu"/>
    <s v="Consumer"/>
    <s v="Retail"/>
    <x v="1"/>
    <s v="Phones"/>
    <s v="PHN-8891"/>
    <n v="774.12"/>
    <n v="908.3"/>
    <n v="908.3"/>
    <n v="0"/>
    <n v="30"/>
    <n v="27249"/>
    <n v="23223.599999999999"/>
    <n v="4025.4000000000015"/>
    <n v="0.14772652207420461"/>
    <s v="Oct-2023"/>
    <d v="2023-10-01T00:00:00"/>
    <d v="2023-01-01T00:00:00"/>
    <n v="9"/>
    <s v="Q4-2023"/>
    <s v="Africa → Kenya → Kisumu"/>
    <m/>
    <m/>
    <s v="Medium"/>
    <n v="1"/>
    <n v="0"/>
  </r>
  <r>
    <s v="ORD-2024-972318"/>
    <d v="2024-12-24T00:00:00"/>
    <d v="2025-01-13T00:00:00"/>
    <n v="20"/>
    <s v="Original"/>
    <d v="2025-01-13T00:00:00"/>
    <n v="20"/>
    <x v="1"/>
    <s v="India"/>
    <s v="Bengaluru"/>
    <s v="Corporate"/>
    <s v="Marketplace"/>
    <x v="14"/>
    <s v="Networking"/>
    <s v="NET-9832"/>
    <n v="126.15"/>
    <n v="284.23"/>
    <n v="284.23"/>
    <n v="0.113"/>
    <n v="22"/>
    <n v="5546.4642200000008"/>
    <n v="2775.3"/>
    <n v="2771.1642200000006"/>
    <n v="0.49962716968541088"/>
    <s v="Dec-2024"/>
    <d v="2024-12-01T00:00:00"/>
    <d v="2023-01-01T00:00:00"/>
    <n v="23"/>
    <s v="Q4-2024"/>
    <s v="Asia → India → Bengaluru"/>
    <m/>
    <m/>
    <s v="Low"/>
    <n v="0"/>
    <n v="0"/>
  </r>
  <r>
    <s v="ORD-2023-752962"/>
    <d v="2023-04-21T00:00:00"/>
    <d v="2023-04-19T00:00:00"/>
    <n v="-2"/>
    <s v="Corrected"/>
    <d v="2023-04-23T00:00:00"/>
    <n v="2"/>
    <x v="1"/>
    <s v="Japan"/>
    <s v="Nagoya"/>
    <s v="Small Business"/>
    <s v="Direct"/>
    <x v="12"/>
    <s v="Components"/>
    <s v="CMP-8604"/>
    <n v="607.04"/>
    <n v="1229.3399999999999"/>
    <n v="1229.3399999999999"/>
    <n v="0.14699999999999999"/>
    <n v="7"/>
    <n v="7340.3891399999993"/>
    <n v="4249.28"/>
    <n v="3091.1091399999996"/>
    <n v="0.42110970972310058"/>
    <s v="Apr-2023"/>
    <d v="2023-04-01T00:00:00"/>
    <d v="2023-03-01T00:00:00"/>
    <n v="1"/>
    <s v="Q2-2023"/>
    <s v="Asia → Japan → Nagoya"/>
    <m/>
    <m/>
    <s v="Medium"/>
    <n v="1"/>
    <n v="0"/>
  </r>
  <r>
    <s v="ORD-2023-808024"/>
    <d v="2023-12-30T00:00:00"/>
    <d v="2024-01-08T00:00:00"/>
    <n v="9"/>
    <s v="Original"/>
    <d v="2024-01-08T00:00:00"/>
    <n v="9"/>
    <x v="3"/>
    <s v="France"/>
    <s v="Marseille"/>
    <s v="Consumer"/>
    <s v="Marketplace"/>
    <x v="4"/>
    <s v="Accessories"/>
    <s v="ACC-6594"/>
    <n v="861.1"/>
    <n v="1224.72"/>
    <n v="1224.72"/>
    <n v="0.17399999999999999"/>
    <n v="24"/>
    <n v="24278.849280000002"/>
    <n v="20666.400000000001"/>
    <n v="3612.4492800000007"/>
    <n v="0.14878997098827909"/>
    <s v="Dec-2023"/>
    <d v="2023-12-01T00:00:00"/>
    <d v="2023-01-01T00:00:00"/>
    <n v="11"/>
    <s v="Q4-2023"/>
    <s v="Europe → France → Marseille"/>
    <m/>
    <m/>
    <s v="Medium"/>
    <n v="0"/>
    <n v="0"/>
  </r>
  <r>
    <s v="ORD-2023-156396"/>
    <d v="2023-02-21T00:00:00"/>
    <d v="2023-03-12T00:00:00"/>
    <n v="19"/>
    <s v="Original"/>
    <d v="2023-03-12T00:00:00"/>
    <n v="19"/>
    <x v="0"/>
    <s v="Kenya"/>
    <s v="Nakuru"/>
    <s v="Corporate"/>
    <s v="Online"/>
    <x v="9"/>
    <s v="Networking"/>
    <s v="NET-2499"/>
    <n v="352.65"/>
    <n v="485.86"/>
    <n v="485.86"/>
    <n v="4.1000000000000002E-2"/>
    <n v="6"/>
    <n v="2795.6384399999997"/>
    <n v="2115.8999999999996"/>
    <n v="679.73844000000008"/>
    <n v="0.24314247159943908"/>
    <s v="Feb-2023"/>
    <d v="2023-02-01T00:00:00"/>
    <d v="2023-01-01T00:00:00"/>
    <n v="1"/>
    <s v="Q1-2023"/>
    <s v="Africa → Kenya → Nakuru"/>
    <m/>
    <m/>
    <s v="Low"/>
    <n v="0"/>
    <n v="0"/>
  </r>
  <r>
    <s v="ORD-2023-184577"/>
    <d v="2023-05-17T00:00:00"/>
    <d v="2023-06-03T00:00:00"/>
    <n v="17"/>
    <s v="Original"/>
    <d v="2023-06-03T00:00:00"/>
    <n v="17"/>
    <x v="1"/>
    <s v="China"/>
    <s v="Beijing"/>
    <s v="Non-Profit"/>
    <s v="Distributor"/>
    <x v="12"/>
    <s v="Printers"/>
    <s v="PRN-1923"/>
    <n v="979.59"/>
    <n v="2210.94"/>
    <n v="2210.94"/>
    <n v="0.15"/>
    <n v="11"/>
    <n v="20672.289000000001"/>
    <n v="10775.49"/>
    <n v="9896.7990000000009"/>
    <n v="0.47874712858358359"/>
    <s v="May-2023"/>
    <d v="2023-05-01T00:00:00"/>
    <d v="2023-01-01T00:00:00"/>
    <n v="4"/>
    <s v="Q2-2023"/>
    <s v="Asia → China → Beijing"/>
    <m/>
    <m/>
    <s v="High"/>
    <n v="0"/>
    <n v="0"/>
  </r>
  <r>
    <s v="ORD-2024-446030"/>
    <d v="2024-03-23T00:00:00"/>
    <d v="2024-03-26T00:00:00"/>
    <n v="3"/>
    <s v="Original"/>
    <d v="2024-03-26T00:00:00"/>
    <n v="3"/>
    <x v="1"/>
    <s v="India"/>
    <s v="Bengaluru"/>
    <s v="Education"/>
    <s v="Direct"/>
    <x v="3"/>
    <s v="Phones"/>
    <s v="PHN-4346"/>
    <n v="382.21"/>
    <n v="571.89"/>
    <n v="571.89"/>
    <n v="0.14799999999999999"/>
    <n v="26"/>
    <n v="12668.50728"/>
    <n v="9937.4599999999991"/>
    <n v="2731.0472800000007"/>
    <n v="0.2155776698578809"/>
    <s v="Mar-2024"/>
    <d v="2024-03-01T00:00:00"/>
    <d v="2023-01-01T00:00:00"/>
    <n v="14"/>
    <s v="Q1-2024"/>
    <s v="Asia → India → Bengaluru"/>
    <m/>
    <m/>
    <s v="Low"/>
    <n v="1"/>
    <n v="0"/>
  </r>
  <r>
    <s v="ORD-2023-842820"/>
    <d v="2023-09-20T00:00:00"/>
    <d v="2023-09-28T00:00:00"/>
    <n v="8"/>
    <s v="Original"/>
    <d v="2023-09-28T00:00:00"/>
    <n v="8"/>
    <x v="1"/>
    <s v="India"/>
    <s v="Not Specified"/>
    <s v="Corporate"/>
    <s v="Not Specified"/>
    <x v="5"/>
    <s v="Accessories"/>
    <s v="ACC-1375"/>
    <n v="1362.06"/>
    <n v="3398.37"/>
    <n v="3398.37"/>
    <n v="0.157"/>
    <n v="11"/>
    <n v="31513.085009999999"/>
    <n v="14982.66"/>
    <n v="16530.425009999999"/>
    <n v="0.52455749745714919"/>
    <s v="Sep-2023"/>
    <d v="2023-09-01T00:00:00"/>
    <d v="2023-01-01T00:00:00"/>
    <n v="8"/>
    <s v="Q3-2023"/>
    <s v="Asia → India → Not Specified"/>
    <m/>
    <m/>
    <s v="High"/>
    <n v="0"/>
    <n v="0"/>
  </r>
  <r>
    <s v="ORD-2024-745424"/>
    <d v="2024-08-22T00:00:00"/>
    <d v="2024-09-04T00:00:00"/>
    <n v="13"/>
    <s v="Original"/>
    <d v="2024-09-04T00:00:00"/>
    <n v="13"/>
    <x v="3"/>
    <s v="Germany"/>
    <s v="Frankfurt"/>
    <s v="Non-Profit"/>
    <s v="Retail"/>
    <x v="4"/>
    <s v="Printers"/>
    <s v="PRN-4892"/>
    <n v="90.04"/>
    <n v="194.62"/>
    <n v="194.62"/>
    <n v="4.2999999999999997E-2"/>
    <n v="32"/>
    <n v="5960.04288"/>
    <n v="2881.28"/>
    <n v="3078.7628799999998"/>
    <n v="0.51656723650954672"/>
    <s v="Aug-2024"/>
    <d v="2024-08-01T00:00:00"/>
    <d v="2023-01-01T00:00:00"/>
    <n v="19"/>
    <s v="Q3-2024"/>
    <s v="Europe → Germany → Frankfurt"/>
    <m/>
    <m/>
    <s v="Low"/>
    <n v="0"/>
    <n v="0"/>
  </r>
  <r>
    <s v="ORD-2024-510520"/>
    <d v="2024-09-25T00:00:00"/>
    <d v="2024-10-03T00:00:00"/>
    <n v="8"/>
    <s v="Original"/>
    <d v="2024-10-03T00:00:00"/>
    <n v="8"/>
    <x v="2"/>
    <s v="Canada"/>
    <s v="Toronto"/>
    <s v="Consumer"/>
    <s v="Online"/>
    <x v="6"/>
    <s v="Printers"/>
    <s v="PRN-9557"/>
    <n v="558.19000000000005"/>
    <n v="1031.6400000000001"/>
    <n v="1031.6400000000001"/>
    <n v="0"/>
    <n v="21"/>
    <n v="21664.440000000002"/>
    <n v="11721.990000000002"/>
    <n v="9942.4500000000007"/>
    <n v="0.45892947152107322"/>
    <s v="Sep-2024"/>
    <d v="2024-09-01T00:00:00"/>
    <d v="2023-01-01T00:00:00"/>
    <n v="20"/>
    <s v="Q3-2024"/>
    <s v="Americas → Canada → Toronto"/>
    <m/>
    <m/>
    <s v="Medium"/>
    <n v="0"/>
    <n v="0"/>
  </r>
  <r>
    <s v="ORD-2023-769774"/>
    <d v="2023-06-13T00:00:00"/>
    <d v="2023-06-24T00:00:00"/>
    <n v="11"/>
    <s v="Original"/>
    <d v="2023-06-24T00:00:00"/>
    <n v="11"/>
    <x v="2"/>
    <s v="Canada"/>
    <s v="Toronto"/>
    <s v="Corporate"/>
    <s v="Online"/>
    <x v="0"/>
    <s v="Printers"/>
    <s v="PRN-8008"/>
    <n v="247.07"/>
    <n v="495.19"/>
    <n v="495.19"/>
    <n v="2.8000000000000001E-2"/>
    <n v="4"/>
    <n v="1925.29872"/>
    <n v="988.28"/>
    <n v="937.01872000000003"/>
    <n v="0.48668744764968214"/>
    <s v="Jun-2023"/>
    <d v="2023-06-01T00:00:00"/>
    <d v="2023-01-01T00:00:00"/>
    <n v="5"/>
    <s v="Q2-2023"/>
    <s v="Americas → Canada → Toronto"/>
    <m/>
    <m/>
    <s v="Low"/>
    <n v="0"/>
    <n v="0"/>
  </r>
  <r>
    <s v="ORD-2023-580751"/>
    <d v="2023-12-24T00:00:00"/>
    <d v="2024-01-13T00:00:00"/>
    <n v="20"/>
    <s v="Original"/>
    <d v="2024-01-13T00:00:00"/>
    <n v="20"/>
    <x v="1"/>
    <s v="Japan"/>
    <s v="Nagoya"/>
    <s v="Education"/>
    <s v="Direct"/>
    <x v="5"/>
    <s v="Laptops"/>
    <s v="LAP-1946"/>
    <n v="625.37"/>
    <n v="1319.04"/>
    <n v="1319.04"/>
    <n v="7.3999999999999996E-2"/>
    <n v="8"/>
    <n v="9771.4483199999995"/>
    <n v="5002.96"/>
    <n v="4768.4883199999995"/>
    <n v="0.48800220436513547"/>
    <s v="Dec-2023"/>
    <d v="2023-12-01T00:00:00"/>
    <d v="2023-03-01T00:00:00"/>
    <n v="9"/>
    <s v="Q4-2023"/>
    <s v="Asia → Japan → Nagoya"/>
    <m/>
    <m/>
    <s v="Medium"/>
    <n v="0"/>
    <n v="0"/>
  </r>
  <r>
    <s v="ORD-2025-473192"/>
    <d v="2025-03-30T00:00:00"/>
    <d v="2025-04-29T00:00:00"/>
    <n v="30"/>
    <s v="Original"/>
    <d v="2025-04-29T00:00:00"/>
    <n v="30"/>
    <x v="0"/>
    <s v="South Africa"/>
    <s v="Durban"/>
    <s v="Consumer"/>
    <s v="Marketplace"/>
    <x v="1"/>
    <s v="Monitors"/>
    <s v="MON-7106"/>
    <n v="194.6"/>
    <n v="314.87"/>
    <n v="314.87"/>
    <n v="0.29299999999999998"/>
    <n v="25"/>
    <n v="5565.3272500000003"/>
    <n v="4865"/>
    <n v="700.32725000000028"/>
    <n v="0.1258375686712763"/>
    <s v="Mar-2025"/>
    <d v="2025-03-01T00:00:00"/>
    <d v="2023-01-01T00:00:00"/>
    <n v="26"/>
    <s v="Q1-2025"/>
    <s v="Africa → South Africa → Durban"/>
    <m/>
    <m/>
    <s v="Low"/>
    <n v="0"/>
    <n v="1"/>
  </r>
  <r>
    <s v="ORD-2024-886939"/>
    <d v="2024-06-03T00:00:00"/>
    <d v="2024-06-24T00:00:00"/>
    <n v="21"/>
    <s v="Original"/>
    <d v="2024-06-24T00:00:00"/>
    <n v="21"/>
    <x v="2"/>
    <s v="Canada"/>
    <s v="Toronto"/>
    <s v="Small Business"/>
    <s v="Direct"/>
    <x v="3"/>
    <s v="Monitors"/>
    <s v="MON-5386"/>
    <n v="1205.5"/>
    <n v="2210.17"/>
    <n v="2210.17"/>
    <n v="0.104"/>
    <n v="23"/>
    <n v="45547.183360000003"/>
    <n v="27726.5"/>
    <n v="17820.683360000003"/>
    <n v="0.39125763758314652"/>
    <s v="Jun-2024"/>
    <d v="2024-06-01T00:00:00"/>
    <d v="2023-01-01T00:00:00"/>
    <n v="17"/>
    <s v="Q2-2024"/>
    <s v="Americas → Canada → Toronto"/>
    <m/>
    <m/>
    <s v="High"/>
    <n v="0"/>
    <n v="0"/>
  </r>
  <r>
    <s v="ORD-2024-566589"/>
    <d v="2024-06-11T00:00:00"/>
    <d v="2024-07-09T00:00:00"/>
    <n v="28"/>
    <s v="Original"/>
    <d v="2024-07-09T00:00:00"/>
    <n v="28"/>
    <x v="0"/>
    <s v="Nigeria"/>
    <s v="Port Harcourt"/>
    <s v="Corporate"/>
    <s v="Marketplace"/>
    <x v="2"/>
    <s v="Phones"/>
    <s v="PHN-2436"/>
    <n v="895.54"/>
    <n v="1045"/>
    <n v="1045"/>
    <n v="0.216"/>
    <n v="15"/>
    <n v="12289.2"/>
    <n v="13433.099999999999"/>
    <n v="-1143.8999999999978"/>
    <n v="-9.3081730299775234E-2"/>
    <s v="Jun-2024"/>
    <d v="2024-06-01T00:00:00"/>
    <d v="2023-01-01T00:00:00"/>
    <n v="17"/>
    <s v="Q2-2024"/>
    <s v="Africa → Nigeria → Port Harcourt"/>
    <m/>
    <m/>
    <s v="Medium"/>
    <n v="0"/>
    <n v="1"/>
  </r>
  <r>
    <s v="ORD-2023-109927"/>
    <d v="2023-07-22T00:00:00"/>
    <d v="2023-07-21T00:00:00"/>
    <n v="-1"/>
    <s v="Corrected"/>
    <d v="2023-07-23T00:00:00"/>
    <n v="1"/>
    <x v="1"/>
    <s v="India"/>
    <s v="Delhi"/>
    <s v="Small Business"/>
    <s v="Distributor"/>
    <x v="6"/>
    <s v="Printers"/>
    <s v="PRN-2301"/>
    <n v="946.99"/>
    <n v="2132.19"/>
    <n v="2132.19"/>
    <n v="0.16500000000000001"/>
    <n v="7"/>
    <n v="12462.65055"/>
    <n v="6628.93"/>
    <n v="5833.72055"/>
    <n v="0.46809629513362228"/>
    <s v="Jul-2023"/>
    <d v="2023-07-01T00:00:00"/>
    <d v="2023-01-01T00:00:00"/>
    <n v="6"/>
    <s v="Q3-2023"/>
    <s v="Asia → India → Delhi"/>
    <m/>
    <m/>
    <s v="High"/>
    <n v="1"/>
    <n v="0"/>
  </r>
  <r>
    <s v="ORD-2023-780206"/>
    <d v="2023-01-19T00:00:00"/>
    <d v="2023-02-03T00:00:00"/>
    <n v="15"/>
    <s v="Original"/>
    <d v="2023-02-03T00:00:00"/>
    <n v="15"/>
    <x v="3"/>
    <s v="United Kingdom"/>
    <s v="London"/>
    <s v="Enterprise"/>
    <s v="Distributor"/>
    <x v="3"/>
    <s v="Accessories"/>
    <s v="ACC-3645"/>
    <n v="873.06"/>
    <n v="2101.5500000000002"/>
    <n v="2101.5500000000002"/>
    <n v="6.6000000000000003E-2"/>
    <n v="10"/>
    <n v="19628.476999999999"/>
    <n v="8730.5999999999985"/>
    <n v="10897.877"/>
    <n v="0.55520746719167269"/>
    <s v="Jan-2023"/>
    <d v="2023-01-01T00:00:00"/>
    <d v="2023-01-01T00:00:00"/>
    <n v="0"/>
    <s v="Q1-2023"/>
    <s v="Europe → United Kingdom → London"/>
    <m/>
    <m/>
    <s v="High"/>
    <n v="0"/>
    <n v="0"/>
  </r>
  <r>
    <s v="ORD-2024-851993"/>
    <d v="2024-05-01T00:00:00"/>
    <d v="2024-05-16T00:00:00"/>
    <n v="15"/>
    <s v="Original"/>
    <d v="2024-05-16T00:00:00"/>
    <n v="15"/>
    <x v="1"/>
    <s v="India"/>
    <s v="Bengaluru"/>
    <s v="Small Business"/>
    <s v="Retail"/>
    <x v="4"/>
    <s v="Components"/>
    <s v="CMP-6811"/>
    <n v="901.19"/>
    <n v="2125.44"/>
    <n v="2125.44"/>
    <n v="7.0999999999999994E-2"/>
    <n v="12"/>
    <n v="23694.405119999999"/>
    <n v="10814.28"/>
    <n v="12880.125119999999"/>
    <n v="0.54359352154100415"/>
    <s v="May-2024"/>
    <d v="2024-05-01T00:00:00"/>
    <d v="2023-01-01T00:00:00"/>
    <n v="16"/>
    <s v="Q2-2024"/>
    <s v="Asia → India → Bengaluru"/>
    <m/>
    <m/>
    <s v="High"/>
    <n v="0"/>
    <n v="0"/>
  </r>
  <r>
    <s v="ORD-2025-417942"/>
    <d v="2025-06-09T00:00:00"/>
    <d v="2025-06-24T00:00:00"/>
    <n v="15"/>
    <s v="Original"/>
    <d v="2025-06-24T00:00:00"/>
    <n v="15"/>
    <x v="1"/>
    <s v="Japan"/>
    <s v="Nagoya"/>
    <s v="Corporate"/>
    <s v="Direct"/>
    <x v="5"/>
    <s v="Phones"/>
    <s v="PHN-5675"/>
    <n v="400.39"/>
    <n v="712.75"/>
    <n v="712.75"/>
    <n v="0.115"/>
    <n v="19"/>
    <n v="11984.891250000001"/>
    <n v="7607.41"/>
    <n v="4377.4812500000007"/>
    <n v="0.36524997671547504"/>
    <s v="Jun-2025"/>
    <d v="2025-06-01T00:00:00"/>
    <d v="2023-03-01T00:00:00"/>
    <n v="27"/>
    <s v="Q2-2025"/>
    <s v="Asia → Japan → Nagoya"/>
    <m/>
    <m/>
    <s v="Low"/>
    <n v="0"/>
    <n v="0"/>
  </r>
  <r>
    <s v="ORD-2023-172095"/>
    <d v="2023-05-24T00:00:00"/>
    <d v="2023-06-21T00:00:00"/>
    <n v="28"/>
    <s v="Original"/>
    <d v="2023-06-21T00:00:00"/>
    <n v="28"/>
    <x v="2"/>
    <s v="USA"/>
    <s v="Austin"/>
    <s v="Small Business"/>
    <s v="Marketplace"/>
    <x v="3"/>
    <s v="Monitors"/>
    <s v="MON-6882"/>
    <n v="813.97"/>
    <n v="1568.83"/>
    <n v="1568.83"/>
    <n v="1.7000000000000001E-2"/>
    <n v="15"/>
    <n v="23132.398349999996"/>
    <n v="12209.550000000001"/>
    <n v="10922.848349999995"/>
    <n v="0.4721883215364911"/>
    <s v="May-2023"/>
    <d v="2023-05-01T00:00:00"/>
    <d v="2023-01-01T00:00:00"/>
    <n v="4"/>
    <s v="Q2-2023"/>
    <s v="Americas → USA → Austin"/>
    <m/>
    <m/>
    <s v="Medium"/>
    <n v="0"/>
    <n v="0"/>
  </r>
  <r>
    <s v="ORD-2024-257550"/>
    <d v="2024-12-27T00:00:00"/>
    <d v="2024-12-29T00:00:00"/>
    <n v="2"/>
    <s v="Original"/>
    <d v="2024-12-29T00:00:00"/>
    <n v="2"/>
    <x v="2"/>
    <s v="Canada"/>
    <s v="Vancouver"/>
    <s v="Enterprise"/>
    <s v="Marketplace"/>
    <x v="0"/>
    <s v="Accessories"/>
    <s v="ACC-8620"/>
    <n v="1146.72"/>
    <n v="2074.34"/>
    <n v="2074.34"/>
    <n v="0.111"/>
    <n v="8"/>
    <n v="14752.706080000002"/>
    <n v="9173.76"/>
    <n v="5578.9460800000015"/>
    <n v="0.37816425337472737"/>
    <s v="Dec-2024"/>
    <d v="2024-12-01T00:00:00"/>
    <d v="2023-01-01T00:00:00"/>
    <n v="23"/>
    <s v="Q4-2024"/>
    <s v="Americas → Canada → Vancouver"/>
    <m/>
    <m/>
    <s v="High"/>
    <n v="1"/>
    <n v="0"/>
  </r>
  <r>
    <s v="ORD-2023-581799"/>
    <d v="2023-12-05T00:00:00"/>
    <d v="2023-12-12T00:00:00"/>
    <n v="7"/>
    <s v="Original"/>
    <d v="2023-12-12T00:00:00"/>
    <n v="7"/>
    <x v="2"/>
    <s v="Brazil"/>
    <s v="Brasília"/>
    <s v="Corporate"/>
    <s v="Direct"/>
    <x v="9"/>
    <s v="Phones"/>
    <s v="PHN-6506"/>
    <n v="307.43"/>
    <n v="495.19"/>
    <n v="495.19"/>
    <n v="0"/>
    <n v="42"/>
    <n v="20797.98"/>
    <n v="12912.06"/>
    <n v="7885.92"/>
    <n v="0.37916759223732305"/>
    <s v="Dec-2023"/>
    <d v="2023-12-01T00:00:00"/>
    <d v="2023-01-01T00:00:00"/>
    <n v="11"/>
    <s v="Q4-2023"/>
    <s v="Americas → Brazil → Brasília"/>
    <m/>
    <m/>
    <s v="Low"/>
    <n v="1"/>
    <n v="0"/>
  </r>
  <r>
    <s v="ORD-2023-880296"/>
    <d v="2023-05-02T00:00:00"/>
    <d v="2023-05-19T00:00:00"/>
    <n v="17"/>
    <s v="Original"/>
    <d v="2023-05-19T00:00:00"/>
    <n v="17"/>
    <x v="1"/>
    <s v="China"/>
    <s v="Shanghai"/>
    <s v="Non-Profit"/>
    <s v="Direct"/>
    <x v="1"/>
    <s v="Monitors"/>
    <s v="MON-5086"/>
    <n v="714.28"/>
    <n v="757.59"/>
    <n v="757.59"/>
    <n v="0.13600000000000001"/>
    <n v="12"/>
    <n v="7854.6931199999999"/>
    <n v="8571.36"/>
    <n v="-716.66688000000067"/>
    <n v="-9.1240595787910383E-2"/>
    <s v="May-2023"/>
    <d v="2023-05-01T00:00:00"/>
    <d v="2023-01-01T00:00:00"/>
    <n v="4"/>
    <s v="Q2-2023"/>
    <s v="Asia → China → Shanghai"/>
    <m/>
    <m/>
    <s v="Low"/>
    <n v="0"/>
    <n v="0"/>
  </r>
  <r>
    <s v="ORD-2023-191563"/>
    <d v="2023-11-30T00:00:00"/>
    <d v="2023-12-10T00:00:00"/>
    <n v="10"/>
    <s v="Original"/>
    <d v="2023-12-10T00:00:00"/>
    <n v="10"/>
    <x v="3"/>
    <s v="Germany"/>
    <s v="Munich"/>
    <s v="Small Business"/>
    <s v="Direct"/>
    <x v="9"/>
    <s v="Laptops"/>
    <s v="LAP-4899"/>
    <n v="174.74"/>
    <n v="415.96"/>
    <n v="415.96"/>
    <n v="0.125"/>
    <n v="21"/>
    <n v="7643.2649999999994"/>
    <n v="3669.54"/>
    <n v="3973.7249999999995"/>
    <n v="0.51989889137691803"/>
    <s v="Nov-2023"/>
    <d v="2023-11-01T00:00:00"/>
    <d v="2023-01-01T00:00:00"/>
    <n v="10"/>
    <s v="Q4-2023"/>
    <s v="Europe → Germany → Munich"/>
    <m/>
    <m/>
    <s v="Low"/>
    <n v="0"/>
    <n v="0"/>
  </r>
  <r>
    <s v="ORD-2024-202166"/>
    <d v="2024-05-05T00:00:00"/>
    <d v="2024-05-18T00:00:00"/>
    <n v="13"/>
    <s v="Original"/>
    <d v="2024-05-18T00:00:00"/>
    <n v="13"/>
    <x v="3"/>
    <s v="France"/>
    <s v="Marseille"/>
    <s v="Corporate"/>
    <s v="Marketplace"/>
    <x v="8"/>
    <s v="Components"/>
    <s v="CMP-3313"/>
    <n v="1264.04"/>
    <n v="1870.89"/>
    <n v="1870.89"/>
    <n v="0"/>
    <n v="13"/>
    <n v="24321.57"/>
    <n v="16432.52"/>
    <n v="7889.0499999999993"/>
    <n v="0.32436433996653996"/>
    <s v="May-2024"/>
    <d v="2024-05-01T00:00:00"/>
    <d v="2023-01-01T00:00:00"/>
    <n v="16"/>
    <s v="Q2-2024"/>
    <s v="Europe → France → Marseille"/>
    <m/>
    <m/>
    <s v="High"/>
    <n v="0"/>
    <n v="0"/>
  </r>
  <r>
    <s v="ORD-2023-539967"/>
    <d v="2023-07-09T00:00:00"/>
    <d v="2023-07-19T00:00:00"/>
    <n v="10"/>
    <s v="Original"/>
    <d v="2023-07-19T00:00:00"/>
    <n v="10"/>
    <x v="1"/>
    <s v="Japan"/>
    <s v="Tokyo"/>
    <s v="Enterprise"/>
    <s v="Distributor"/>
    <x v="13"/>
    <s v="Components"/>
    <s v="CMP-6649"/>
    <n v="141.26"/>
    <n v="206.88"/>
    <n v="206.88"/>
    <n v="0.107"/>
    <n v="9"/>
    <n v="1662.6945600000001"/>
    <n v="1271.3399999999999"/>
    <n v="391.35456000000022"/>
    <n v="0.23537369365062469"/>
    <s v="Jul-2023"/>
    <d v="2023-07-01T00:00:00"/>
    <d v="2023-03-01T00:00:00"/>
    <n v="4"/>
    <s v="Q3-2023"/>
    <s v="Asia → Japan → Tokyo"/>
    <m/>
    <m/>
    <s v="Low"/>
    <n v="0"/>
    <n v="0"/>
  </r>
  <r>
    <s v="ORD-2023-704111"/>
    <d v="2023-05-17T00:00:00"/>
    <d v="2023-06-15T00:00:00"/>
    <n v="29"/>
    <s v="Original"/>
    <d v="2023-06-15T00:00:00"/>
    <n v="29"/>
    <x v="0"/>
    <s v="South Africa"/>
    <s v="Durban"/>
    <s v="Enterprise"/>
    <s v="Retail"/>
    <x v="11"/>
    <s v="Accessories"/>
    <s v="ACC-5206"/>
    <n v="40.89"/>
    <n v="62.82"/>
    <n v="62.82"/>
    <n v="0.129"/>
    <n v="17"/>
    <n v="930.17574000000002"/>
    <n v="695.13"/>
    <n v="235.04574000000002"/>
    <n v="0.25268960465470752"/>
    <s v="May-2023"/>
    <d v="2023-05-01T00:00:00"/>
    <d v="2023-01-01T00:00:00"/>
    <n v="4"/>
    <s v="Q2-2023"/>
    <s v="Africa → South Africa → Durban"/>
    <m/>
    <m/>
    <s v="Low"/>
    <n v="0"/>
    <n v="0"/>
  </r>
  <r>
    <s v="ORD-2024-356812"/>
    <d v="2024-03-07T00:00:00"/>
    <d v="2024-04-03T00:00:00"/>
    <n v="27"/>
    <s v="Original"/>
    <d v="2024-04-03T00:00:00"/>
    <n v="27"/>
    <x v="3"/>
    <s v="Germany"/>
    <s v="Frankfurt"/>
    <s v="Corporate"/>
    <s v="Direct"/>
    <x v="12"/>
    <s v="Printers"/>
    <s v="PRN-6911"/>
    <n v="738.16"/>
    <n v="956.49"/>
    <n v="956.49"/>
    <n v="0.152"/>
    <n v="5"/>
    <n v="4055.5175999999997"/>
    <n v="3690.7999999999997"/>
    <n v="364.71759999999995"/>
    <n v="8.9931208780847108E-2"/>
    <s v="Mar-2024"/>
    <d v="2024-03-01T00:00:00"/>
    <d v="2023-01-01T00:00:00"/>
    <n v="14"/>
    <s v="Q1-2024"/>
    <s v="Europe → Germany → Frankfurt"/>
    <m/>
    <m/>
    <s v="Medium"/>
    <n v="0"/>
    <n v="0"/>
  </r>
  <r>
    <s v="ORD-2025-306251"/>
    <d v="2025-04-10T00:00:00"/>
    <d v="2025-04-19T00:00:00"/>
    <n v="9"/>
    <s v="Original"/>
    <d v="2025-04-19T00:00:00"/>
    <n v="9"/>
    <x v="0"/>
    <s v="South Africa"/>
    <s v="Durban"/>
    <s v="Enterprise"/>
    <s v="Not Specified"/>
    <x v="3"/>
    <s v="Networking"/>
    <s v="NET-5270"/>
    <n v="113.74"/>
    <n v="165.7"/>
    <n v="165.7"/>
    <n v="0.124"/>
    <n v="13"/>
    <n v="1886.9915999999998"/>
    <n v="1478.62"/>
    <n v="408.37159999999994"/>
    <n v="0.21641410592394794"/>
    <s v="Apr-2025"/>
    <d v="2025-04-01T00:00:00"/>
    <d v="2023-01-01T00:00:00"/>
    <n v="27"/>
    <s v="Q2-2025"/>
    <s v="Africa → South Africa → Durban"/>
    <m/>
    <m/>
    <s v="Low"/>
    <n v="0"/>
    <n v="0"/>
  </r>
  <r>
    <s v="ORD-2025-496178"/>
    <d v="2025-07-27T00:00:00"/>
    <d v="2025-08-15T00:00:00"/>
    <n v="19"/>
    <s v="Original"/>
    <d v="2025-08-15T00:00:00"/>
    <n v="19"/>
    <x v="1"/>
    <s v="Japan"/>
    <s v="Tokyo"/>
    <s v="Small Business"/>
    <s v="Marketplace"/>
    <x v="1"/>
    <s v="Components"/>
    <s v="CMP-5658"/>
    <n v="275.43"/>
    <n v="608.36"/>
    <n v="608.36"/>
    <n v="0.25700000000000001"/>
    <n v="4"/>
    <n v="1808.04592"/>
    <n v="1101.72"/>
    <n v="706.32592"/>
    <n v="0.39065706915231446"/>
    <s v="Jul-2025"/>
    <d v="2025-07-01T00:00:00"/>
    <d v="2023-03-01T00:00:00"/>
    <n v="28"/>
    <s v="Q3-2025"/>
    <s v="Asia → Japan → Tokyo"/>
    <m/>
    <m/>
    <s v="Low"/>
    <n v="0"/>
    <n v="1"/>
  </r>
  <r>
    <s v="ORD-2024-508213"/>
    <d v="2024-11-22T00:00:00"/>
    <d v="2024-12-15T00:00:00"/>
    <n v="23"/>
    <s v="Original"/>
    <d v="2024-12-15T00:00:00"/>
    <n v="23"/>
    <x v="0"/>
    <s v="Kenya"/>
    <s v="Mombasa"/>
    <s v="Non-Profit"/>
    <s v="Distributor"/>
    <x v="0"/>
    <s v="Components"/>
    <s v="CMP-3938"/>
    <n v="1335.76"/>
    <n v="2665.91"/>
    <n v="2665.91"/>
    <n v="0.21099999999999999"/>
    <n v="40"/>
    <n v="84136.119600000005"/>
    <n v="53430.400000000001"/>
    <n v="30705.719600000004"/>
    <n v="0.36495288522909253"/>
    <s v="Nov-2024"/>
    <d v="2024-11-01T00:00:00"/>
    <d v="2023-01-01T00:00:00"/>
    <n v="22"/>
    <s v="Q4-2024"/>
    <s v="Africa → Kenya → Mombasa"/>
    <m/>
    <m/>
    <s v="High"/>
    <n v="0"/>
    <n v="1"/>
  </r>
  <r>
    <s v="ORD-2024-787018"/>
    <d v="2024-06-23T00:00:00"/>
    <d v="2024-06-28T00:00:00"/>
    <n v="5"/>
    <s v="Original"/>
    <d v="2024-06-28T00:00:00"/>
    <n v="5"/>
    <x v="0"/>
    <s v="Nigeria"/>
    <s v="Port Harcourt"/>
    <s v="Non-Profit"/>
    <s v="Direct"/>
    <x v="12"/>
    <s v="Accessories"/>
    <s v="ACC-7671"/>
    <n v="242.31"/>
    <n v="587.95000000000005"/>
    <n v="587.95000000000005"/>
    <n v="0.22900000000000001"/>
    <n v="6"/>
    <n v="2719.8567000000003"/>
    <n v="1453.8600000000001"/>
    <n v="1265.9967000000001"/>
    <n v="0.46546448568411714"/>
    <s v="Jun-2024"/>
    <d v="2024-06-01T00:00:00"/>
    <d v="2023-01-01T00:00:00"/>
    <n v="17"/>
    <s v="Q2-2024"/>
    <s v="Africa → Nigeria → Port Harcourt"/>
    <m/>
    <m/>
    <s v="Low"/>
    <n v="1"/>
    <n v="1"/>
  </r>
  <r>
    <s v="ORD-2023-728177"/>
    <d v="2023-12-18T00:00:00"/>
    <d v="2024-01-14T00:00:00"/>
    <n v="27"/>
    <s v="Original"/>
    <d v="2024-01-14T00:00:00"/>
    <n v="27"/>
    <x v="1"/>
    <s v="India"/>
    <s v="Mumbai"/>
    <s v="Consumer"/>
    <s v="Distributor"/>
    <x v="14"/>
    <s v="Networking"/>
    <s v="NET-6014"/>
    <n v="1408.3"/>
    <n v="2193.13"/>
    <n v="2193.13"/>
    <n v="7.0999999999999994E-2"/>
    <n v="7"/>
    <n v="14261.92439"/>
    <n v="9858.1"/>
    <n v="4403.8243899999998"/>
    <n v="0.30878191957656281"/>
    <s v="Dec-2023"/>
    <d v="2023-12-01T00:00:00"/>
    <d v="2023-01-01T00:00:00"/>
    <n v="11"/>
    <s v="Q4-2023"/>
    <s v="Asia → India → Mumbai"/>
    <m/>
    <m/>
    <s v="High"/>
    <n v="0"/>
    <n v="0"/>
  </r>
  <r>
    <s v="ORD-2025-795385"/>
    <d v="2025-06-01T00:00:00"/>
    <d v="2025-06-05T00:00:00"/>
    <n v="4"/>
    <s v="Original"/>
    <d v="2025-06-05T00:00:00"/>
    <n v="4"/>
    <x v="3"/>
    <s v="Germany"/>
    <s v="Munich"/>
    <s v="Enterprise"/>
    <s v="Direct"/>
    <x v="12"/>
    <s v="Components"/>
    <s v="CMP-4159"/>
    <n v="1171.42"/>
    <n v="2187.8000000000002"/>
    <n v="2187.8000000000002"/>
    <n v="0.23"/>
    <n v="15"/>
    <n v="25269.09"/>
    <n v="17571.300000000003"/>
    <n v="7697.7899999999972"/>
    <n v="0.30463265594447592"/>
    <s v="Jun-2025"/>
    <d v="2025-06-01T00:00:00"/>
    <d v="2023-01-01T00:00:00"/>
    <n v="29"/>
    <s v="Q2-2025"/>
    <s v="Europe → Germany → Munich"/>
    <m/>
    <m/>
    <s v="High"/>
    <n v="1"/>
    <n v="1"/>
  </r>
  <r>
    <s v="ORD-2025-947929"/>
    <d v="2025-03-23T00:00:00"/>
    <d v="2025-04-02T00:00:00"/>
    <n v="10"/>
    <s v="Original"/>
    <d v="2025-04-02T00:00:00"/>
    <n v="10"/>
    <x v="3"/>
    <s v="Germany"/>
    <s v="Berlin"/>
    <s v="Enterprise"/>
    <s v="Online"/>
    <x v="6"/>
    <s v="Printers"/>
    <s v="PRN-3159"/>
    <n v="663.61"/>
    <n v="1002.11"/>
    <n v="1002.11"/>
    <n v="4.5999999999999999E-2"/>
    <n v="17"/>
    <n v="16252.219979999998"/>
    <n v="11281.37"/>
    <n v="4970.8499799999972"/>
    <n v="0.30585667595670812"/>
    <s v="Mar-2025"/>
    <d v="2025-03-01T00:00:00"/>
    <d v="2023-01-01T00:00:00"/>
    <n v="26"/>
    <s v="Q1-2025"/>
    <s v="Europe → Germany → Berlin"/>
    <m/>
    <m/>
    <s v="Medium"/>
    <n v="0"/>
    <n v="0"/>
  </r>
  <r>
    <s v="ORD-2023-931633"/>
    <d v="2023-05-14T00:00:00"/>
    <d v="2023-05-22T00:00:00"/>
    <n v="8"/>
    <s v="Original"/>
    <d v="2023-05-22T00:00:00"/>
    <n v="8"/>
    <x v="0"/>
    <s v="Kenya"/>
    <s v="Mombasa"/>
    <s v="Small Business"/>
    <s v="Distributor"/>
    <x v="9"/>
    <s v="Printers"/>
    <s v="PRN-9488"/>
    <n v="432.01"/>
    <n v="913.78"/>
    <n v="913.78"/>
    <n v="4.9000000000000002E-2"/>
    <n v="12"/>
    <n v="10428.057360000001"/>
    <n v="5184.12"/>
    <n v="5243.9373600000008"/>
    <n v="0.50286809699711899"/>
    <s v="May-2023"/>
    <d v="2023-05-01T00:00:00"/>
    <d v="2023-01-01T00:00:00"/>
    <n v="4"/>
    <s v="Q2-2023"/>
    <s v="Africa → Kenya → Mombasa"/>
    <m/>
    <m/>
    <s v="Medium"/>
    <n v="0"/>
    <n v="0"/>
  </r>
  <r>
    <s v="ORD-2023-243704"/>
    <d v="2023-08-29T00:00:00"/>
    <d v="2023-09-19T00:00:00"/>
    <n v="21"/>
    <s v="Original"/>
    <d v="2023-09-19T00:00:00"/>
    <n v="21"/>
    <x v="3"/>
    <s v="France"/>
    <s v="Lyon"/>
    <s v="Small Business"/>
    <s v="Direct"/>
    <x v="5"/>
    <s v="Printers"/>
    <s v="PRN-7079"/>
    <n v="784.46"/>
    <n v="1843.51"/>
    <n v="1843.51"/>
    <n v="0.13800000000000001"/>
    <n v="23"/>
    <n v="36549.429260000004"/>
    <n v="18042.580000000002"/>
    <n v="18506.849260000003"/>
    <n v="0.50635125184441798"/>
    <s v="Aug-2023"/>
    <d v="2023-08-01T00:00:00"/>
    <d v="2023-01-01T00:00:00"/>
    <n v="7"/>
    <s v="Q3-2023"/>
    <s v="Europe → France → Lyon"/>
    <m/>
    <m/>
    <s v="High"/>
    <n v="0"/>
    <n v="0"/>
  </r>
  <r>
    <s v="ORD-2025-779659"/>
    <d v="2025-07-03T00:00:00"/>
    <d v="2025-07-23T00:00:00"/>
    <n v="20"/>
    <s v="Original"/>
    <d v="2025-07-23T00:00:00"/>
    <n v="20"/>
    <x v="1"/>
    <s v="China"/>
    <s v="Beijing"/>
    <s v="Small Business"/>
    <s v="Online"/>
    <x v="12"/>
    <s v="Components"/>
    <s v="CMP-1220"/>
    <n v="647.36"/>
    <n v="1383.6"/>
    <n v="1383.6"/>
    <n v="7.3999999999999996E-2"/>
    <n v="12"/>
    <n v="15374.563199999999"/>
    <n v="7768.32"/>
    <n v="7606.243199999999"/>
    <n v="0.49472906000997802"/>
    <s v="Jul-2025"/>
    <d v="2025-07-01T00:00:00"/>
    <d v="2023-01-01T00:00:00"/>
    <n v="30"/>
    <s v="Q3-2025"/>
    <s v="Asia → China → Beijing"/>
    <m/>
    <m/>
    <s v="Medium"/>
    <n v="0"/>
    <n v="0"/>
  </r>
  <r>
    <s v="ORD-2024-647571"/>
    <d v="2024-02-06T00:00:00"/>
    <d v="2024-02-28T00:00:00"/>
    <n v="22"/>
    <s v="Original"/>
    <d v="2024-02-28T00:00:00"/>
    <n v="22"/>
    <x v="0"/>
    <s v="Kenya"/>
    <s v="Kisumu"/>
    <s v="Non-Profit"/>
    <s v="Online"/>
    <x v="11"/>
    <s v="Monitors"/>
    <s v="MON-2462"/>
    <n v="834.93"/>
    <n v="1588.53"/>
    <n v="1588.53"/>
    <n v="0.126"/>
    <n v="6"/>
    <n v="8330.2513199999994"/>
    <n v="5009.58"/>
    <n v="3320.6713199999995"/>
    <n v="0.39862798761274343"/>
    <s v="Feb-2024"/>
    <d v="2024-02-01T00:00:00"/>
    <d v="2023-01-01T00:00:00"/>
    <n v="13"/>
    <s v="Q1-2024"/>
    <s v="Africa → Kenya → Kisumu"/>
    <m/>
    <m/>
    <s v="Medium"/>
    <n v="0"/>
    <n v="0"/>
  </r>
  <r>
    <s v="ORD-2025-683043"/>
    <d v="2025-08-13T00:00:00"/>
    <d v="2025-09-03T00:00:00"/>
    <n v="21"/>
    <s v="Original"/>
    <d v="2025-09-03T00:00:00"/>
    <n v="21"/>
    <x v="3"/>
    <s v="France"/>
    <s v="Paris"/>
    <s v="Education"/>
    <s v="Retail"/>
    <x v="2"/>
    <s v="Phones"/>
    <s v="PHN-9465"/>
    <n v="603.47"/>
    <n v="1344.05"/>
    <n v="1344.05"/>
    <n v="0.20499999999999999"/>
    <n v="18"/>
    <n v="19233.355499999998"/>
    <n v="10862.460000000001"/>
    <n v="8370.8954999999969"/>
    <n v="0.43522803392262976"/>
    <s v="Aug-2025"/>
    <d v="2025-08-01T00:00:00"/>
    <d v="2023-01-01T00:00:00"/>
    <n v="31"/>
    <s v="Q3-2025"/>
    <s v="Europe → France → Paris"/>
    <m/>
    <m/>
    <s v="Medium"/>
    <n v="0"/>
    <n v="1"/>
  </r>
  <r>
    <s v="ORD-2023-588455"/>
    <d v="2023-05-23T00:00:00"/>
    <d v="2023-05-25T00:00:00"/>
    <n v="2"/>
    <s v="Original"/>
    <d v="2023-05-25T00:00:00"/>
    <n v="2"/>
    <x v="2"/>
    <s v="Brazil"/>
    <s v="Rio de Janeiro"/>
    <s v="Enterprise"/>
    <s v="Retail"/>
    <x v="12"/>
    <s v="Printers"/>
    <s v="PRN-1271"/>
    <n v="690.49"/>
    <n v="1290.29"/>
    <n v="1290.29"/>
    <n v="4.2000000000000003E-2"/>
    <n v="22"/>
    <n v="27194.152039999997"/>
    <n v="15190.78"/>
    <n v="12003.372039999997"/>
    <n v="0.44139534199647718"/>
    <s v="May-2023"/>
    <d v="2023-05-01T00:00:00"/>
    <d v="2023-01-01T00:00:00"/>
    <n v="4"/>
    <s v="Q2-2023"/>
    <s v="Americas → Brazil → Rio de Janeiro"/>
    <m/>
    <m/>
    <s v="Medium"/>
    <n v="1"/>
    <n v="0"/>
  </r>
  <r>
    <s v="ORD-2024-641220"/>
    <d v="2024-05-10T00:00:00"/>
    <d v="2024-05-16T00:00:00"/>
    <n v="6"/>
    <s v="Original"/>
    <d v="2024-05-16T00:00:00"/>
    <n v="6"/>
    <x v="3"/>
    <s v="United Kingdom"/>
    <s v="Birmingham"/>
    <s v="Non-Profit"/>
    <s v="Direct"/>
    <x v="3"/>
    <s v="Laptops"/>
    <s v="LAP-1066"/>
    <n v="210.76"/>
    <n v="221.58"/>
    <n v="221.58"/>
    <n v="8.8999999999999996E-2"/>
    <n v="5"/>
    <n v="1009.2969000000002"/>
    <n v="1053.8"/>
    <n v="-44.50309999999979"/>
    <n v="-4.4093170205912434E-2"/>
    <s v="May-2024"/>
    <d v="2024-05-01T00:00:00"/>
    <d v="2023-01-01T00:00:00"/>
    <n v="16"/>
    <s v="Q2-2024"/>
    <s v="Europe → United Kingdom → Birmingham"/>
    <m/>
    <m/>
    <s v="Low"/>
    <n v="1"/>
    <n v="0"/>
  </r>
  <r>
    <s v="ORD-2023-799597"/>
    <d v="2023-03-14T00:00:00"/>
    <d v="2023-03-18T00:00:00"/>
    <n v="4"/>
    <s v="Original"/>
    <d v="2023-03-18T00:00:00"/>
    <n v="4"/>
    <x v="3"/>
    <s v="Germany"/>
    <s v="Frankfurt"/>
    <s v="Enterprise"/>
    <s v="Direct"/>
    <x v="8"/>
    <s v="Components"/>
    <s v="CMP-8675"/>
    <n v="472.33"/>
    <n v="360.34"/>
    <n v="360.34"/>
    <n v="0.16500000000000001"/>
    <n v="14"/>
    <n v="4212.3745999999992"/>
    <n v="6612.62"/>
    <n v="-2400.2454000000007"/>
    <n v="-0.56980815523861561"/>
    <s v="Mar-2023"/>
    <d v="2023-03-01T00:00:00"/>
    <d v="2023-01-01T00:00:00"/>
    <n v="2"/>
    <s v="Q1-2023"/>
    <s v="Europe → Germany → Frankfurt"/>
    <m/>
    <m/>
    <s v="Low"/>
    <n v="1"/>
    <n v="0"/>
  </r>
  <r>
    <s v="ORD-2023-569862"/>
    <d v="2023-07-16T00:00:00"/>
    <d v="2023-08-13T00:00:00"/>
    <n v="28"/>
    <s v="Original"/>
    <d v="2023-08-13T00:00:00"/>
    <n v="28"/>
    <x v="3"/>
    <s v="United Kingdom"/>
    <s v="Manchester"/>
    <s v="Non-Profit"/>
    <s v="Online"/>
    <x v="1"/>
    <s v="Laptops"/>
    <s v="LAP-1178"/>
    <n v="1039.03"/>
    <n v="2545.81"/>
    <n v="2545.81"/>
    <n v="0.216"/>
    <n v="21"/>
    <n v="41914.215840000004"/>
    <n v="21819.63"/>
    <n v="20094.585840000003"/>
    <n v="0.47942172929364774"/>
    <s v="Jul-2023"/>
    <d v="2023-07-01T00:00:00"/>
    <d v="2023-01-01T00:00:00"/>
    <n v="6"/>
    <s v="Q3-2023"/>
    <s v="Europe → United Kingdom → Manchester"/>
    <m/>
    <m/>
    <s v="High"/>
    <n v="0"/>
    <n v="1"/>
  </r>
  <r>
    <s v="ORD-2023-609394"/>
    <d v="2023-04-16T00:00:00"/>
    <d v="2023-04-19T00:00:00"/>
    <n v="3"/>
    <s v="Original"/>
    <d v="2023-04-19T00:00:00"/>
    <n v="3"/>
    <x v="3"/>
    <s v="Germany"/>
    <s v="Munich"/>
    <s v="Corporate"/>
    <s v="Direct"/>
    <x v="5"/>
    <s v="Accessories"/>
    <s v="ACC-1731"/>
    <n v="553.61"/>
    <n v="699.47"/>
    <n v="699.47"/>
    <n v="0.02"/>
    <n v="33"/>
    <n v="22620.859800000002"/>
    <n v="18269.13"/>
    <n v="4351.729800000001"/>
    <n v="0.19237685209472014"/>
    <s v="Apr-2023"/>
    <d v="2023-04-01T00:00:00"/>
    <d v="2023-01-01T00:00:00"/>
    <n v="3"/>
    <s v="Q2-2023"/>
    <s v="Europe → Germany → Munich"/>
    <m/>
    <m/>
    <s v="Low"/>
    <n v="1"/>
    <n v="0"/>
  </r>
  <r>
    <s v="ORD-2024-105586"/>
    <d v="2024-01-02T00:00:00"/>
    <d v="2024-01-15T00:00:00"/>
    <n v="13"/>
    <s v="Original"/>
    <d v="2024-01-15T00:00:00"/>
    <n v="13"/>
    <x v="1"/>
    <s v="Japan"/>
    <s v="Nagoya"/>
    <s v="Small Business"/>
    <s v="Marketplace"/>
    <x v="3"/>
    <s v="Networking"/>
    <s v="NET-1893"/>
    <n v="1219.06"/>
    <n v="2738.69"/>
    <n v="2738.69"/>
    <n v="7.5999999999999998E-2"/>
    <n v="16"/>
    <n v="40488.792960000006"/>
    <n v="19504.96"/>
    <n v="20983.832960000007"/>
    <n v="0.51826274447673737"/>
    <s v="Jan-2024"/>
    <d v="2024-01-01T00:00:00"/>
    <d v="2023-03-01T00:00:00"/>
    <n v="10"/>
    <s v="Q1-2024"/>
    <s v="Asia → Japan → Nagoya"/>
    <m/>
    <m/>
    <s v="High"/>
    <n v="0"/>
    <n v="0"/>
  </r>
  <r>
    <s v="ORD-2024-207792"/>
    <d v="2024-09-03T00:00:00"/>
    <d v="2024-09-07T00:00:00"/>
    <n v="4"/>
    <s v="Original"/>
    <d v="2024-09-07T00:00:00"/>
    <n v="4"/>
    <x v="1"/>
    <s v="Japan"/>
    <s v="Tokyo"/>
    <s v="Small Business"/>
    <s v="Distributor"/>
    <x v="13"/>
    <s v="Printers"/>
    <s v="PRN-3917"/>
    <n v="43.23"/>
    <n v="94.78"/>
    <n v="94.78"/>
    <n v="9.0999999999999998E-2"/>
    <n v="55"/>
    <n v="4738.5261"/>
    <n v="2377.6499999999996"/>
    <n v="2360.8761000000004"/>
    <n v="0.49823005090127082"/>
    <s v="Sep-2024"/>
    <d v="2024-09-01T00:00:00"/>
    <d v="2023-03-01T00:00:00"/>
    <n v="18"/>
    <s v="Q3-2024"/>
    <s v="Asia → Japan → Tokyo"/>
    <m/>
    <m/>
    <s v="Low"/>
    <n v="1"/>
    <n v="0"/>
  </r>
  <r>
    <s v="ORD-2025-417336"/>
    <d v="2025-08-30T00:00:00"/>
    <d v="2025-09-03T00:00:00"/>
    <n v="4"/>
    <s v="Original"/>
    <d v="2025-09-03T00:00:00"/>
    <n v="4"/>
    <x v="3"/>
    <s v="France"/>
    <s v="Marseille"/>
    <s v="Small Business"/>
    <s v="Marketplace"/>
    <x v="1"/>
    <s v="Laptops"/>
    <s v="LAP-3220"/>
    <n v="1286.56"/>
    <n v="2777.35"/>
    <n v="2777.35"/>
    <n v="0.13200000000000001"/>
    <n v="15"/>
    <n v="36161.097000000002"/>
    <n v="19298.399999999998"/>
    <n v="16862.697000000004"/>
    <n v="0.46632150014696744"/>
    <s v="Aug-2025"/>
    <d v="2025-08-01T00:00:00"/>
    <d v="2023-01-01T00:00:00"/>
    <n v="31"/>
    <s v="Q3-2025"/>
    <s v="Europe → France → Marseille"/>
    <m/>
    <m/>
    <s v="High"/>
    <n v="1"/>
    <n v="0"/>
  </r>
  <r>
    <s v="ORD-2025-252117"/>
    <d v="2025-04-28T00:00:00"/>
    <d v="2025-05-19T00:00:00"/>
    <n v="21"/>
    <s v="Original"/>
    <d v="2025-05-19T00:00:00"/>
    <n v="21"/>
    <x v="3"/>
    <s v="Germany"/>
    <s v="Berlin"/>
    <s v="Corporate"/>
    <s v="Distributor"/>
    <x v="5"/>
    <s v="Phones"/>
    <s v="PHN-2462"/>
    <n v="350.76"/>
    <n v="492.18"/>
    <n v="492.18"/>
    <n v="5.2999999999999999E-2"/>
    <n v="11"/>
    <n v="5127.0390600000001"/>
    <n v="3858.3599999999997"/>
    <n v="1268.6790600000004"/>
    <n v="0.24744868239798437"/>
    <s v="Apr-2025"/>
    <d v="2025-04-01T00:00:00"/>
    <d v="2023-01-01T00:00:00"/>
    <n v="27"/>
    <s v="Q2-2025"/>
    <s v="Europe → Germany → Berlin"/>
    <m/>
    <m/>
    <s v="Low"/>
    <n v="0"/>
    <n v="0"/>
  </r>
  <r>
    <s v="ORD-2023-867175"/>
    <d v="2023-08-10T00:00:00"/>
    <d v="2023-08-15T00:00:00"/>
    <n v="5"/>
    <s v="Original"/>
    <d v="2023-08-15T00:00:00"/>
    <n v="5"/>
    <x v="2"/>
    <s v="Brazil"/>
    <s v="São Paulo"/>
    <s v="Education"/>
    <s v="Direct"/>
    <x v="3"/>
    <s v="Networking"/>
    <s v="NET-2894"/>
    <n v="1307.52"/>
    <n v="1921.65"/>
    <n v="1921.65"/>
    <n v="0.123"/>
    <n v="13"/>
    <n v="21908.731650000002"/>
    <n v="16997.759999999998"/>
    <n v="4910.9716500000031"/>
    <n v="0.22415590863289445"/>
    <s v="Aug-2023"/>
    <d v="2023-08-01T00:00:00"/>
    <d v="2023-01-01T00:00:00"/>
    <n v="7"/>
    <s v="Q3-2023"/>
    <s v="Americas → Brazil → São Paulo"/>
    <m/>
    <m/>
    <s v="High"/>
    <n v="1"/>
    <n v="0"/>
  </r>
  <r>
    <s v="ORD-2024-382152"/>
    <d v="2024-12-08T00:00:00"/>
    <d v="2024-12-08T00:00:00"/>
    <n v="0"/>
    <s v="Original"/>
    <d v="2024-12-08T00:00:00"/>
    <n v="0"/>
    <x v="3"/>
    <s v="France"/>
    <s v="Lyon"/>
    <s v="Enterprise"/>
    <s v="Retail"/>
    <x v="10"/>
    <s v="Components"/>
    <s v="CMP-2335"/>
    <n v="257.44"/>
    <n v="290.33"/>
    <n v="290.33"/>
    <n v="9.1999999999999998E-2"/>
    <n v="23"/>
    <n v="6063.2517199999993"/>
    <n v="5921.12"/>
    <n v="142.1317199999994"/>
    <n v="2.3441500792581216E-2"/>
    <s v="Dec-2024"/>
    <d v="2024-12-01T00:00:00"/>
    <d v="2023-01-01T00:00:00"/>
    <n v="23"/>
    <s v="Q4-2024"/>
    <s v="Europe → France → Lyon"/>
    <m/>
    <m/>
    <s v="Low"/>
    <n v="1"/>
    <n v="0"/>
  </r>
  <r>
    <s v="ORD-2023-597666"/>
    <d v="2023-10-25T00:00:00"/>
    <d v="2023-11-24T00:00:00"/>
    <n v="30"/>
    <s v="Original"/>
    <d v="2023-11-24T00:00:00"/>
    <n v="30"/>
    <x v="3"/>
    <s v="France"/>
    <s v="Paris"/>
    <s v="Enterprise"/>
    <s v="Distributor"/>
    <x v="0"/>
    <s v="Phones"/>
    <s v="PHN-5938"/>
    <n v="287.85000000000002"/>
    <n v="602.91999999999996"/>
    <n v="602.91999999999996"/>
    <n v="0.222"/>
    <n v="11"/>
    <n v="5159.7893599999998"/>
    <n v="3166.3500000000004"/>
    <n v="1993.4393599999994"/>
    <n v="0.38634122847216373"/>
    <s v="Oct-2023"/>
    <d v="2023-10-01T00:00:00"/>
    <d v="2023-01-01T00:00:00"/>
    <n v="9"/>
    <s v="Q4-2023"/>
    <s v="Europe → France → Paris"/>
    <m/>
    <m/>
    <s v="Low"/>
    <n v="0"/>
    <n v="1"/>
  </r>
  <r>
    <s v="ORD-2024-371409"/>
    <d v="2024-11-17T00:00:00"/>
    <d v="2024-11-28T00:00:00"/>
    <n v="11"/>
    <s v="Original"/>
    <d v="2024-11-28T00:00:00"/>
    <n v="11"/>
    <x v="2"/>
    <s v="Canada"/>
    <s v="Not Specified"/>
    <s v="Consumer"/>
    <s v="Distributor"/>
    <x v="8"/>
    <s v="Printers"/>
    <s v="PRN-1371"/>
    <n v="1008.16"/>
    <n v="2077.5"/>
    <n v="2077.5"/>
    <n v="7.3999999999999996E-2"/>
    <n v="15"/>
    <n v="28856.475000000002"/>
    <n v="15122.4"/>
    <n v="13734.075000000003"/>
    <n v="0.47594430712691005"/>
    <s v="Nov-2024"/>
    <d v="2024-11-01T00:00:00"/>
    <d v="2023-01-01T00:00:00"/>
    <n v="22"/>
    <s v="Q4-2024"/>
    <s v="Americas → Canada → Not Specified"/>
    <m/>
    <m/>
    <s v="High"/>
    <n v="0"/>
    <n v="0"/>
  </r>
  <r>
    <s v="ORD-2024-973420"/>
    <d v="2024-05-12T00:00:00"/>
    <d v="2024-05-24T00:00:00"/>
    <n v="12"/>
    <s v="Original"/>
    <d v="2024-05-24T00:00:00"/>
    <n v="12"/>
    <x v="3"/>
    <s v="United Kingdom"/>
    <s v="Manchester"/>
    <s v="Education"/>
    <s v="Marketplace"/>
    <x v="11"/>
    <s v="Printers"/>
    <s v="PRN-5813"/>
    <n v="111.02"/>
    <n v="172.88"/>
    <n v="172.88"/>
    <n v="0.19700000000000001"/>
    <n v="29"/>
    <n v="4025.8565599999993"/>
    <n v="3219.58"/>
    <n v="806.27655999999934"/>
    <n v="0.20027453735212053"/>
    <s v="May-2024"/>
    <d v="2024-05-01T00:00:00"/>
    <d v="2023-01-01T00:00:00"/>
    <n v="16"/>
    <s v="Q2-2024"/>
    <s v="Europe → United Kingdom → Manchester"/>
    <m/>
    <m/>
    <s v="Low"/>
    <n v="0"/>
    <n v="0"/>
  </r>
  <r>
    <s v="ORD-2025-254721"/>
    <d v="2025-05-15T00:00:00"/>
    <d v="2025-06-05T00:00:00"/>
    <n v="21"/>
    <s v="Original"/>
    <d v="2025-06-05T00:00:00"/>
    <n v="21"/>
    <x v="1"/>
    <s v="Japan"/>
    <s v="Osaka"/>
    <s v="Enterprise"/>
    <s v="Direct"/>
    <x v="10"/>
    <s v="Phones"/>
    <s v="PHN-6480"/>
    <n v="1466.5"/>
    <n v="2778.74"/>
    <n v="2778.74"/>
    <n v="0.13500000000000001"/>
    <n v="4"/>
    <n v="9614.4403999999995"/>
    <n v="5866"/>
    <n v="3748.4403999999995"/>
    <n v="0.38987608680792279"/>
    <s v="May-2025"/>
    <d v="2025-05-01T00:00:00"/>
    <d v="2023-03-01T00:00:00"/>
    <n v="26"/>
    <s v="Q2-2025"/>
    <s v="Asia → Japan → Osaka"/>
    <m/>
    <m/>
    <s v="High"/>
    <n v="0"/>
    <n v="0"/>
  </r>
  <r>
    <s v="ORD-2024-247032"/>
    <d v="2024-04-21T00:00:00"/>
    <d v="2024-05-19T00:00:00"/>
    <n v="28"/>
    <s v="Original"/>
    <d v="2024-05-19T00:00:00"/>
    <n v="28"/>
    <x v="0"/>
    <s v="Nigeria"/>
    <s v="Lagos"/>
    <s v="Corporate"/>
    <s v="Distributor"/>
    <x v="8"/>
    <s v="Accessories"/>
    <s v="ACC-2990"/>
    <n v="187.22"/>
    <n v="309.47000000000003"/>
    <n v="309.47000000000003"/>
    <n v="0"/>
    <n v="5"/>
    <n v="1547.3500000000001"/>
    <n v="936.1"/>
    <n v="611.25000000000011"/>
    <n v="0.39503021294471197"/>
    <s v="Apr-2024"/>
    <d v="2024-04-01T00:00:00"/>
    <d v="2023-01-01T00:00:00"/>
    <n v="15"/>
    <s v="Q2-2024"/>
    <s v="Africa → Nigeria → Lagos"/>
    <m/>
    <m/>
    <s v="Low"/>
    <n v="0"/>
    <n v="0"/>
  </r>
  <r>
    <s v="ORD-2024-792353"/>
    <d v="2024-08-19T00:00:00"/>
    <d v="2024-09-07T00:00:00"/>
    <n v="19"/>
    <s v="Original"/>
    <d v="2024-09-07T00:00:00"/>
    <n v="19"/>
    <x v="3"/>
    <s v="France"/>
    <s v="Lyon"/>
    <s v="Corporate"/>
    <s v="Direct"/>
    <x v="1"/>
    <s v="Components"/>
    <s v="CMP-5435"/>
    <n v="297.58999999999997"/>
    <n v="666.41"/>
    <n v="666.41"/>
    <n v="0"/>
    <n v="10"/>
    <n v="6664.0999999999995"/>
    <n v="2975.8999999999996"/>
    <n v="3688.2"/>
    <n v="0.55344307558409989"/>
    <s v="Aug-2024"/>
    <d v="2024-08-01T00:00:00"/>
    <d v="2023-01-01T00:00:00"/>
    <n v="19"/>
    <s v="Q3-2024"/>
    <s v="Europe → France → Lyon"/>
    <m/>
    <m/>
    <s v="Low"/>
    <n v="0"/>
    <n v="0"/>
  </r>
  <r>
    <s v="ORD-2025-703623"/>
    <d v="2025-07-23T00:00:00"/>
    <d v="2025-08-19T00:00:00"/>
    <n v="27"/>
    <s v="Original"/>
    <d v="2025-08-19T00:00:00"/>
    <n v="27"/>
    <x v="1"/>
    <s v="Japan"/>
    <s v="Nagoya"/>
    <s v="Consumer"/>
    <s v="Marketplace"/>
    <x v="5"/>
    <s v="Accessories"/>
    <s v="ACC-1596"/>
    <n v="896.09"/>
    <n v="744.27"/>
    <n v="744.27"/>
    <n v="8.3000000000000004E-2"/>
    <n v="11"/>
    <n v="7507.4514899999995"/>
    <n v="9856.99"/>
    <n v="-2349.5385100000003"/>
    <n v="-0.31296086469950679"/>
    <s v="Jul-2025"/>
    <d v="2025-07-01T00:00:00"/>
    <d v="2023-03-01T00:00:00"/>
    <n v="28"/>
    <s v="Q3-2025"/>
    <s v="Asia → Japan → Nagoya"/>
    <m/>
    <m/>
    <s v="Low"/>
    <n v="0"/>
    <n v="0"/>
  </r>
  <r>
    <s v="ORD-2024-516704"/>
    <d v="2024-03-01T00:00:00"/>
    <d v="2024-02-29T00:00:00"/>
    <n v="-1"/>
    <s v="Corrected"/>
    <d v="2024-03-02T00:00:00"/>
    <n v="1"/>
    <x v="2"/>
    <s v="Brazil"/>
    <s v="São Paulo"/>
    <s v="Non-Profit"/>
    <s v="Direct"/>
    <x v="2"/>
    <s v="Phones"/>
    <s v="PHN-7852"/>
    <n v="5.34"/>
    <n v="12.69"/>
    <n v="12.69"/>
    <n v="0.13200000000000001"/>
    <n v="10"/>
    <n v="110.14919999999999"/>
    <n v="53.4"/>
    <n v="56.749199999999995"/>
    <n v="0.51520301554618642"/>
    <s v="Mar-2024"/>
    <d v="2024-03-01T00:00:00"/>
    <d v="2023-01-01T00:00:00"/>
    <n v="14"/>
    <s v="Q1-2024"/>
    <s v="Americas → Brazil → São Paulo"/>
    <m/>
    <m/>
    <s v="Low"/>
    <n v="1"/>
    <n v="0"/>
  </r>
  <r>
    <s v="ORD-2024-578646"/>
    <d v="2024-05-27T00:00:00"/>
    <d v="2024-06-17T00:00:00"/>
    <n v="21"/>
    <s v="Original"/>
    <d v="2024-06-17T00:00:00"/>
    <n v="21"/>
    <x v="1"/>
    <s v="India"/>
    <s v="Delhi"/>
    <s v="Small Business"/>
    <s v="Online"/>
    <x v="10"/>
    <s v="Accessories"/>
    <s v="ACC-7240"/>
    <n v="465.02"/>
    <n v="651.55999999999995"/>
    <n v="651.55999999999995"/>
    <n v="4.2000000000000003E-2"/>
    <n v="19"/>
    <n v="11859.695119999998"/>
    <n v="8835.3799999999992"/>
    <n v="3024.3151199999993"/>
    <n v="0.25500783025187918"/>
    <s v="May-2024"/>
    <d v="2024-05-01T00:00:00"/>
    <d v="2023-01-01T00:00:00"/>
    <n v="16"/>
    <s v="Q2-2024"/>
    <s v="Asia → India → Delhi"/>
    <m/>
    <m/>
    <s v="Low"/>
    <n v="0"/>
    <n v="0"/>
  </r>
  <r>
    <s v="ORD-2024-433936"/>
    <d v="2024-08-04T00:00:00"/>
    <d v="2024-08-17T00:00:00"/>
    <n v="13"/>
    <s v="Original"/>
    <d v="2024-08-17T00:00:00"/>
    <n v="13"/>
    <x v="2"/>
    <s v="USA"/>
    <s v="Austin"/>
    <s v="Consumer"/>
    <s v="Retail"/>
    <x v="14"/>
    <s v="Monitors"/>
    <s v="MON-8867"/>
    <n v="352.79"/>
    <n v="754.22"/>
    <n v="754.22"/>
    <n v="0.113"/>
    <n v="7"/>
    <n v="4682.9519799999998"/>
    <n v="2469.5300000000002"/>
    <n v="2213.4219799999996"/>
    <n v="0.47265528014233443"/>
    <s v="Aug-2024"/>
    <d v="2024-08-01T00:00:00"/>
    <d v="2023-01-01T00:00:00"/>
    <n v="19"/>
    <s v="Q3-2024"/>
    <s v="Americas → USA → Austin"/>
    <m/>
    <m/>
    <s v="Low"/>
    <n v="0"/>
    <n v="0"/>
  </r>
  <r>
    <s v="ORD-2023-434071"/>
    <d v="2023-06-20T00:00:00"/>
    <d v="2023-07-04T00:00:00"/>
    <n v="14"/>
    <s v="Original"/>
    <d v="2023-07-04T00:00:00"/>
    <n v="14"/>
    <x v="2"/>
    <s v="Brazil"/>
    <s v="Brasília"/>
    <s v="Non-Profit"/>
    <s v="Direct"/>
    <x v="0"/>
    <s v="Networking"/>
    <s v="NET-1228"/>
    <n v="1292.8599999999999"/>
    <n v="2981.01"/>
    <n v="2981.01"/>
    <n v="0.14199999999999999"/>
    <n v="12"/>
    <n v="30692.47896"/>
    <n v="15514.32"/>
    <n v="15178.158960000001"/>
    <n v="0.49452372288927687"/>
    <s v="Jun-2023"/>
    <d v="2023-06-01T00:00:00"/>
    <d v="2023-01-01T00:00:00"/>
    <n v="5"/>
    <s v="Q2-2023"/>
    <s v="Americas → Brazil → Brasília"/>
    <m/>
    <m/>
    <s v="High"/>
    <n v="0"/>
    <n v="0"/>
  </r>
  <r>
    <s v="ORD-2024-728474"/>
    <d v="2024-09-09T00:00:00"/>
    <d v="2024-09-13T00:00:00"/>
    <n v="4"/>
    <s v="Original"/>
    <d v="2024-09-13T00:00:00"/>
    <n v="4"/>
    <x v="3"/>
    <s v="United Kingdom"/>
    <s v="London"/>
    <s v="Consumer"/>
    <s v="Marketplace"/>
    <x v="9"/>
    <s v="Networking"/>
    <s v="NET-1145"/>
    <n v="1133.08"/>
    <n v="976.17"/>
    <n v="976.17"/>
    <n v="4.2000000000000003E-2"/>
    <n v="27"/>
    <n v="25249.613219999999"/>
    <n v="30593.159999999996"/>
    <n v="-5343.5467799999969"/>
    <n v="-0.21162885678452373"/>
    <s v="Sep-2024"/>
    <d v="2024-09-01T00:00:00"/>
    <d v="2023-01-01T00:00:00"/>
    <n v="20"/>
    <s v="Q3-2024"/>
    <s v="Europe → United Kingdom → London"/>
    <m/>
    <m/>
    <s v="Medium"/>
    <n v="1"/>
    <n v="0"/>
  </r>
  <r>
    <s v="ORD-2023-406606"/>
    <d v="2023-10-25T00:00:00"/>
    <d v="2023-10-28T00:00:00"/>
    <n v="3"/>
    <s v="Original"/>
    <d v="2023-10-28T00:00:00"/>
    <n v="3"/>
    <x v="2"/>
    <s v="Brazil"/>
    <s v="Brasília"/>
    <s v="Corporate"/>
    <s v="Distributor"/>
    <x v="4"/>
    <s v="Accessories"/>
    <s v="ACC-2867"/>
    <n v="509.31"/>
    <n v="1145.9000000000001"/>
    <n v="1145.9000000000001"/>
    <n v="5.7000000000000002E-2"/>
    <n v="8"/>
    <n v="8644.6696000000011"/>
    <n v="4074.48"/>
    <n v="4570.1896000000015"/>
    <n v="0.52867140231709964"/>
    <s v="Oct-2023"/>
    <d v="2023-10-01T00:00:00"/>
    <d v="2023-01-01T00:00:00"/>
    <n v="9"/>
    <s v="Q4-2023"/>
    <s v="Americas → Brazil → Brasília"/>
    <m/>
    <m/>
    <s v="Medium"/>
    <n v="1"/>
    <n v="0"/>
  </r>
  <r>
    <s v="ORD-2025-823055"/>
    <d v="2025-09-08T00:00:00"/>
    <d v="2025-10-05T00:00:00"/>
    <n v="27"/>
    <s v="Original"/>
    <d v="2025-10-05T00:00:00"/>
    <n v="27"/>
    <x v="2"/>
    <s v="Brazil"/>
    <s v="Rio de Janeiro"/>
    <s v="Education"/>
    <s v="Online"/>
    <x v="0"/>
    <s v="Monitors"/>
    <s v="MON-9274"/>
    <n v="660.78"/>
    <n v="1630.39"/>
    <n v="1630.39"/>
    <n v="0.218"/>
    <n v="13"/>
    <n v="16574.544740000001"/>
    <n v="8590.14"/>
    <n v="7984.4047400000018"/>
    <n v="0.48172694123724097"/>
    <s v="Sep-2025"/>
    <d v="2025-09-01T00:00:00"/>
    <d v="2023-01-01T00:00:00"/>
    <n v="32"/>
    <s v="Q3-2025"/>
    <s v="Americas → Brazil → Rio de Janeiro"/>
    <m/>
    <m/>
    <s v="High"/>
    <n v="0"/>
    <n v="1"/>
  </r>
  <r>
    <s v="ORD-2023-573656"/>
    <d v="2023-05-02T00:00:00"/>
    <d v="2023-05-16T00:00:00"/>
    <n v="14"/>
    <s v="Original"/>
    <d v="2023-05-16T00:00:00"/>
    <n v="14"/>
    <x v="1"/>
    <s v="India"/>
    <s v="Bengaluru"/>
    <s v="Non-Profit"/>
    <s v="Retail"/>
    <x v="4"/>
    <s v="Monitors"/>
    <s v="MON-4830"/>
    <n v="475.37"/>
    <n v="963.73"/>
    <n v="963.73"/>
    <n v="4.1000000000000002E-2"/>
    <n v="22"/>
    <n v="20332.775539999999"/>
    <n v="10458.14"/>
    <n v="9874.6355399999993"/>
    <n v="0.48565113604750881"/>
    <s v="May-2023"/>
    <d v="2023-05-01T00:00:00"/>
    <d v="2023-01-01T00:00:00"/>
    <n v="4"/>
    <s v="Q2-2023"/>
    <s v="Asia → India → Bengaluru"/>
    <m/>
    <m/>
    <s v="Medium"/>
    <n v="0"/>
    <n v="0"/>
  </r>
  <r>
    <s v="ORD-2024-567435"/>
    <d v="2024-04-26T00:00:00"/>
    <d v="2024-04-24T00:00:00"/>
    <n v="-2"/>
    <s v="Corrected"/>
    <d v="2024-04-28T00:00:00"/>
    <n v="2"/>
    <x v="3"/>
    <s v="United Kingdom"/>
    <s v="London"/>
    <s v="Non-Profit"/>
    <s v="Distributor"/>
    <x v="13"/>
    <s v="Phones"/>
    <s v="PHN-9107"/>
    <n v="1232.77"/>
    <n v="891.73"/>
    <n v="891.73"/>
    <n v="0.16700000000000001"/>
    <n v="10"/>
    <n v="7428.1108999999988"/>
    <n v="12327.7"/>
    <n v="-4899.589100000002"/>
    <n v="-0.65960096260813805"/>
    <s v="Apr-2024"/>
    <d v="2024-04-01T00:00:00"/>
    <d v="2023-01-01T00:00:00"/>
    <n v="15"/>
    <s v="Q2-2024"/>
    <s v="Europe → United Kingdom → London"/>
    <m/>
    <m/>
    <s v="Medium"/>
    <n v="1"/>
    <n v="0"/>
  </r>
  <r>
    <s v="ORD-2023-744942"/>
    <d v="2023-02-23T00:00:00"/>
    <d v="2023-03-18T00:00:00"/>
    <n v="23"/>
    <s v="Original"/>
    <d v="2023-03-18T00:00:00"/>
    <n v="23"/>
    <x v="1"/>
    <s v="China"/>
    <s v="Beijing"/>
    <s v="Education"/>
    <s v="Distributor"/>
    <x v="11"/>
    <s v="Printers"/>
    <s v="PRN-1060"/>
    <n v="770.11"/>
    <n v="1667.82"/>
    <n v="1667.82"/>
    <n v="6.9000000000000006E-2"/>
    <n v="7"/>
    <n v="10869.182940000001"/>
    <n v="5390.77"/>
    <n v="5478.4129400000002"/>
    <n v="0.50403171703355287"/>
    <s v="Feb-2023"/>
    <d v="2023-02-01T00:00:00"/>
    <d v="2023-01-01T00:00:00"/>
    <n v="1"/>
    <s v="Q1-2023"/>
    <s v="Asia → China → Beijing"/>
    <m/>
    <m/>
    <s v="High"/>
    <n v="0"/>
    <n v="0"/>
  </r>
  <r>
    <s v="ORD-2025-331237"/>
    <d v="2025-03-24T00:00:00"/>
    <d v="2025-03-25T00:00:00"/>
    <n v="1"/>
    <s v="Original"/>
    <d v="2025-03-25T00:00:00"/>
    <n v="1"/>
    <x v="1"/>
    <s v="China"/>
    <s v="Beijing"/>
    <s v="Non-Profit"/>
    <s v="Online"/>
    <x v="3"/>
    <s v="Networking"/>
    <s v="NET-8329"/>
    <n v="1133.03"/>
    <n v="1921.51"/>
    <n v="1921.51"/>
    <n v="0.10100000000000001"/>
    <n v="5"/>
    <n v="8637.1874499999994"/>
    <n v="5665.15"/>
    <n v="2972.0374499999998"/>
    <n v="0.3440978289755654"/>
    <s v="Mar-2025"/>
    <d v="2025-03-01T00:00:00"/>
    <d v="2023-01-01T00:00:00"/>
    <n v="26"/>
    <s v="Q1-2025"/>
    <s v="Asia → China → Beijing"/>
    <m/>
    <m/>
    <s v="High"/>
    <n v="1"/>
    <n v="0"/>
  </r>
  <r>
    <s v="ORD-2025-680118"/>
    <d v="2025-03-10T00:00:00"/>
    <d v="2025-03-27T00:00:00"/>
    <n v="17"/>
    <s v="Original"/>
    <d v="2025-03-27T00:00:00"/>
    <n v="17"/>
    <x v="2"/>
    <s v="Brazil"/>
    <s v="Rio de Janeiro"/>
    <s v="Enterprise"/>
    <s v="Direct"/>
    <x v="9"/>
    <s v="Networking"/>
    <s v="NET-6269"/>
    <n v="996.73"/>
    <n v="1217.43"/>
    <n v="1217.43"/>
    <n v="7.0000000000000007E-2"/>
    <n v="9"/>
    <n v="10189.8891"/>
    <n v="8970.57"/>
    <n v="1219.3191000000006"/>
    <n v="0.11965970267527255"/>
    <s v="Mar-2025"/>
    <d v="2025-03-01T00:00:00"/>
    <d v="2023-01-01T00:00:00"/>
    <n v="26"/>
    <s v="Q1-2025"/>
    <s v="Americas → Brazil → Rio de Janeiro"/>
    <m/>
    <m/>
    <s v="Medium"/>
    <n v="0"/>
    <n v="0"/>
  </r>
  <r>
    <s v="ORD-2024-310809"/>
    <d v="2024-04-05T00:00:00"/>
    <d v="2024-04-09T00:00:00"/>
    <n v="4"/>
    <s v="Original"/>
    <d v="2024-04-09T00:00:00"/>
    <n v="4"/>
    <x v="0"/>
    <s v="Nigeria"/>
    <s v="Lagos"/>
    <s v="Non-Profit"/>
    <s v="Direct"/>
    <x v="11"/>
    <s v="Components"/>
    <s v="CMP-6529"/>
    <n v="395.07"/>
    <n v="970.27"/>
    <n v="970.27"/>
    <n v="0.123"/>
    <n v="38"/>
    <n v="32335.21802"/>
    <n v="15012.66"/>
    <n v="17322.55802"/>
    <n v="0.53571799049833657"/>
    <s v="Apr-2024"/>
    <d v="2024-04-01T00:00:00"/>
    <d v="2023-01-01T00:00:00"/>
    <n v="15"/>
    <s v="Q2-2024"/>
    <s v="Africa → Nigeria → Lagos"/>
    <m/>
    <m/>
    <s v="Medium"/>
    <n v="1"/>
    <n v="0"/>
  </r>
  <r>
    <s v="ORD-2025-474368"/>
    <d v="2025-04-27T00:00:00"/>
    <d v="2025-05-17T00:00:00"/>
    <n v="20"/>
    <s v="Original"/>
    <d v="2025-05-17T00:00:00"/>
    <n v="20"/>
    <x v="2"/>
    <s v="USA"/>
    <s v="Austin"/>
    <s v="Corporate"/>
    <s v="Direct"/>
    <x v="13"/>
    <s v="Phones"/>
    <s v="PHN-8776"/>
    <n v="932.26"/>
    <n v="1624.67"/>
    <n v="1624.67"/>
    <n v="0.23499999999999999"/>
    <n v="28"/>
    <n v="34800.431400000001"/>
    <n v="26103.279999999999"/>
    <n v="8697.1514000000025"/>
    <n v="0.24991504559337163"/>
    <s v="Apr-2025"/>
    <d v="2025-04-01T00:00:00"/>
    <d v="2023-01-01T00:00:00"/>
    <n v="27"/>
    <s v="Q2-2025"/>
    <s v="Americas → USA → Austin"/>
    <m/>
    <m/>
    <s v="High"/>
    <n v="0"/>
    <n v="1"/>
  </r>
  <r>
    <s v="ORD-2024-732543"/>
    <d v="2024-10-24T00:00:00"/>
    <d v="2024-10-28T00:00:00"/>
    <n v="4"/>
    <s v="Original"/>
    <d v="2024-10-28T00:00:00"/>
    <n v="4"/>
    <x v="1"/>
    <s v="China"/>
    <s v="Shanghai"/>
    <s v="Small Business"/>
    <s v="Distributor"/>
    <x v="2"/>
    <s v="Networking"/>
    <s v="NET-3728"/>
    <n v="1331.77"/>
    <n v="2606.11"/>
    <n v="2606.11"/>
    <n v="0.02"/>
    <n v="6"/>
    <n v="15323.926799999999"/>
    <n v="7990.62"/>
    <n v="7333.3067999999994"/>
    <n v="0.47855271665745619"/>
    <s v="Oct-2024"/>
    <d v="2024-10-01T00:00:00"/>
    <d v="2023-01-01T00:00:00"/>
    <n v="21"/>
    <s v="Q4-2024"/>
    <s v="Asia → China → Shanghai"/>
    <m/>
    <m/>
    <s v="High"/>
    <n v="1"/>
    <n v="0"/>
  </r>
  <r>
    <s v="ORD-2023-867166"/>
    <d v="2023-04-13T00:00:00"/>
    <d v="2023-04-20T00:00:00"/>
    <n v="7"/>
    <s v="Original"/>
    <d v="2023-04-20T00:00:00"/>
    <n v="7"/>
    <x v="3"/>
    <s v="France"/>
    <s v="Lyon"/>
    <s v="Small Business"/>
    <s v="Online"/>
    <x v="8"/>
    <s v="Laptops"/>
    <s v="LAP-3565"/>
    <n v="227.02"/>
    <n v="434.72"/>
    <n v="434.72"/>
    <n v="9.8000000000000004E-2"/>
    <n v="10"/>
    <n v="3921.1744000000008"/>
    <n v="2270.2000000000003"/>
    <n v="1650.9744000000005"/>
    <n v="0.42104079838938052"/>
    <s v="Apr-2023"/>
    <d v="2023-04-01T00:00:00"/>
    <d v="2023-01-01T00:00:00"/>
    <n v="3"/>
    <s v="Q2-2023"/>
    <s v="Europe → France → Lyon"/>
    <m/>
    <m/>
    <s v="Low"/>
    <n v="1"/>
    <n v="0"/>
  </r>
  <r>
    <s v="ORD-2024-776337"/>
    <d v="2024-11-12T00:00:00"/>
    <d v="2024-11-21T00:00:00"/>
    <n v="9"/>
    <s v="Original"/>
    <d v="2024-11-21T00:00:00"/>
    <n v="9"/>
    <x v="1"/>
    <s v="India"/>
    <s v="Mumbai"/>
    <s v="Corporate"/>
    <s v="Direct"/>
    <x v="10"/>
    <s v="Laptops"/>
    <s v="LAP-5078"/>
    <n v="903.41"/>
    <n v="1860.41"/>
    <n v="1860.41"/>
    <n v="0.108"/>
    <n v="5"/>
    <n v="8297.4286000000011"/>
    <n v="4517.05"/>
    <n v="3780.3786000000009"/>
    <n v="0.455608451996803"/>
    <s v="Nov-2024"/>
    <d v="2024-11-01T00:00:00"/>
    <d v="2023-01-01T00:00:00"/>
    <n v="22"/>
    <s v="Q4-2024"/>
    <s v="Asia → India → Mumbai"/>
    <m/>
    <m/>
    <s v="High"/>
    <n v="0"/>
    <n v="0"/>
  </r>
  <r>
    <s v="ORD-2023-913592"/>
    <d v="2023-05-10T00:00:00"/>
    <d v="2023-05-14T00:00:00"/>
    <n v="4"/>
    <s v="Original"/>
    <d v="2023-05-14T00:00:00"/>
    <n v="4"/>
    <x v="1"/>
    <s v="India"/>
    <s v="Delhi"/>
    <s v="Non-Profit"/>
    <s v="Distributor"/>
    <x v="0"/>
    <s v="Monitors"/>
    <s v="MON-2465"/>
    <n v="622.6"/>
    <n v="833.69"/>
    <n v="833.69"/>
    <n v="0.20899999999999999"/>
    <n v="14"/>
    <n v="9232.2830599999998"/>
    <n v="8716.4"/>
    <n v="515.88306000000011"/>
    <n v="5.5878167582959715E-2"/>
    <s v="May-2023"/>
    <d v="2023-05-01T00:00:00"/>
    <d v="2023-01-01T00:00:00"/>
    <n v="4"/>
    <s v="Q2-2023"/>
    <s v="Asia → India → Delhi"/>
    <m/>
    <m/>
    <s v="Medium"/>
    <n v="1"/>
    <n v="1"/>
  </r>
  <r>
    <s v="ORD-2024-961501"/>
    <d v="2024-03-02T00:00:00"/>
    <d v="2024-03-23T00:00:00"/>
    <n v="21"/>
    <s v="Original"/>
    <d v="2024-03-23T00:00:00"/>
    <n v="21"/>
    <x v="2"/>
    <s v="USA"/>
    <s v="Chicago"/>
    <s v="Small Business"/>
    <s v="Online"/>
    <x v="9"/>
    <s v="Components"/>
    <s v="CMP-3223"/>
    <n v="225.01"/>
    <n v="333.48"/>
    <n v="333.48"/>
    <n v="0.11899999999999999"/>
    <n v="12"/>
    <n v="3525.5505600000001"/>
    <n v="2700.12"/>
    <n v="825.43056000000024"/>
    <n v="0.23412813004729685"/>
    <s v="Mar-2024"/>
    <d v="2024-03-01T00:00:00"/>
    <d v="2023-01-01T00:00:00"/>
    <n v="14"/>
    <s v="Q1-2024"/>
    <s v="Americas → USA → Chicago"/>
    <m/>
    <m/>
    <s v="Low"/>
    <n v="0"/>
    <n v="0"/>
  </r>
  <r>
    <s v="ORD-2024-964950"/>
    <d v="2024-10-10T00:00:00"/>
    <d v="2024-10-11T00:00:00"/>
    <n v="1"/>
    <s v="Original"/>
    <d v="2024-10-11T00:00:00"/>
    <n v="1"/>
    <x v="3"/>
    <s v="United Kingdom"/>
    <s v="Manchester"/>
    <s v="Non-Profit"/>
    <s v="Distributor"/>
    <x v="4"/>
    <s v="Components"/>
    <s v="CMP-8127"/>
    <n v="1389.46"/>
    <n v="1784.7"/>
    <n v="1784.7"/>
    <n v="0.14599999999999999"/>
    <n v="33"/>
    <n v="50296.415399999998"/>
    <n v="45852.18"/>
    <n v="4444.2353999999978"/>
    <n v="8.8360877503011831E-2"/>
    <s v="Oct-2024"/>
    <d v="2024-10-01T00:00:00"/>
    <d v="2023-01-01T00:00:00"/>
    <n v="21"/>
    <s v="Q4-2024"/>
    <s v="Europe → United Kingdom → Manchester"/>
    <m/>
    <m/>
    <s v="High"/>
    <n v="1"/>
    <n v="0"/>
  </r>
  <r>
    <s v="ORD-2023-349264"/>
    <d v="2023-06-01T00:00:00"/>
    <d v="2023-06-08T00:00:00"/>
    <n v="7"/>
    <s v="Original"/>
    <d v="2023-06-08T00:00:00"/>
    <n v="7"/>
    <x v="3"/>
    <s v="Germany"/>
    <s v="Frankfurt"/>
    <s v="Consumer"/>
    <s v="Online"/>
    <x v="8"/>
    <s v="Phones"/>
    <s v="PHN-1924"/>
    <n v="804.17"/>
    <n v="1072.29"/>
    <n v="1072.29"/>
    <n v="3.2000000000000001E-2"/>
    <n v="5"/>
    <n v="5189.8836000000001"/>
    <n v="4020.85"/>
    <n v="1169.0336000000002"/>
    <n v="0.2252523736755869"/>
    <s v="Jun-2023"/>
    <d v="2023-06-01T00:00:00"/>
    <d v="2023-01-01T00:00:00"/>
    <n v="5"/>
    <s v="Q2-2023"/>
    <s v="Europe → Germany → Frankfurt"/>
    <m/>
    <m/>
    <s v="Medium"/>
    <n v="1"/>
    <n v="0"/>
  </r>
  <r>
    <s v="ORD-2025-137394"/>
    <d v="2025-01-04T00:00:00"/>
    <d v="2025-01-05T00:00:00"/>
    <n v="1"/>
    <s v="Original"/>
    <d v="2025-01-05T00:00:00"/>
    <n v="1"/>
    <x v="1"/>
    <s v="India"/>
    <s v="Delhi"/>
    <s v="Education"/>
    <s v="Retail"/>
    <x v="2"/>
    <s v="Components"/>
    <s v="CMP-1156"/>
    <n v="1428.33"/>
    <n v="3028.05"/>
    <n v="3028.05"/>
    <n v="0"/>
    <n v="11"/>
    <n v="33308.550000000003"/>
    <n v="15711.63"/>
    <n v="17596.920000000006"/>
    <n v="0.52830039134096207"/>
    <s v="Jan-2025"/>
    <d v="2025-01-01T00:00:00"/>
    <d v="2023-01-01T00:00:00"/>
    <n v="24"/>
    <s v="Q1-2025"/>
    <s v="Asia → India → Delhi"/>
    <m/>
    <m/>
    <s v="High"/>
    <n v="1"/>
    <n v="0"/>
  </r>
  <r>
    <s v="ORD-2025-635337"/>
    <d v="2025-08-05T00:00:00"/>
    <d v="2025-08-28T00:00:00"/>
    <n v="23"/>
    <s v="Original"/>
    <d v="2025-08-28T00:00:00"/>
    <n v="23"/>
    <x v="1"/>
    <s v="India"/>
    <s v="Mumbai"/>
    <s v="Non-Profit"/>
    <s v="Distributor"/>
    <x v="13"/>
    <s v="Laptops"/>
    <s v="LAP-3905"/>
    <n v="638.54"/>
    <n v="987.24"/>
    <n v="987.24"/>
    <n v="0"/>
    <n v="11"/>
    <n v="10859.64"/>
    <n v="7023.94"/>
    <n v="3835.7"/>
    <n v="0.35320692030306716"/>
    <s v="Aug-2025"/>
    <d v="2025-08-01T00:00:00"/>
    <d v="2023-01-01T00:00:00"/>
    <n v="31"/>
    <s v="Q3-2025"/>
    <s v="Asia → India → Mumbai"/>
    <m/>
    <m/>
    <s v="Medium"/>
    <n v="0"/>
    <n v="0"/>
  </r>
  <r>
    <s v="ORD-2023-568013"/>
    <d v="2023-09-30T00:00:00"/>
    <d v="2023-10-30T00:00:00"/>
    <n v="30"/>
    <s v="Original"/>
    <d v="2023-10-30T00:00:00"/>
    <n v="30"/>
    <x v="1"/>
    <s v="Japan"/>
    <s v="Tokyo"/>
    <s v="Enterprise"/>
    <s v="Online"/>
    <x v="14"/>
    <s v="Printers"/>
    <s v="PRN-1786"/>
    <n v="649.13"/>
    <n v="975.43"/>
    <n v="975.43"/>
    <n v="0.157"/>
    <n v="27"/>
    <n v="22201.762229999997"/>
    <n v="17526.509999999998"/>
    <n v="4675.2522299999982"/>
    <n v="0.21058023149543473"/>
    <s v="Sep-2023"/>
    <d v="2023-09-01T00:00:00"/>
    <d v="2023-03-01T00:00:00"/>
    <n v="6"/>
    <s v="Q3-2023"/>
    <s v="Asia → Japan → Tokyo"/>
    <m/>
    <m/>
    <s v="Medium"/>
    <n v="0"/>
    <n v="0"/>
  </r>
  <r>
    <s v="ORD-2025-828263"/>
    <d v="2025-05-17T00:00:00"/>
    <d v="2025-05-30T00:00:00"/>
    <n v="13"/>
    <s v="Original"/>
    <d v="2025-05-30T00:00:00"/>
    <n v="13"/>
    <x v="0"/>
    <s v="Nigeria"/>
    <s v="Lagos"/>
    <s v="Consumer"/>
    <s v="Distributor"/>
    <x v="9"/>
    <s v="Accessories"/>
    <s v="ACC-3349"/>
    <n v="66.400000000000006"/>
    <n v="141.43"/>
    <n v="141.43"/>
    <n v="0.107"/>
    <n v="8"/>
    <n v="1010.3759200000001"/>
    <n v="531.20000000000005"/>
    <n v="479.17592000000002"/>
    <n v="0.47425508715607551"/>
    <s v="May-2025"/>
    <d v="2025-05-01T00:00:00"/>
    <d v="2023-01-01T00:00:00"/>
    <n v="28"/>
    <s v="Q2-2025"/>
    <s v="Africa → Nigeria → Lagos"/>
    <m/>
    <m/>
    <s v="Low"/>
    <n v="0"/>
    <n v="0"/>
  </r>
  <r>
    <s v="ORD-2024-402240"/>
    <d v="2024-05-01T00:00:00"/>
    <d v="2024-05-26T00:00:00"/>
    <n v="25"/>
    <s v="Original"/>
    <d v="2024-05-26T00:00:00"/>
    <n v="25"/>
    <x v="3"/>
    <s v="Germany"/>
    <s v="Berlin"/>
    <s v="Non-Profit"/>
    <s v="Retail"/>
    <x v="5"/>
    <s v="Networking"/>
    <s v="NET-4228"/>
    <n v="930.71"/>
    <n v="1625.42"/>
    <n v="1625.42"/>
    <n v="0.13800000000000001"/>
    <n v="7"/>
    <n v="9807.7842799999999"/>
    <n v="6514.97"/>
    <n v="3292.8142799999996"/>
    <n v="0.33573477821231196"/>
    <s v="May-2024"/>
    <d v="2024-05-01T00:00:00"/>
    <d v="2023-01-01T00:00:00"/>
    <n v="16"/>
    <s v="Q2-2024"/>
    <s v="Europe → Germany → Berlin"/>
    <m/>
    <m/>
    <s v="High"/>
    <n v="0"/>
    <n v="0"/>
  </r>
  <r>
    <s v="ORD-2023-125739"/>
    <d v="2023-05-01T00:00:00"/>
    <d v="2023-05-18T00:00:00"/>
    <n v="17"/>
    <s v="Original"/>
    <d v="2023-05-18T00:00:00"/>
    <n v="17"/>
    <x v="0"/>
    <s v="Nigeria"/>
    <s v="Port Harcourt"/>
    <s v="Corporate"/>
    <s v="Direct"/>
    <x v="9"/>
    <s v="Components"/>
    <s v="CMP-5633"/>
    <n v="327.97"/>
    <n v="299.94"/>
    <n v="299.94"/>
    <n v="4.9000000000000002E-2"/>
    <n v="3"/>
    <n v="855.72881999999993"/>
    <n v="983.91000000000008"/>
    <n v="-128.18118000000015"/>
    <n v="-0.14979182306843442"/>
    <s v="May-2023"/>
    <d v="2023-05-01T00:00:00"/>
    <d v="2023-01-01T00:00:00"/>
    <n v="4"/>
    <s v="Q2-2023"/>
    <s v="Africa → Nigeria → Port Harcourt"/>
    <m/>
    <m/>
    <s v="Low"/>
    <n v="0"/>
    <n v="0"/>
  </r>
  <r>
    <s v="ORD-2024-892879"/>
    <d v="2024-07-09T00:00:00"/>
    <d v="2024-08-08T00:00:00"/>
    <n v="30"/>
    <s v="Original"/>
    <d v="2024-08-08T00:00:00"/>
    <n v="30"/>
    <x v="3"/>
    <s v="France"/>
    <s v="Marseille"/>
    <s v="Corporate"/>
    <s v="Direct"/>
    <x v="1"/>
    <s v="Components"/>
    <s v="CMP-5825"/>
    <n v="1062.3800000000001"/>
    <n v="1503.96"/>
    <n v="1503.96"/>
    <n v="0.18"/>
    <n v="6"/>
    <n v="7399.4832000000006"/>
    <n v="6374.2800000000007"/>
    <n v="1025.2031999999999"/>
    <n v="0.13855064905073369"/>
    <s v="Jul-2024"/>
    <d v="2024-07-01T00:00:00"/>
    <d v="2023-01-01T00:00:00"/>
    <n v="18"/>
    <s v="Q3-2024"/>
    <s v="Europe → France → Marseille"/>
    <m/>
    <m/>
    <s v="Medium"/>
    <n v="0"/>
    <n v="0"/>
  </r>
  <r>
    <s v="ORD-2023-472050"/>
    <d v="2023-05-10T00:00:00"/>
    <d v="2023-05-27T00:00:00"/>
    <n v="17"/>
    <s v="Original"/>
    <d v="2023-05-27T00:00:00"/>
    <n v="17"/>
    <x v="1"/>
    <s v="India"/>
    <s v="Mumbai"/>
    <s v="Consumer"/>
    <s v="Retail"/>
    <x v="12"/>
    <s v="Laptops"/>
    <s v="LAP-6499"/>
    <n v="1286.1600000000001"/>
    <n v="3101.11"/>
    <n v="3101.11"/>
    <n v="0.1"/>
    <n v="23"/>
    <n v="64192.976999999999"/>
    <n v="29581.68"/>
    <n v="34611.296999999999"/>
    <n v="0.53917575749758417"/>
    <s v="May-2023"/>
    <d v="2023-05-01T00:00:00"/>
    <d v="2023-01-01T00:00:00"/>
    <n v="4"/>
    <s v="Q2-2023"/>
    <s v="Asia → India → Mumbai"/>
    <m/>
    <m/>
    <s v="High"/>
    <n v="0"/>
    <n v="0"/>
  </r>
  <r>
    <s v="ORD-2024-468615"/>
    <d v="2024-07-09T00:00:00"/>
    <d v="2024-07-12T00:00:00"/>
    <n v="3"/>
    <s v="Original"/>
    <d v="2024-07-12T00:00:00"/>
    <n v="3"/>
    <x v="1"/>
    <s v="China"/>
    <s v="Shanghai"/>
    <s v="Small Business"/>
    <s v="Retail"/>
    <x v="14"/>
    <s v="Accessories"/>
    <s v="ACC-3721"/>
    <n v="748.39"/>
    <n v="979.42"/>
    <n v="979.42"/>
    <n v="0"/>
    <n v="23"/>
    <n v="22526.66"/>
    <n v="17212.97"/>
    <n v="5313.6899999999987"/>
    <n v="0.23588450307324738"/>
    <s v="Jul-2024"/>
    <d v="2024-07-01T00:00:00"/>
    <d v="2023-01-01T00:00:00"/>
    <n v="18"/>
    <s v="Q3-2024"/>
    <s v="Asia → China → Shanghai"/>
    <m/>
    <m/>
    <s v="Medium"/>
    <n v="1"/>
    <n v="0"/>
  </r>
  <r>
    <s v="ORD-2024-833375"/>
    <d v="2024-04-24T00:00:00"/>
    <d v="2024-05-10T00:00:00"/>
    <n v="16"/>
    <s v="Original"/>
    <d v="2024-05-10T00:00:00"/>
    <n v="16"/>
    <x v="0"/>
    <s v="Kenya"/>
    <s v="Kisumu"/>
    <s v="Non-Profit"/>
    <s v="Online"/>
    <x v="13"/>
    <s v="Monitors"/>
    <s v="MON-6190"/>
    <n v="513.30999999999995"/>
    <n v="1186.26"/>
    <n v="1186.26"/>
    <n v="9.4E-2"/>
    <n v="15"/>
    <n v="16121.273400000002"/>
    <n v="7699.65"/>
    <n v="8421.6234000000022"/>
    <n v="0.52239194702820446"/>
    <s v="Apr-2024"/>
    <d v="2024-04-01T00:00:00"/>
    <d v="2023-01-01T00:00:00"/>
    <n v="15"/>
    <s v="Q2-2024"/>
    <s v="Africa → Kenya → Kisumu"/>
    <m/>
    <m/>
    <s v="Medium"/>
    <n v="0"/>
    <n v="0"/>
  </r>
  <r>
    <s v="ORD-2024-206311"/>
    <d v="2024-01-13T00:00:00"/>
    <d v="2024-01-15T00:00:00"/>
    <n v="2"/>
    <s v="Original"/>
    <d v="2024-01-15T00:00:00"/>
    <n v="2"/>
    <x v="2"/>
    <s v="USA"/>
    <s v="San Francisco"/>
    <s v="Non-Profit"/>
    <s v="Direct"/>
    <x v="6"/>
    <s v="Components"/>
    <s v="CMP-2410"/>
    <n v="1061.3699999999999"/>
    <n v="1938.33"/>
    <n v="1938.33"/>
    <n v="0.17"/>
    <n v="4"/>
    <n v="6435.2555999999995"/>
    <n v="4245.4799999999996"/>
    <n v="2189.7755999999999"/>
    <n v="0.34027795259600879"/>
    <s v="Jan-2024"/>
    <d v="2024-01-01T00:00:00"/>
    <d v="2023-01-01T00:00:00"/>
    <n v="12"/>
    <s v="Q1-2024"/>
    <s v="Americas → USA → San Francisco"/>
    <m/>
    <m/>
    <s v="High"/>
    <n v="1"/>
    <n v="0"/>
  </r>
  <r>
    <s v="ORD-2024-364080"/>
    <d v="2024-04-16T00:00:00"/>
    <d v="2024-04-27T00:00:00"/>
    <n v="11"/>
    <s v="Original"/>
    <d v="2024-04-27T00:00:00"/>
    <n v="11"/>
    <x v="0"/>
    <s v="Kenya"/>
    <s v="Nakuru"/>
    <s v="Enterprise"/>
    <s v="Online"/>
    <x v="14"/>
    <s v="Printers"/>
    <s v="PRN-2641"/>
    <n v="401.3"/>
    <n v="826.47"/>
    <n v="826.47"/>
    <n v="0.22500000000000001"/>
    <n v="13"/>
    <n v="8326.6852500000005"/>
    <n v="5216.9000000000005"/>
    <n v="3109.7852499999999"/>
    <n v="0.37347217489696755"/>
    <s v="Apr-2024"/>
    <d v="2024-04-01T00:00:00"/>
    <d v="2023-01-01T00:00:00"/>
    <n v="15"/>
    <s v="Q2-2024"/>
    <s v="Africa → Kenya → Nakuru"/>
    <m/>
    <m/>
    <s v="Medium"/>
    <n v="0"/>
    <n v="1"/>
  </r>
  <r>
    <s v="ORD-2025-460466"/>
    <d v="2025-02-07T00:00:00"/>
    <d v="2025-02-16T00:00:00"/>
    <n v="9"/>
    <s v="Original"/>
    <d v="2025-02-16T00:00:00"/>
    <n v="9"/>
    <x v="0"/>
    <s v="Nigeria"/>
    <s v="Lagos"/>
    <s v="Small Business"/>
    <s v="Distributor"/>
    <x v="0"/>
    <s v="Printers"/>
    <s v="PRN-1882"/>
    <n v="90.68"/>
    <n v="118.17"/>
    <n v="118.17"/>
    <n v="0.13500000000000001"/>
    <n v="21"/>
    <n v="2146.5580500000001"/>
    <n v="1904.2800000000002"/>
    <n v="242.27804999999989"/>
    <n v="0.11286815653552899"/>
    <s v="Feb-2025"/>
    <d v="2025-02-01T00:00:00"/>
    <d v="2023-01-01T00:00:00"/>
    <n v="25"/>
    <s v="Q1-2025"/>
    <s v="Africa → Nigeria → Lagos"/>
    <m/>
    <m/>
    <s v="Low"/>
    <n v="0"/>
    <n v="0"/>
  </r>
  <r>
    <s v="ORD-2023-700699"/>
    <d v="2023-01-12T00:00:00"/>
    <d v="2023-01-26T00:00:00"/>
    <n v="14"/>
    <s v="Original"/>
    <d v="2023-01-26T00:00:00"/>
    <n v="14"/>
    <x v="1"/>
    <s v="China"/>
    <s v="Shenzhen"/>
    <s v="Non-Profit"/>
    <s v="Retail"/>
    <x v="12"/>
    <s v="Printers"/>
    <s v="PRN-1641"/>
    <n v="1083.0899999999999"/>
    <n v="1425.87"/>
    <n v="1425.87"/>
    <n v="0"/>
    <n v="8"/>
    <n v="11406.96"/>
    <n v="8664.7199999999993"/>
    <n v="2742.24"/>
    <n v="0.24040059752992909"/>
    <s v="Jan-2023"/>
    <d v="2023-01-01T00:00:00"/>
    <d v="2023-01-01T00:00:00"/>
    <n v="0"/>
    <s v="Q1-2023"/>
    <s v="Asia → China → Shenzhen"/>
    <m/>
    <m/>
    <s v="Medium"/>
    <n v="0"/>
    <n v="0"/>
  </r>
  <r>
    <s v="ORD-2024-713332"/>
    <d v="2024-06-05T00:00:00"/>
    <d v="2024-06-23T00:00:00"/>
    <n v="18"/>
    <s v="Original"/>
    <d v="2024-06-23T00:00:00"/>
    <n v="18"/>
    <x v="0"/>
    <s v="Kenya"/>
    <s v="Nairobi"/>
    <s v="Consumer"/>
    <s v="Distributor"/>
    <x v="14"/>
    <s v="Laptops"/>
    <s v="LAP-1739"/>
    <n v="1208.74"/>
    <n v="1594.78"/>
    <n v="1594.78"/>
    <n v="5.8999999999999997E-2"/>
    <n v="39"/>
    <n v="58526.83122"/>
    <n v="47140.86"/>
    <n v="11385.971219999999"/>
    <n v="0.1945427589817838"/>
    <s v="Jun-2024"/>
    <d v="2024-06-01T00:00:00"/>
    <d v="2023-01-01T00:00:00"/>
    <n v="17"/>
    <s v="Q2-2024"/>
    <s v="Africa → Kenya → Nairobi"/>
    <m/>
    <m/>
    <s v="Medium"/>
    <n v="0"/>
    <n v="0"/>
  </r>
  <r>
    <s v="ORD-2023-640022"/>
    <d v="2023-08-24T00:00:00"/>
    <d v="2023-09-20T00:00:00"/>
    <n v="27"/>
    <s v="Original"/>
    <d v="2023-09-20T00:00:00"/>
    <n v="27"/>
    <x v="0"/>
    <s v="South Africa"/>
    <s v="Durban"/>
    <s v="Small Business"/>
    <s v="Marketplace"/>
    <x v="12"/>
    <s v="Printers"/>
    <s v="PRN-4732"/>
    <n v="1399.64"/>
    <n v="3342.11"/>
    <n v="3342.11"/>
    <n v="0"/>
    <n v="10"/>
    <n v="33421.1"/>
    <n v="13996.400000000001"/>
    <n v="19424.699999999997"/>
    <n v="0.58121067229983447"/>
    <s v="Aug-2023"/>
    <d v="2023-08-01T00:00:00"/>
    <d v="2023-01-01T00:00:00"/>
    <n v="7"/>
    <s v="Q3-2023"/>
    <s v="Africa → South Africa → Durban"/>
    <m/>
    <m/>
    <s v="High"/>
    <n v="0"/>
    <n v="0"/>
  </r>
  <r>
    <s v="ORD-2024-532184"/>
    <d v="2024-01-25T00:00:00"/>
    <d v="2024-02-08T00:00:00"/>
    <n v="14"/>
    <s v="Original"/>
    <d v="2024-02-08T00:00:00"/>
    <n v="14"/>
    <x v="1"/>
    <s v="Japan"/>
    <s v="Osaka"/>
    <s v="Consumer"/>
    <s v="Marketplace"/>
    <x v="2"/>
    <s v="Networking"/>
    <s v="NET-9569"/>
    <n v="937.16"/>
    <n v="1069.77"/>
    <n v="1069.77"/>
    <n v="3.7999999999999999E-2"/>
    <n v="9"/>
    <n v="9262.0686600000008"/>
    <n v="8434.44"/>
    <n v="827.62866000000031"/>
    <n v="8.9356783066645962E-2"/>
    <s v="Jan-2024"/>
    <d v="2024-01-01T00:00:00"/>
    <d v="2023-03-01T00:00:00"/>
    <n v="10"/>
    <s v="Q1-2024"/>
    <s v="Asia → Japan → Osaka"/>
    <m/>
    <m/>
    <s v="Medium"/>
    <n v="0"/>
    <n v="0"/>
  </r>
  <r>
    <s v="ORD-2025-926547"/>
    <d v="2025-03-11T00:00:00"/>
    <d v="2025-03-26T00:00:00"/>
    <n v="15"/>
    <s v="Original"/>
    <d v="2025-03-26T00:00:00"/>
    <n v="15"/>
    <x v="3"/>
    <s v="Germany"/>
    <s v="Berlin"/>
    <s v="Small Business"/>
    <s v="Online"/>
    <x v="2"/>
    <s v="Phones"/>
    <s v="PHN-3007"/>
    <n v="116.97"/>
    <n v="140.82"/>
    <n v="140.82"/>
    <n v="0.122"/>
    <n v="5"/>
    <n v="618.19979999999987"/>
    <n v="584.85"/>
    <n v="33.349799999999846"/>
    <n v="5.3946636669891926E-2"/>
    <s v="Mar-2025"/>
    <d v="2025-03-01T00:00:00"/>
    <d v="2023-01-01T00:00:00"/>
    <n v="26"/>
    <s v="Q1-2025"/>
    <s v="Europe → Germany → Berlin"/>
    <m/>
    <m/>
    <s v="Low"/>
    <n v="0"/>
    <n v="0"/>
  </r>
  <r>
    <s v="ORD-2025-778145"/>
    <d v="2025-04-22T00:00:00"/>
    <d v="2025-05-12T00:00:00"/>
    <n v="20"/>
    <s v="Original"/>
    <d v="2025-05-12T00:00:00"/>
    <n v="20"/>
    <x v="3"/>
    <s v="France"/>
    <s v="Lyon"/>
    <s v="Enterprise"/>
    <s v="Marketplace"/>
    <x v="11"/>
    <s v="Monitors"/>
    <s v="MON-9216"/>
    <n v="59.51"/>
    <n v="67.040000000000006"/>
    <n v="67.040000000000006"/>
    <n v="0.114"/>
    <n v="9"/>
    <n v="534.57695999999999"/>
    <n v="535.59"/>
    <n v="-1.0130400000000463"/>
    <n v="-1.8950311663264469E-3"/>
    <s v="Apr-2025"/>
    <d v="2025-04-01T00:00:00"/>
    <d v="2023-01-01T00:00:00"/>
    <n v="27"/>
    <s v="Q2-2025"/>
    <s v="Europe → France → Lyon"/>
    <m/>
    <m/>
    <s v="Low"/>
    <n v="0"/>
    <n v="0"/>
  </r>
  <r>
    <s v="ORD-2023-525643"/>
    <d v="2023-08-17T00:00:00"/>
    <d v="2023-09-03T00:00:00"/>
    <n v="17"/>
    <s v="Original"/>
    <d v="2023-09-03T00:00:00"/>
    <n v="17"/>
    <x v="0"/>
    <s v="South Africa"/>
    <s v="Durban"/>
    <s v="Enterprise"/>
    <s v="Retail"/>
    <x v="8"/>
    <s v="Phones"/>
    <s v="PHN-8072"/>
    <n v="676.37"/>
    <n v="1276.67"/>
    <n v="1276.67"/>
    <n v="6.6000000000000003E-2"/>
    <n v="10"/>
    <n v="11924.0978"/>
    <n v="6763.7"/>
    <n v="5160.3977999999997"/>
    <n v="0.4327705027712872"/>
    <s v="Aug-2023"/>
    <d v="2023-08-01T00:00:00"/>
    <d v="2023-01-01T00:00:00"/>
    <n v="7"/>
    <s v="Q3-2023"/>
    <s v="Africa → South Africa → Durban"/>
    <m/>
    <m/>
    <s v="Medium"/>
    <n v="0"/>
    <n v="0"/>
  </r>
  <r>
    <s v="ORD-2025-312803"/>
    <d v="2025-06-24T00:00:00"/>
    <d v="2025-07-14T00:00:00"/>
    <n v="20"/>
    <s v="Original"/>
    <d v="2025-07-14T00:00:00"/>
    <n v="20"/>
    <x v="0"/>
    <s v="South Africa"/>
    <s v="Johannesburg"/>
    <s v="Enterprise"/>
    <s v="Marketplace"/>
    <x v="1"/>
    <s v="Laptops"/>
    <s v="LAP-1308"/>
    <n v="1151.06"/>
    <n v="2821.36"/>
    <n v="2821.36"/>
    <n v="0.248"/>
    <n v="20"/>
    <n v="42433.254400000005"/>
    <n v="23021.199999999997"/>
    <n v="19412.054400000008"/>
    <n v="0.45747267501594235"/>
    <s v="Jun-2025"/>
    <d v="2025-06-01T00:00:00"/>
    <d v="2023-01-01T00:00:00"/>
    <n v="29"/>
    <s v="Q2-2025"/>
    <s v="Africa → South Africa → Johannesburg"/>
    <m/>
    <m/>
    <s v="High"/>
    <n v="0"/>
    <n v="1"/>
  </r>
  <r>
    <s v="ORD-2025-149156"/>
    <d v="2025-01-10T00:00:00"/>
    <d v="2025-02-06T00:00:00"/>
    <n v="27"/>
    <s v="Original"/>
    <d v="2025-02-06T00:00:00"/>
    <n v="27"/>
    <x v="2"/>
    <s v="Brazil"/>
    <s v="Brasília"/>
    <s v="Non-Profit"/>
    <s v="Retail"/>
    <x v="5"/>
    <s v="Laptops"/>
    <s v="LAP-7353"/>
    <n v="725.62"/>
    <n v="1559.19"/>
    <n v="1559.19"/>
    <n v="0.19"/>
    <n v="12"/>
    <n v="15155.326800000001"/>
    <n v="8707.44"/>
    <n v="6447.8868000000002"/>
    <n v="0.42545349797405885"/>
    <s v="Jan-2025"/>
    <d v="2025-01-01T00:00:00"/>
    <d v="2023-01-01T00:00:00"/>
    <n v="24"/>
    <s v="Q1-2025"/>
    <s v="Americas → Brazil → Brasília"/>
    <m/>
    <m/>
    <s v="Medium"/>
    <n v="0"/>
    <n v="0"/>
  </r>
  <r>
    <s v="ORD-2023-215819"/>
    <d v="2023-07-01T00:00:00"/>
    <d v="2023-07-11T00:00:00"/>
    <n v="10"/>
    <s v="Original"/>
    <d v="2023-07-11T00:00:00"/>
    <n v="10"/>
    <x v="3"/>
    <s v="France"/>
    <s v="Paris"/>
    <s v="Corporate"/>
    <s v="Direct"/>
    <x v="9"/>
    <s v="Networking"/>
    <s v="NET-6533"/>
    <n v="479.5"/>
    <n v="656.66"/>
    <n v="656.66"/>
    <n v="0.14899999999999999"/>
    <n v="14"/>
    <n v="7823.4472399999995"/>
    <n v="6713"/>
    <n v="1110.4472399999995"/>
    <n v="0.14193835606412289"/>
    <s v="Jul-2023"/>
    <d v="2023-07-01T00:00:00"/>
    <d v="2023-01-01T00:00:00"/>
    <n v="6"/>
    <s v="Q3-2023"/>
    <s v="Europe → France → Paris"/>
    <m/>
    <m/>
    <s v="Low"/>
    <n v="0"/>
    <n v="0"/>
  </r>
  <r>
    <s v="ORD-2024-353078"/>
    <d v="2024-08-16T00:00:00"/>
    <d v="2024-08-26T00:00:00"/>
    <n v="10"/>
    <s v="Original"/>
    <d v="2024-08-26T00:00:00"/>
    <n v="10"/>
    <x v="2"/>
    <s v="USA"/>
    <s v="Chicago"/>
    <s v="Corporate"/>
    <s v="Distributor"/>
    <x v="4"/>
    <s v="Laptops"/>
    <s v="LAP-5763"/>
    <n v="1291.7"/>
    <n v="2657.84"/>
    <n v="2657.84"/>
    <n v="8.6999999999999994E-2"/>
    <n v="21"/>
    <n v="50958.766320000002"/>
    <n v="27125.7"/>
    <n v="23833.066320000002"/>
    <n v="0.46769315745083367"/>
    <s v="Aug-2024"/>
    <d v="2024-08-01T00:00:00"/>
    <d v="2023-01-01T00:00:00"/>
    <n v="19"/>
    <s v="Q3-2024"/>
    <s v="Americas → USA → Chicago"/>
    <m/>
    <m/>
    <s v="High"/>
    <n v="0"/>
    <n v="0"/>
  </r>
  <r>
    <s v="ORD-2023-621393"/>
    <d v="2023-07-07T00:00:00"/>
    <d v="2023-07-13T00:00:00"/>
    <n v="6"/>
    <s v="Original"/>
    <d v="2023-07-13T00:00:00"/>
    <n v="6"/>
    <x v="0"/>
    <s v="South Africa"/>
    <s v="Cape Town"/>
    <s v="Small Business"/>
    <s v="Marketplace"/>
    <x v="5"/>
    <s v="Accessories"/>
    <s v="ACC-9445"/>
    <n v="612.59"/>
    <n v="1424.74"/>
    <n v="1424.74"/>
    <n v="4.3999999999999997E-2"/>
    <n v="15"/>
    <n v="20430.771599999996"/>
    <n v="9188.85"/>
    <n v="11241.921599999996"/>
    <n v="0.55024459281802152"/>
    <s v="Jul-2023"/>
    <d v="2023-07-01T00:00:00"/>
    <d v="2023-01-01T00:00:00"/>
    <n v="6"/>
    <s v="Q3-2023"/>
    <s v="Africa → South Africa → Cape Town"/>
    <m/>
    <m/>
    <s v="Medium"/>
    <n v="1"/>
    <n v="0"/>
  </r>
  <r>
    <s v="ORD-2023-974506"/>
    <d v="2023-12-28T00:00:00"/>
    <d v="2024-01-01T00:00:00"/>
    <n v="4"/>
    <s v="Original"/>
    <d v="2024-01-01T00:00:00"/>
    <n v="4"/>
    <x v="0"/>
    <s v="South Africa"/>
    <s v="Cape Town"/>
    <s v="Education"/>
    <s v="Distributor"/>
    <x v="8"/>
    <s v="Printers"/>
    <s v="PRN-1654"/>
    <n v="1141.8"/>
    <n v="2318.7399999999998"/>
    <n v="2318.7399999999998"/>
    <n v="0.107"/>
    <n v="32"/>
    <n v="66260.314239999992"/>
    <n v="36537.599999999999"/>
    <n v="29722.714239999994"/>
    <n v="0.44857490612468304"/>
    <s v="Dec-2023"/>
    <d v="2023-12-01T00:00:00"/>
    <d v="2023-01-01T00:00:00"/>
    <n v="11"/>
    <s v="Q4-2023"/>
    <s v="Africa → South Africa → Cape Town"/>
    <m/>
    <m/>
    <s v="High"/>
    <n v="1"/>
    <n v="0"/>
  </r>
  <r>
    <s v="ORD-2023-811823"/>
    <d v="2023-01-26T00:00:00"/>
    <d v="2023-02-15T00:00:00"/>
    <n v="20"/>
    <s v="Original"/>
    <d v="2023-02-15T00:00:00"/>
    <n v="20"/>
    <x v="3"/>
    <s v="Germany"/>
    <s v="Berlin"/>
    <s v="Small Business"/>
    <s v="Online"/>
    <x v="7"/>
    <s v="Networking"/>
    <s v="NET-8787"/>
    <n v="492.62"/>
    <n v="366.7"/>
    <n v="366.7"/>
    <n v="8.8999999999999996E-2"/>
    <n v="10"/>
    <n v="3340.6370000000002"/>
    <n v="4926.2"/>
    <n v="-1585.5629999999996"/>
    <n v="-0.47462894052840809"/>
    <s v="Jan-2023"/>
    <d v="2023-01-01T00:00:00"/>
    <d v="2023-01-01T00:00:00"/>
    <n v="0"/>
    <s v="Q1-2023"/>
    <s v="Europe → Germany → Berlin"/>
    <m/>
    <m/>
    <s v="Low"/>
    <n v="0"/>
    <n v="0"/>
  </r>
  <r>
    <s v="ORD-2023-286720"/>
    <d v="2023-07-08T00:00:00"/>
    <d v="2023-07-09T00:00:00"/>
    <n v="1"/>
    <s v="Original"/>
    <d v="2023-07-09T00:00:00"/>
    <n v="1"/>
    <x v="0"/>
    <s v="Kenya"/>
    <s v="Nairobi"/>
    <s v="Consumer"/>
    <s v="Online"/>
    <x v="14"/>
    <s v="Laptops"/>
    <s v="LAP-1989"/>
    <n v="1258.72"/>
    <n v="2797.41"/>
    <n v="2797.41"/>
    <n v="0"/>
    <n v="7"/>
    <n v="19581.87"/>
    <n v="8811.0400000000009"/>
    <n v="10770.829999999998"/>
    <n v="0.55004093071805704"/>
    <s v="Jul-2023"/>
    <d v="2023-07-01T00:00:00"/>
    <d v="2023-01-01T00:00:00"/>
    <n v="6"/>
    <s v="Q3-2023"/>
    <s v="Africa → Kenya → Nairobi"/>
    <m/>
    <m/>
    <s v="High"/>
    <n v="1"/>
    <n v="0"/>
  </r>
  <r>
    <s v="ORD-2024-626925"/>
    <d v="2024-06-07T00:00:00"/>
    <d v="2024-06-09T00:00:00"/>
    <n v="2"/>
    <s v="Original"/>
    <d v="2024-06-09T00:00:00"/>
    <n v="2"/>
    <x v="1"/>
    <s v="China"/>
    <s v="Shanghai"/>
    <s v="Corporate"/>
    <s v="Retail"/>
    <x v="7"/>
    <s v="Monitors"/>
    <s v="MON-8688"/>
    <n v="1370.28"/>
    <n v="2209.66"/>
    <n v="2209.66"/>
    <n v="0.13300000000000001"/>
    <n v="16"/>
    <n v="30652.403519999996"/>
    <n v="21924.48"/>
    <n v="8727.9235199999966"/>
    <n v="0.28473863442079589"/>
    <s v="Jun-2024"/>
    <d v="2024-06-01T00:00:00"/>
    <d v="2023-01-01T00:00:00"/>
    <n v="17"/>
    <s v="Q2-2024"/>
    <s v="Asia → China → Shanghai"/>
    <m/>
    <m/>
    <s v="High"/>
    <n v="1"/>
    <n v="0"/>
  </r>
  <r>
    <s v="ORD-2023-960380"/>
    <d v="2023-02-11T00:00:00"/>
    <d v="2023-02-12T00:00:00"/>
    <n v="1"/>
    <s v="Original"/>
    <d v="2023-02-12T00:00:00"/>
    <n v="1"/>
    <x v="0"/>
    <s v="Nigeria"/>
    <s v="Port Harcourt"/>
    <s v="Non-Profit"/>
    <s v="Direct"/>
    <x v="14"/>
    <s v="Accessories"/>
    <s v="ACC-8242"/>
    <n v="944.61"/>
    <n v="839.04"/>
    <n v="839.04"/>
    <n v="5.8999999999999997E-2"/>
    <n v="6"/>
    <n v="4737.2198399999997"/>
    <n v="5667.66"/>
    <n v="-930.44016000000011"/>
    <n v="-0.19641059343363726"/>
    <s v="Feb-2023"/>
    <d v="2023-02-01T00:00:00"/>
    <d v="2023-01-01T00:00:00"/>
    <n v="1"/>
    <s v="Q1-2023"/>
    <s v="Africa → Nigeria → Port Harcourt"/>
    <m/>
    <m/>
    <s v="Medium"/>
    <n v="1"/>
    <n v="0"/>
  </r>
  <r>
    <s v="ORD-2023-453699"/>
    <d v="2023-07-01T00:00:00"/>
    <d v="2023-07-08T00:00:00"/>
    <n v="7"/>
    <s v="Original"/>
    <d v="2023-07-08T00:00:00"/>
    <n v="7"/>
    <x v="3"/>
    <s v="Germany"/>
    <s v="Frankfurt"/>
    <s v="Small Business"/>
    <s v="Distributor"/>
    <x v="13"/>
    <s v="Laptops"/>
    <s v="LAP-4666"/>
    <n v="460.21"/>
    <n v="1139.1500000000001"/>
    <n v="1139.1500000000001"/>
    <n v="0.115"/>
    <n v="14"/>
    <n v="14114.068500000001"/>
    <n v="6442.94"/>
    <n v="7671.1285000000016"/>
    <n v="0.54350937151821255"/>
    <s v="Jul-2023"/>
    <d v="2023-07-01T00:00:00"/>
    <d v="2023-01-01T00:00:00"/>
    <n v="6"/>
    <s v="Q3-2023"/>
    <s v="Europe → Germany → Frankfurt"/>
    <m/>
    <m/>
    <s v="Medium"/>
    <n v="1"/>
    <n v="0"/>
  </r>
  <r>
    <s v="ORD-2025-960931"/>
    <d v="2025-08-20T00:00:00"/>
    <d v="2025-08-26T00:00:00"/>
    <n v="6"/>
    <s v="Original"/>
    <d v="2025-08-26T00:00:00"/>
    <n v="6"/>
    <x v="2"/>
    <s v="USA"/>
    <s v="New York"/>
    <s v="Corporate"/>
    <s v="Retail"/>
    <x v="12"/>
    <s v="Networking"/>
    <s v="NET-5196"/>
    <n v="1304.95"/>
    <n v="1712.03"/>
    <n v="1712.03"/>
    <n v="0.21199999999999999"/>
    <n v="8"/>
    <n v="10792.637119999999"/>
    <n v="10439.6"/>
    <n v="353.03711999999905"/>
    <n v="3.2710922833287949E-2"/>
    <s v="Aug-2025"/>
    <d v="2025-08-01T00:00:00"/>
    <d v="2023-01-01T00:00:00"/>
    <n v="31"/>
    <s v="Q3-2025"/>
    <s v="Americas → USA → New York"/>
    <m/>
    <m/>
    <s v="High"/>
    <n v="1"/>
    <n v="1"/>
  </r>
  <r>
    <s v="ORD-2024-419248"/>
    <d v="2024-03-04T00:00:00"/>
    <d v="2024-03-16T00:00:00"/>
    <n v="12"/>
    <s v="Original"/>
    <d v="2024-03-16T00:00:00"/>
    <n v="12"/>
    <x v="0"/>
    <s v="South Africa"/>
    <s v="Johannesburg"/>
    <s v="Enterprise"/>
    <s v="Distributor"/>
    <x v="12"/>
    <s v="Monitors"/>
    <s v="MON-8422"/>
    <n v="441.08"/>
    <n v="1054.29"/>
    <n v="1054.29"/>
    <n v="0.23699999999999999"/>
    <n v="6"/>
    <n v="4826.5396199999996"/>
    <n v="2646.48"/>
    <n v="2180.0596199999995"/>
    <n v="0.45168169985932899"/>
    <s v="Mar-2024"/>
    <d v="2024-03-01T00:00:00"/>
    <d v="2023-01-01T00:00:00"/>
    <n v="14"/>
    <s v="Q1-2024"/>
    <s v="Africa → South Africa → Johannesburg"/>
    <m/>
    <m/>
    <s v="Medium"/>
    <n v="0"/>
    <n v="1"/>
  </r>
  <r>
    <s v="ORD-2023-488227"/>
    <d v="2023-09-08T00:00:00"/>
    <d v="2023-10-02T00:00:00"/>
    <n v="24"/>
    <s v="Original"/>
    <d v="2023-10-02T00:00:00"/>
    <n v="24"/>
    <x v="2"/>
    <s v="Canada"/>
    <s v="Toronto"/>
    <s v="Education"/>
    <s v="Direct"/>
    <x v="8"/>
    <s v="Accessories"/>
    <s v="ACC-3415"/>
    <n v="1299.03"/>
    <n v="2451.2199999999998"/>
    <n v="2451.2199999999998"/>
    <n v="0.20799999999999999"/>
    <n v="8"/>
    <n v="15530.929919999999"/>
    <n v="10392.24"/>
    <n v="5138.6899199999989"/>
    <n v="0.3308681416032041"/>
    <s v="Sep-2023"/>
    <d v="2023-09-01T00:00:00"/>
    <d v="2023-01-01T00:00:00"/>
    <n v="8"/>
    <s v="Q3-2023"/>
    <s v="Americas → Canada → Toronto"/>
    <m/>
    <m/>
    <s v="High"/>
    <n v="0"/>
    <n v="1"/>
  </r>
  <r>
    <s v="ORD-2023-472078"/>
    <d v="2023-02-28T00:00:00"/>
    <d v="2023-03-06T00:00:00"/>
    <n v="6"/>
    <s v="Original"/>
    <d v="2023-03-06T00:00:00"/>
    <n v="6"/>
    <x v="3"/>
    <s v="Germany"/>
    <s v="Frankfurt"/>
    <s v="Small Business"/>
    <s v="Marketplace"/>
    <x v="14"/>
    <s v="Printers"/>
    <s v="PRN-9624"/>
    <n v="880.02"/>
    <n v="1251.21"/>
    <n v="1251.21"/>
    <n v="0.123"/>
    <n v="29"/>
    <n v="31822.023930000003"/>
    <n v="25520.579999999998"/>
    <n v="6301.4439300000049"/>
    <n v="0.19802146915172672"/>
    <s v="Feb-2023"/>
    <d v="2023-02-01T00:00:00"/>
    <d v="2023-01-01T00:00:00"/>
    <n v="1"/>
    <s v="Q1-2023"/>
    <s v="Europe → Germany → Frankfurt"/>
    <m/>
    <m/>
    <s v="Medium"/>
    <n v="1"/>
    <n v="0"/>
  </r>
  <r>
    <s v="ORD-2024-202877"/>
    <d v="2024-07-13T00:00:00"/>
    <d v="2024-08-03T00:00:00"/>
    <n v="21"/>
    <s v="Original"/>
    <d v="2024-08-03T00:00:00"/>
    <n v="21"/>
    <x v="2"/>
    <s v="Brazil"/>
    <s v="Rio de Janeiro"/>
    <s v="Corporate"/>
    <s v="Marketplace"/>
    <x v="12"/>
    <s v="Monitors"/>
    <s v="MON-6287"/>
    <n v="702.98"/>
    <n v="1104.8"/>
    <n v="1104.8"/>
    <n v="0.17499999999999999"/>
    <n v="12"/>
    <n v="10937.519999999999"/>
    <n v="8435.76"/>
    <n v="2501.7599999999984"/>
    <n v="0.22873192460448061"/>
    <s v="Jul-2024"/>
    <d v="2024-07-01T00:00:00"/>
    <d v="2023-01-01T00:00:00"/>
    <n v="18"/>
    <s v="Q3-2024"/>
    <s v="Americas → Brazil → Rio de Janeiro"/>
    <m/>
    <m/>
    <s v="Medium"/>
    <n v="0"/>
    <n v="0"/>
  </r>
  <r>
    <s v="ORD-2024-140633"/>
    <d v="2024-12-07T00:00:00"/>
    <d v="2024-12-26T00:00:00"/>
    <n v="19"/>
    <s v="Original"/>
    <d v="2024-12-26T00:00:00"/>
    <n v="19"/>
    <x v="3"/>
    <s v="United Kingdom"/>
    <s v="London"/>
    <s v="Enterprise"/>
    <s v="Online"/>
    <x v="14"/>
    <s v="Networking"/>
    <s v="NET-4491"/>
    <n v="1035.24"/>
    <n v="2383.41"/>
    <n v="2383.41"/>
    <n v="0.17"/>
    <n v="15"/>
    <n v="29673.454499999993"/>
    <n v="15528.6"/>
    <n v="14144.854499999992"/>
    <n v="0.47668378145860962"/>
    <s v="Dec-2024"/>
    <d v="2024-12-01T00:00:00"/>
    <d v="2023-01-01T00:00:00"/>
    <n v="23"/>
    <s v="Q4-2024"/>
    <s v="Europe → United Kingdom → London"/>
    <m/>
    <m/>
    <s v="High"/>
    <n v="0"/>
    <n v="0"/>
  </r>
  <r>
    <s v="ORD-2025-419532"/>
    <d v="2025-08-06T00:00:00"/>
    <d v="2025-08-23T00:00:00"/>
    <n v="17"/>
    <s v="Original"/>
    <d v="2025-08-23T00:00:00"/>
    <n v="17"/>
    <x v="2"/>
    <s v="Brazil"/>
    <s v="Brasília"/>
    <s v="Consumer"/>
    <s v="Distributor"/>
    <x v="8"/>
    <s v="Monitors"/>
    <s v="MON-4317"/>
    <n v="86.64"/>
    <n v="213.06"/>
    <n v="213.06"/>
    <n v="0.21199999999999999"/>
    <n v="11"/>
    <n v="1846.8040799999999"/>
    <n v="953.04"/>
    <n v="893.76407999999992"/>
    <n v="0.48395175735154322"/>
    <s v="Aug-2025"/>
    <d v="2025-08-01T00:00:00"/>
    <d v="2023-01-01T00:00:00"/>
    <n v="31"/>
    <s v="Q3-2025"/>
    <s v="Americas → Brazil → Brasília"/>
    <m/>
    <m/>
    <s v="Low"/>
    <n v="0"/>
    <n v="1"/>
  </r>
  <r>
    <s v="ORD-2023-139236"/>
    <d v="2023-03-03T00:00:00"/>
    <d v="2023-03-20T00:00:00"/>
    <n v="17"/>
    <s v="Original"/>
    <d v="2023-03-20T00:00:00"/>
    <n v="17"/>
    <x v="1"/>
    <s v="Japan"/>
    <s v="Nagoya"/>
    <s v="Small Business"/>
    <s v="Online"/>
    <x v="14"/>
    <s v="Networking"/>
    <s v="NET-7349"/>
    <n v="1171.17"/>
    <n v="2030.64"/>
    <n v="2030.64"/>
    <n v="0.157"/>
    <n v="11"/>
    <n v="18830.12472"/>
    <n v="12882.87"/>
    <n v="5947.254719999999"/>
    <n v="0.31583724528830415"/>
    <s v="Mar-2023"/>
    <d v="2023-03-01T00:00:00"/>
    <d v="2023-03-01T00:00:00"/>
    <n v="0"/>
    <s v="Q1-2023"/>
    <s v="Asia → Japan → Nagoya"/>
    <m/>
    <m/>
    <s v="High"/>
    <n v="0"/>
    <n v="0"/>
  </r>
  <r>
    <s v="ORD-2025-337268"/>
    <d v="2025-02-16T00:00:00"/>
    <d v="2025-03-17T00:00:00"/>
    <n v="29"/>
    <s v="Original"/>
    <d v="2025-03-17T00:00:00"/>
    <n v="29"/>
    <x v="3"/>
    <s v="Germany"/>
    <s v="Munich"/>
    <s v="Consumer"/>
    <s v="Retail"/>
    <x v="4"/>
    <s v="Accessories"/>
    <s v="ACC-5150"/>
    <n v="730.42"/>
    <n v="956.7"/>
    <n v="956.7"/>
    <n v="4.2000000000000003E-2"/>
    <n v="22"/>
    <n v="20163.409200000002"/>
    <n v="16069.24"/>
    <n v="4094.1692000000021"/>
    <n v="0.20304945256975698"/>
    <s v="Feb-2025"/>
    <d v="2025-02-01T00:00:00"/>
    <d v="2023-01-01T00:00:00"/>
    <n v="25"/>
    <s v="Q1-2025"/>
    <s v="Europe → Germany → Munich"/>
    <m/>
    <m/>
    <s v="Medium"/>
    <n v="0"/>
    <n v="0"/>
  </r>
  <r>
    <s v="ORD-2025-332931"/>
    <d v="2025-02-15T00:00:00"/>
    <d v="2025-03-01T00:00:00"/>
    <n v="14"/>
    <s v="Original"/>
    <d v="2025-03-01T00:00:00"/>
    <n v="14"/>
    <x v="0"/>
    <s v="Kenya"/>
    <s v="Mombasa"/>
    <s v="Education"/>
    <s v="Direct"/>
    <x v="4"/>
    <s v="Accessories"/>
    <s v="ACC-5144"/>
    <n v="1162.8599999999999"/>
    <n v="1447.68"/>
    <n v="1447.68"/>
    <n v="8.6999999999999994E-2"/>
    <n v="12"/>
    <n v="15860.782080000001"/>
    <n v="13954.32"/>
    <n v="1906.4620800000012"/>
    <n v="0.12019975247021369"/>
    <s v="Feb-2025"/>
    <d v="2025-02-01T00:00:00"/>
    <d v="2023-01-01T00:00:00"/>
    <n v="25"/>
    <s v="Q1-2025"/>
    <s v="Africa → Kenya → Mombasa"/>
    <m/>
    <m/>
    <s v="Medium"/>
    <n v="0"/>
    <n v="0"/>
  </r>
  <r>
    <s v="ORD-2024-536442"/>
    <d v="2024-08-31T00:00:00"/>
    <d v="2024-09-26T00:00:00"/>
    <n v="26"/>
    <s v="Original"/>
    <d v="2024-09-26T00:00:00"/>
    <n v="26"/>
    <x v="1"/>
    <s v="Japan"/>
    <s v="Tokyo"/>
    <s v="Education"/>
    <s v="Online"/>
    <x v="2"/>
    <s v="Phones"/>
    <s v="PHN-6111"/>
    <n v="1189.03"/>
    <n v="2949.62"/>
    <n v="2949.62"/>
    <n v="0.125"/>
    <n v="13"/>
    <n v="33551.927499999998"/>
    <n v="15457.39"/>
    <n v="18094.537499999999"/>
    <n v="0.53929949330034765"/>
    <s v="Aug-2024"/>
    <d v="2024-08-01T00:00:00"/>
    <d v="2023-03-01T00:00:00"/>
    <n v="17"/>
    <s v="Q3-2024"/>
    <s v="Asia → Japan → Tokyo"/>
    <m/>
    <m/>
    <s v="High"/>
    <n v="0"/>
    <n v="0"/>
  </r>
  <r>
    <s v="ORD-2023-957692"/>
    <d v="2023-05-07T00:00:00"/>
    <d v="2023-05-20T00:00:00"/>
    <n v="13"/>
    <s v="Original"/>
    <d v="2023-05-20T00:00:00"/>
    <n v="13"/>
    <x v="1"/>
    <s v="India"/>
    <s v="Mumbai"/>
    <s v="Enterprise"/>
    <s v="Retail"/>
    <x v="14"/>
    <s v="Accessories"/>
    <s v="ACC-9283"/>
    <n v="1443.28"/>
    <n v="2580.5700000000002"/>
    <n v="2580.5700000000002"/>
    <n v="0"/>
    <n v="18"/>
    <n v="46450.26"/>
    <n v="25979.040000000001"/>
    <n v="20471.22"/>
    <n v="0.4407127107577008"/>
    <s v="May-2023"/>
    <d v="2023-05-01T00:00:00"/>
    <d v="2023-01-01T00:00:00"/>
    <n v="4"/>
    <s v="Q2-2023"/>
    <s v="Asia → India → Mumbai"/>
    <m/>
    <m/>
    <s v="High"/>
    <n v="0"/>
    <n v="0"/>
  </r>
  <r>
    <s v="ORD-2025-874124"/>
    <d v="2025-05-14T00:00:00"/>
    <d v="2025-05-12T00:00:00"/>
    <n v="-2"/>
    <s v="Corrected"/>
    <d v="2025-05-16T00:00:00"/>
    <n v="2"/>
    <x v="2"/>
    <s v="Canada"/>
    <s v="Vancouver"/>
    <s v="Non-Profit"/>
    <s v="Distributor"/>
    <x v="9"/>
    <s v="Printers"/>
    <s v="PRN-2407"/>
    <n v="883.5"/>
    <n v="1978.91"/>
    <n v="1978.91"/>
    <n v="5.3999999999999999E-2"/>
    <n v="27"/>
    <n v="50545.319219999998"/>
    <n v="23854.5"/>
    <n v="26690.819219999998"/>
    <n v="0.52805718970390547"/>
    <s v="May-2025"/>
    <d v="2025-05-01T00:00:00"/>
    <d v="2023-01-01T00:00:00"/>
    <n v="28"/>
    <s v="Q2-2025"/>
    <s v="Americas → Canada → Vancouver"/>
    <m/>
    <m/>
    <s v="High"/>
    <n v="1"/>
    <n v="0"/>
  </r>
  <r>
    <s v="ORD-2024-687073"/>
    <d v="2024-03-11T00:00:00"/>
    <d v="2024-03-29T00:00:00"/>
    <n v="18"/>
    <s v="Original"/>
    <d v="2024-03-29T00:00:00"/>
    <n v="18"/>
    <x v="2"/>
    <s v="USA"/>
    <s v="New York"/>
    <s v="Corporate"/>
    <s v="Retail"/>
    <x v="12"/>
    <s v="Monitors"/>
    <s v="MON-7099"/>
    <n v="710.98"/>
    <n v="1481.45"/>
    <n v="1481.45"/>
    <n v="0.21099999999999999"/>
    <n v="9"/>
    <n v="10519.776450000001"/>
    <n v="6398.82"/>
    <n v="4120.9564500000015"/>
    <n v="0.39173422264120461"/>
    <s v="Mar-2024"/>
    <d v="2024-03-01T00:00:00"/>
    <d v="2023-01-01T00:00:00"/>
    <n v="14"/>
    <s v="Q1-2024"/>
    <s v="Americas → USA → New York"/>
    <m/>
    <m/>
    <s v="Medium"/>
    <n v="0"/>
    <n v="1"/>
  </r>
  <r>
    <s v="ORD-2024-555229"/>
    <d v="2024-05-18T00:00:00"/>
    <d v="2024-05-22T00:00:00"/>
    <n v="4"/>
    <s v="Original"/>
    <d v="2024-05-22T00:00:00"/>
    <n v="4"/>
    <x v="0"/>
    <s v="Kenya"/>
    <s v="Nairobi"/>
    <s v="Corporate"/>
    <s v="Direct"/>
    <x v="10"/>
    <s v="Accessories"/>
    <s v="ACC-7354"/>
    <n v="857.42"/>
    <n v="1658.92"/>
    <n v="1658.92"/>
    <n v="0.122"/>
    <n v="9"/>
    <n v="13108.78584"/>
    <n v="7716.78"/>
    <n v="5392.0058400000007"/>
    <n v="0.41132763215544305"/>
    <s v="May-2024"/>
    <d v="2024-05-01T00:00:00"/>
    <d v="2023-01-01T00:00:00"/>
    <n v="16"/>
    <s v="Q2-2024"/>
    <s v="Africa → Kenya → Nairobi"/>
    <m/>
    <m/>
    <s v="High"/>
    <n v="1"/>
    <n v="0"/>
  </r>
  <r>
    <s v="ORD-2024-872291"/>
    <d v="2024-01-08T00:00:00"/>
    <d v="2024-01-12T00:00:00"/>
    <n v="4"/>
    <s v="Original"/>
    <d v="2024-01-12T00:00:00"/>
    <n v="4"/>
    <x v="1"/>
    <s v="India"/>
    <s v="Bengaluru"/>
    <s v="Corporate"/>
    <s v="Direct"/>
    <x v="6"/>
    <s v="Printers"/>
    <s v="PRN-6585"/>
    <n v="802.32"/>
    <n v="602.34"/>
    <n v="602.34"/>
    <n v="0.12"/>
    <n v="25"/>
    <n v="13251.48"/>
    <n v="20058"/>
    <n v="-6806.52"/>
    <n v="-0.51364224977134632"/>
    <s v="Jan-2024"/>
    <d v="2024-01-01T00:00:00"/>
    <d v="2023-01-01T00:00:00"/>
    <n v="12"/>
    <s v="Q1-2024"/>
    <s v="Asia → India → Bengaluru"/>
    <m/>
    <m/>
    <s v="Low"/>
    <n v="1"/>
    <n v="0"/>
  </r>
  <r>
    <s v="ORD-2024-250862"/>
    <d v="2024-10-25T00:00:00"/>
    <d v="2024-11-05T00:00:00"/>
    <n v="11"/>
    <s v="Original"/>
    <d v="2024-11-05T00:00:00"/>
    <n v="11"/>
    <x v="2"/>
    <s v="USA"/>
    <s v="New York"/>
    <s v="Corporate"/>
    <s v="Distributor"/>
    <x v="13"/>
    <s v="Components"/>
    <s v="CMP-9498"/>
    <n v="446.66"/>
    <n v="527.64"/>
    <n v="527.64"/>
    <n v="0.14499999999999999"/>
    <n v="15"/>
    <n v="6766.9829999999993"/>
    <n v="6699.9000000000005"/>
    <n v="67.082999999998719"/>
    <n v="9.9132804087137105E-3"/>
    <s v="Oct-2024"/>
    <d v="2024-10-01T00:00:00"/>
    <d v="2023-01-01T00:00:00"/>
    <n v="21"/>
    <s v="Q4-2024"/>
    <s v="Americas → USA → New York"/>
    <m/>
    <m/>
    <s v="Low"/>
    <n v="0"/>
    <n v="0"/>
  </r>
  <r>
    <s v="ORD-2024-331226"/>
    <d v="2024-11-30T00:00:00"/>
    <d v="2024-12-19T00:00:00"/>
    <n v="19"/>
    <s v="Original"/>
    <d v="2024-12-19T00:00:00"/>
    <n v="19"/>
    <x v="0"/>
    <s v="Kenya"/>
    <s v="Kisumu"/>
    <s v="Corporate"/>
    <s v="Online"/>
    <x v="4"/>
    <s v="Phones"/>
    <s v="PHN-1919"/>
    <n v="1195.98"/>
    <n v="1841.9"/>
    <n v="1841.9"/>
    <n v="5.5E-2"/>
    <n v="19"/>
    <n v="33071.3145"/>
    <n v="22723.62"/>
    <n v="10347.694500000001"/>
    <n v="0.31289032977506842"/>
    <s v="Nov-2024"/>
    <d v="2024-11-01T00:00:00"/>
    <d v="2023-01-01T00:00:00"/>
    <n v="22"/>
    <s v="Q4-2024"/>
    <s v="Africa → Kenya → Kisumu"/>
    <m/>
    <m/>
    <s v="High"/>
    <n v="0"/>
    <n v="0"/>
  </r>
  <r>
    <s v="ORD-2023-356427"/>
    <d v="2023-04-13T00:00:00"/>
    <d v="2023-05-02T00:00:00"/>
    <n v="19"/>
    <s v="Original"/>
    <d v="2023-05-02T00:00:00"/>
    <n v="19"/>
    <x v="2"/>
    <s v="Canada"/>
    <s v="Montreal"/>
    <s v="Consumer"/>
    <s v="Distributor"/>
    <x v="6"/>
    <s v="Monitors"/>
    <s v="MON-6053"/>
    <n v="671.05"/>
    <n v="1645.48"/>
    <n v="1645.48"/>
    <n v="0.13700000000000001"/>
    <n v="6"/>
    <n v="8520.2954399999999"/>
    <n v="4026.2999999999997"/>
    <n v="4493.9954400000006"/>
    <n v="0.52744596377517172"/>
    <s v="Apr-2023"/>
    <d v="2023-04-01T00:00:00"/>
    <d v="2023-01-01T00:00:00"/>
    <n v="3"/>
    <s v="Q2-2023"/>
    <s v="Americas → Canada → Montreal"/>
    <m/>
    <m/>
    <s v="High"/>
    <n v="0"/>
    <n v="0"/>
  </r>
  <r>
    <s v="ORD-2025-659650"/>
    <d v="2025-02-04T00:00:00"/>
    <d v="2025-02-08T00:00:00"/>
    <n v="4"/>
    <s v="Original"/>
    <d v="2025-02-08T00:00:00"/>
    <n v="4"/>
    <x v="3"/>
    <s v="United Kingdom"/>
    <s v="Manchester"/>
    <s v="Enterprise"/>
    <s v="Marketplace"/>
    <x v="4"/>
    <s v="Networking"/>
    <s v="NET-2502"/>
    <n v="586.21"/>
    <n v="727.22"/>
    <n v="727.22"/>
    <n v="6.8000000000000005E-2"/>
    <n v="15"/>
    <n v="10166.535600000001"/>
    <n v="8793.1500000000015"/>
    <n v="1373.3855999999996"/>
    <n v="0.13508884973559721"/>
    <s v="Feb-2025"/>
    <d v="2025-02-01T00:00:00"/>
    <d v="2023-01-01T00:00:00"/>
    <n v="25"/>
    <s v="Q1-2025"/>
    <s v="Europe → United Kingdom → Manchester"/>
    <m/>
    <m/>
    <s v="Low"/>
    <n v="1"/>
    <n v="0"/>
  </r>
  <r>
    <s v="ORD-2024-207669"/>
    <d v="2024-01-24T00:00:00"/>
    <d v="2024-02-04T00:00:00"/>
    <n v="11"/>
    <s v="Original"/>
    <d v="2024-02-04T00:00:00"/>
    <n v="11"/>
    <x v="3"/>
    <s v="United Kingdom"/>
    <s v="Manchester"/>
    <s v="Consumer"/>
    <s v="Retail"/>
    <x v="5"/>
    <s v="Laptops"/>
    <s v="LAP-5689"/>
    <n v="525.34"/>
    <n v="1233.79"/>
    <n v="1233.79"/>
    <n v="0.14299999999999999"/>
    <n v="4"/>
    <n v="4229.4321199999995"/>
    <n v="2101.36"/>
    <n v="2128.0721199999994"/>
    <n v="0.50315788494082736"/>
    <s v="Jan-2024"/>
    <d v="2024-01-01T00:00:00"/>
    <d v="2023-01-01T00:00:00"/>
    <n v="12"/>
    <s v="Q1-2024"/>
    <s v="Europe → United Kingdom → Manchester"/>
    <m/>
    <m/>
    <s v="Medium"/>
    <n v="0"/>
    <n v="0"/>
  </r>
  <r>
    <s v="ORD-2024-979401"/>
    <d v="2024-02-08T00:00:00"/>
    <d v="2024-02-09T00:00:00"/>
    <n v="1"/>
    <s v="Original"/>
    <d v="2024-02-09T00:00:00"/>
    <n v="1"/>
    <x v="0"/>
    <s v="Kenya"/>
    <s v="Mombasa"/>
    <s v="Corporate"/>
    <s v="Direct"/>
    <x v="9"/>
    <s v="Components"/>
    <s v="CMP-5911"/>
    <n v="1233.52"/>
    <n v="1543.76"/>
    <n v="1543.76"/>
    <n v="0.126"/>
    <n v="13"/>
    <n v="17540.201120000002"/>
    <n v="16035.76"/>
    <n v="1504.4411200000013"/>
    <n v="8.5771030201277493E-2"/>
    <s v="Feb-2024"/>
    <d v="2024-02-01T00:00:00"/>
    <d v="2023-01-01T00:00:00"/>
    <n v="13"/>
    <s v="Q1-2024"/>
    <s v="Africa → Kenya → Mombasa"/>
    <m/>
    <m/>
    <s v="Medium"/>
    <n v="1"/>
    <n v="0"/>
  </r>
  <r>
    <s v="ORD-2025-929414"/>
    <d v="2025-06-26T00:00:00"/>
    <d v="2025-07-11T00:00:00"/>
    <n v="15"/>
    <s v="Original"/>
    <d v="2025-07-11T00:00:00"/>
    <n v="15"/>
    <x v="0"/>
    <s v="Nigeria"/>
    <s v="Port Harcourt"/>
    <s v="Small Business"/>
    <s v="Online"/>
    <x v="8"/>
    <s v="Laptops"/>
    <s v="LAP-7523"/>
    <n v="1170.1500000000001"/>
    <n v="2115.19"/>
    <n v="2115.19"/>
    <n v="9.1999999999999998E-2"/>
    <n v="23"/>
    <n v="44173.627960000005"/>
    <n v="26913.45"/>
    <n v="17260.177960000005"/>
    <n v="0.39073489674946776"/>
    <s v="Jun-2025"/>
    <d v="2025-06-01T00:00:00"/>
    <d v="2023-01-01T00:00:00"/>
    <n v="29"/>
    <s v="Q2-2025"/>
    <s v="Africa → Nigeria → Port Harcourt"/>
    <m/>
    <m/>
    <s v="High"/>
    <n v="0"/>
    <n v="0"/>
  </r>
  <r>
    <s v="ORD-2024-766980"/>
    <d v="2024-11-04T00:00:00"/>
    <d v="2024-11-07T00:00:00"/>
    <n v="3"/>
    <s v="Original"/>
    <d v="2024-11-07T00:00:00"/>
    <n v="3"/>
    <x v="3"/>
    <s v="France"/>
    <s v="Lyon"/>
    <s v="Corporate"/>
    <s v="Online"/>
    <x v="7"/>
    <s v="Monitors"/>
    <s v="MON-1118"/>
    <n v="740.68"/>
    <n v="1837.19"/>
    <n v="1837.19"/>
    <n v="0.19700000000000001"/>
    <n v="17"/>
    <n v="25079.480689999997"/>
    <n v="12591.56"/>
    <n v="12487.920689999997"/>
    <n v="0.4979337827748298"/>
    <s v="Nov-2024"/>
    <d v="2024-11-01T00:00:00"/>
    <d v="2023-01-01T00:00:00"/>
    <n v="22"/>
    <s v="Q4-2024"/>
    <s v="Europe → France → Lyon"/>
    <m/>
    <m/>
    <s v="High"/>
    <n v="1"/>
    <n v="0"/>
  </r>
  <r>
    <s v="ORD-2024-437164"/>
    <d v="2024-02-20T00:00:00"/>
    <d v="2024-02-20T00:00:00"/>
    <n v="0"/>
    <s v="Original"/>
    <d v="2024-02-20T00:00:00"/>
    <n v="0"/>
    <x v="2"/>
    <s v="USA"/>
    <s v="New York"/>
    <s v="Enterprise"/>
    <s v="Online"/>
    <x v="0"/>
    <s v="Networking"/>
    <s v="NET-9177"/>
    <n v="1407.05"/>
    <n v="2858.93"/>
    <n v="2858.93"/>
    <n v="0"/>
    <n v="12"/>
    <n v="34307.159999999996"/>
    <n v="16884.599999999999"/>
    <n v="17422.559999999998"/>
    <n v="0.50784034586366222"/>
    <s v="Feb-2024"/>
    <d v="2024-02-01T00:00:00"/>
    <d v="2023-01-01T00:00:00"/>
    <n v="13"/>
    <s v="Q1-2024"/>
    <s v="Americas → USA → New York"/>
    <m/>
    <m/>
    <s v="High"/>
    <n v="1"/>
    <n v="0"/>
  </r>
  <r>
    <s v="ORD-2025-169093"/>
    <d v="2025-04-13T00:00:00"/>
    <d v="2025-04-14T00:00:00"/>
    <n v="1"/>
    <s v="Original"/>
    <d v="2025-04-14T00:00:00"/>
    <n v="1"/>
    <x v="1"/>
    <s v="Japan"/>
    <s v="Osaka"/>
    <s v="Enterprise"/>
    <s v="Online"/>
    <x v="3"/>
    <s v="Components"/>
    <s v="CMP-6495"/>
    <n v="138.9"/>
    <n v="289.92"/>
    <n v="289.92"/>
    <n v="2.9000000000000001E-2"/>
    <n v="12"/>
    <n v="3378.1478400000001"/>
    <n v="1666.8000000000002"/>
    <n v="1711.3478399999999"/>
    <n v="0.50659353025828491"/>
    <s v="Apr-2025"/>
    <d v="2025-04-01T00:00:00"/>
    <d v="2023-03-01T00:00:00"/>
    <n v="25"/>
    <s v="Q2-2025"/>
    <s v="Asia → Japan → Osaka"/>
    <m/>
    <m/>
    <s v="Low"/>
    <n v="1"/>
    <n v="0"/>
  </r>
  <r>
    <s v="ORD-2023-868460"/>
    <d v="2023-06-01T00:00:00"/>
    <d v="2023-06-01T00:00:00"/>
    <n v="0"/>
    <s v="Original"/>
    <d v="2023-06-01T00:00:00"/>
    <n v="0"/>
    <x v="1"/>
    <s v="India"/>
    <s v="Bengaluru"/>
    <s v="Corporate"/>
    <s v="Retail"/>
    <x v="6"/>
    <s v="Accessories"/>
    <s v="ACC-4587"/>
    <n v="669.37"/>
    <n v="997.2"/>
    <n v="997.2"/>
    <n v="8.2000000000000003E-2"/>
    <n v="5"/>
    <n v="4577.1480000000001"/>
    <n v="3346.85"/>
    <n v="1230.2980000000002"/>
    <n v="0.26879139586484863"/>
    <s v="Jun-2023"/>
    <d v="2023-06-01T00:00:00"/>
    <d v="2023-01-01T00:00:00"/>
    <n v="5"/>
    <s v="Q2-2023"/>
    <s v="Asia → India → Bengaluru"/>
    <m/>
    <m/>
    <s v="Medium"/>
    <n v="1"/>
    <n v="0"/>
  </r>
  <r>
    <s v="ORD-2025-177994"/>
    <d v="2025-03-24T00:00:00"/>
    <d v="2025-04-04T00:00:00"/>
    <n v="11"/>
    <s v="Original"/>
    <d v="2025-04-04T00:00:00"/>
    <n v="11"/>
    <x v="1"/>
    <s v="India"/>
    <s v="Mumbai"/>
    <s v="Education"/>
    <s v="Marketplace"/>
    <x v="1"/>
    <s v="Phones"/>
    <s v="PHN-4395"/>
    <n v="23.83"/>
    <n v="47.29"/>
    <n v="47.29"/>
    <n v="6.4000000000000001E-2"/>
    <n v="19"/>
    <n v="841.00536"/>
    <n v="452.77"/>
    <n v="388.23536000000001"/>
    <n v="0.46163244429262618"/>
    <s v="Mar-2025"/>
    <d v="2025-03-01T00:00:00"/>
    <d v="2023-01-01T00:00:00"/>
    <n v="26"/>
    <s v="Q1-2025"/>
    <s v="Asia → India → Mumbai"/>
    <m/>
    <m/>
    <s v="Low"/>
    <n v="0"/>
    <n v="0"/>
  </r>
  <r>
    <s v="ORD-2024-355095"/>
    <d v="2024-01-02T00:00:00"/>
    <d v="2024-01-02T00:00:00"/>
    <n v="0"/>
    <s v="Original"/>
    <d v="2024-01-02T00:00:00"/>
    <n v="0"/>
    <x v="2"/>
    <s v="Canada"/>
    <s v="Vancouver"/>
    <s v="Education"/>
    <s v="Direct"/>
    <x v="8"/>
    <s v="Laptops"/>
    <s v="LAP-3581"/>
    <n v="444.41"/>
    <n v="754.24"/>
    <n v="754.24"/>
    <n v="0.20699999999999999"/>
    <n v="32"/>
    <n v="19139.594240000002"/>
    <n v="14221.12"/>
    <n v="4918.4742400000014"/>
    <n v="0.25697902360546598"/>
    <s v="Jan-2024"/>
    <d v="2024-01-01T00:00:00"/>
    <d v="2023-01-01T00:00:00"/>
    <n v="12"/>
    <s v="Q1-2024"/>
    <s v="Americas → Canada → Vancouver"/>
    <m/>
    <m/>
    <s v="Low"/>
    <n v="1"/>
    <n v="1"/>
  </r>
  <r>
    <s v="ORD-2023-126505"/>
    <d v="2023-12-19T00:00:00"/>
    <d v="2024-01-01T00:00:00"/>
    <n v="13"/>
    <s v="Original"/>
    <d v="2024-01-01T00:00:00"/>
    <n v="13"/>
    <x v="2"/>
    <s v="Canada"/>
    <s v="Toronto"/>
    <s v="Enterprise"/>
    <s v="Retail"/>
    <x v="11"/>
    <s v="Monitors"/>
    <s v="MON-6065"/>
    <n v="856.1"/>
    <n v="901.48"/>
    <n v="901.48"/>
    <n v="5.6000000000000001E-2"/>
    <n v="17"/>
    <n v="14466.95104"/>
    <n v="14553.7"/>
    <n v="-86.748960000000807"/>
    <n v="-5.9963540182134192E-3"/>
    <s v="Dec-2023"/>
    <d v="2023-12-01T00:00:00"/>
    <d v="2023-01-01T00:00:00"/>
    <n v="11"/>
    <s v="Q4-2023"/>
    <s v="Americas → Canada → Toronto"/>
    <m/>
    <m/>
    <s v="Medium"/>
    <n v="0"/>
    <n v="0"/>
  </r>
  <r>
    <s v="ORD-2023-340056"/>
    <d v="2023-04-26T00:00:00"/>
    <d v="2023-04-26T00:00:00"/>
    <n v="0"/>
    <s v="Original"/>
    <d v="2023-04-26T00:00:00"/>
    <n v="0"/>
    <x v="3"/>
    <s v="France"/>
    <s v="Marseille"/>
    <s v="Consumer"/>
    <s v="Direct"/>
    <x v="12"/>
    <s v="Components"/>
    <s v="CMP-4945"/>
    <n v="81.489999999999995"/>
    <n v="113.08"/>
    <n v="113.08"/>
    <n v="0.121"/>
    <n v="5"/>
    <n v="496.98660000000001"/>
    <n v="407.45"/>
    <n v="89.536600000000021"/>
    <n v="0.18015898215364362"/>
    <s v="Apr-2023"/>
    <d v="2023-04-01T00:00:00"/>
    <d v="2023-01-01T00:00:00"/>
    <n v="3"/>
    <s v="Q2-2023"/>
    <s v="Europe → France → Marseille"/>
    <m/>
    <m/>
    <s v="Low"/>
    <n v="1"/>
    <n v="0"/>
  </r>
  <r>
    <s v="ORD-2025-281413"/>
    <d v="2025-08-03T00:00:00"/>
    <d v="2025-08-16T00:00:00"/>
    <n v="13"/>
    <s v="Original"/>
    <d v="2025-08-16T00:00:00"/>
    <n v="13"/>
    <x v="2"/>
    <s v="Canada"/>
    <s v="Montreal"/>
    <s v="Enterprise"/>
    <s v="Distributor"/>
    <x v="7"/>
    <s v="Networking"/>
    <s v="NET-3785"/>
    <n v="698.66"/>
    <n v="868.62"/>
    <n v="868.62"/>
    <n v="7.1999999999999995E-2"/>
    <n v="15"/>
    <n v="12091.190399999999"/>
    <n v="10479.9"/>
    <n v="1611.2903999999999"/>
    <n v="0.13326151906432637"/>
    <s v="Aug-2025"/>
    <d v="2025-08-01T00:00:00"/>
    <d v="2023-01-01T00:00:00"/>
    <n v="31"/>
    <s v="Q3-2025"/>
    <s v="Americas → Canada → Montreal"/>
    <m/>
    <m/>
    <s v="Medium"/>
    <n v="0"/>
    <n v="0"/>
  </r>
  <r>
    <s v="ORD-2023-713614"/>
    <d v="2023-08-02T00:00:00"/>
    <d v="2023-08-19T00:00:00"/>
    <n v="17"/>
    <s v="Original"/>
    <d v="2023-08-19T00:00:00"/>
    <n v="17"/>
    <x v="2"/>
    <s v="Canada"/>
    <s v="Vancouver"/>
    <s v="Corporate"/>
    <s v="Online"/>
    <x v="9"/>
    <s v="Networking"/>
    <s v="NET-3689"/>
    <n v="175.38"/>
    <n v="347.9"/>
    <n v="347.9"/>
    <n v="7.1999999999999995E-2"/>
    <n v="43"/>
    <n v="13882.6016"/>
    <n v="7541.34"/>
    <n v="6341.2615999999998"/>
    <n v="0.45677761148169804"/>
    <s v="Aug-2023"/>
    <d v="2023-08-01T00:00:00"/>
    <d v="2023-01-01T00:00:00"/>
    <n v="7"/>
    <s v="Q3-2023"/>
    <s v="Americas → Canada → Vancouver"/>
    <m/>
    <m/>
    <s v="Low"/>
    <n v="0"/>
    <n v="0"/>
  </r>
  <r>
    <s v="ORD-2023-173313"/>
    <d v="2023-06-15T00:00:00"/>
    <d v="2023-07-12T00:00:00"/>
    <n v="27"/>
    <s v="Original"/>
    <d v="2023-07-12T00:00:00"/>
    <n v="27"/>
    <x v="3"/>
    <s v="United Kingdom"/>
    <s v="Manchester"/>
    <s v="Consumer"/>
    <s v="Direct"/>
    <x v="2"/>
    <s v="Accessories"/>
    <s v="ACC-3833"/>
    <n v="751.28"/>
    <n v="1111.8800000000001"/>
    <n v="1111.8800000000001"/>
    <n v="0.13500000000000001"/>
    <n v="7"/>
    <n v="6732.4334000000008"/>
    <n v="5258.96"/>
    <n v="1473.4734000000008"/>
    <n v="0.21886193482433863"/>
    <s v="Jun-2023"/>
    <d v="2023-06-01T00:00:00"/>
    <d v="2023-01-01T00:00:00"/>
    <n v="5"/>
    <s v="Q2-2023"/>
    <s v="Europe → United Kingdom → Manchester"/>
    <m/>
    <m/>
    <s v="Medium"/>
    <n v="0"/>
    <n v="0"/>
  </r>
  <r>
    <s v="ORD-2024-496601"/>
    <d v="2024-11-11T00:00:00"/>
    <d v="2024-11-24T00:00:00"/>
    <n v="13"/>
    <s v="Original"/>
    <d v="2024-11-24T00:00:00"/>
    <n v="13"/>
    <x v="3"/>
    <s v="United Kingdom"/>
    <s v="London"/>
    <s v="Corporate"/>
    <s v="Retail"/>
    <x v="6"/>
    <s v="Networking"/>
    <s v="NET-2932"/>
    <n v="164.53"/>
    <n v="327.72"/>
    <n v="327.72"/>
    <n v="6.7000000000000004E-2"/>
    <n v="14"/>
    <n v="4280.6786400000001"/>
    <n v="2303.42"/>
    <n v="1977.25864"/>
    <n v="0.46190307805960412"/>
    <s v="Nov-2024"/>
    <d v="2024-11-01T00:00:00"/>
    <d v="2023-01-01T00:00:00"/>
    <n v="22"/>
    <s v="Q4-2024"/>
    <s v="Europe → United Kingdom → London"/>
    <m/>
    <m/>
    <s v="Low"/>
    <n v="0"/>
    <n v="0"/>
  </r>
  <r>
    <s v="ORD-2025-155182"/>
    <d v="2025-07-11T00:00:00"/>
    <d v="2025-08-03T00:00:00"/>
    <n v="23"/>
    <s v="Original"/>
    <d v="2025-08-03T00:00:00"/>
    <n v="23"/>
    <x v="0"/>
    <s v="Kenya"/>
    <s v="Nakuru"/>
    <s v="Small Business"/>
    <s v="Retail"/>
    <x v="0"/>
    <s v="Phones"/>
    <s v="PHN-7636"/>
    <n v="389.93"/>
    <n v="486.13"/>
    <n v="486.13"/>
    <n v="0.13200000000000001"/>
    <n v="17"/>
    <n v="7173.3342799999991"/>
    <n v="6628.81"/>
    <n v="544.52427999999873"/>
    <n v="7.5909508569562828E-2"/>
    <s v="Jul-2025"/>
    <d v="2025-07-01T00:00:00"/>
    <d v="2023-01-01T00:00:00"/>
    <n v="30"/>
    <s v="Q3-2025"/>
    <s v="Africa → Kenya → Nakuru"/>
    <m/>
    <m/>
    <s v="Low"/>
    <n v="0"/>
    <n v="0"/>
  </r>
  <r>
    <s v="ORD-2023-244375"/>
    <d v="2023-06-03T00:00:00"/>
    <d v="2023-07-01T00:00:00"/>
    <n v="28"/>
    <s v="Original"/>
    <d v="2023-07-01T00:00:00"/>
    <n v="28"/>
    <x v="2"/>
    <s v="Brazil"/>
    <s v="Brasília"/>
    <s v="Small Business"/>
    <s v="Marketplace"/>
    <x v="8"/>
    <s v="Components"/>
    <s v="CMP-1223"/>
    <n v="860.4"/>
    <n v="2066.6"/>
    <n v="2066.6"/>
    <n v="0.01"/>
    <n v="3"/>
    <n v="6137.8019999999988"/>
    <n v="2581.1999999999998"/>
    <n v="3556.601999999999"/>
    <n v="0.57945857491004105"/>
    <s v="Jun-2023"/>
    <d v="2023-06-01T00:00:00"/>
    <d v="2023-01-01T00:00:00"/>
    <n v="5"/>
    <s v="Q2-2023"/>
    <s v="Americas → Brazil → Brasília"/>
    <m/>
    <m/>
    <s v="High"/>
    <n v="0"/>
    <n v="0"/>
  </r>
  <r>
    <s v="ORD-2023-856322"/>
    <d v="2023-01-29T00:00:00"/>
    <d v="2023-02-06T00:00:00"/>
    <n v="8"/>
    <s v="Original"/>
    <d v="2023-02-06T00:00:00"/>
    <n v="8"/>
    <x v="2"/>
    <s v="Brazil"/>
    <s v="Brasília"/>
    <s v="Corporate"/>
    <s v="Marketplace"/>
    <x v="14"/>
    <s v="Monitors"/>
    <s v="MON-7207"/>
    <n v="41.84"/>
    <n v="86.2"/>
    <n v="86.2"/>
    <n v="0.22600000000000001"/>
    <n v="27"/>
    <n v="1801.4076000000002"/>
    <n v="1129.68"/>
    <n v="671.72760000000017"/>
    <n v="0.37289039970742882"/>
    <s v="Jan-2023"/>
    <d v="2023-01-01T00:00:00"/>
    <d v="2023-01-01T00:00:00"/>
    <n v="0"/>
    <s v="Q1-2023"/>
    <s v="Americas → Brazil → Brasília"/>
    <m/>
    <m/>
    <s v="Low"/>
    <n v="0"/>
    <n v="1"/>
  </r>
  <r>
    <s v="ORD-2024-594527"/>
    <d v="2024-09-06T00:00:00"/>
    <d v="2024-09-04T00:00:00"/>
    <n v="-2"/>
    <s v="Corrected"/>
    <d v="2024-09-08T00:00:00"/>
    <n v="2"/>
    <x v="1"/>
    <s v="Japan"/>
    <s v="Osaka"/>
    <s v="Corporate"/>
    <s v="Direct"/>
    <x v="8"/>
    <s v="Laptops"/>
    <s v="LAP-4483"/>
    <n v="1368.17"/>
    <n v="2307.75"/>
    <n v="2307.75"/>
    <n v="0.16300000000000001"/>
    <n v="21"/>
    <n v="40563.321749999996"/>
    <n v="28731.57"/>
    <n v="11831.751749999996"/>
    <n v="0.29168596750831921"/>
    <s v="Sep-2024"/>
    <d v="2024-09-01T00:00:00"/>
    <d v="2023-03-01T00:00:00"/>
    <n v="18"/>
    <s v="Q3-2024"/>
    <s v="Asia → Japan → Osaka"/>
    <m/>
    <m/>
    <s v="High"/>
    <n v="1"/>
    <n v="0"/>
  </r>
  <r>
    <s v="ORD-2024-689872"/>
    <d v="2024-08-03T00:00:00"/>
    <d v="2024-08-09T00:00:00"/>
    <n v="6"/>
    <s v="Original"/>
    <d v="2024-08-09T00:00:00"/>
    <n v="6"/>
    <x v="0"/>
    <s v="Kenya"/>
    <s v="Mombasa"/>
    <s v="Consumer"/>
    <s v="Marketplace"/>
    <x v="10"/>
    <s v="Laptops"/>
    <s v="LAP-1969"/>
    <n v="643.21"/>
    <n v="1112.81"/>
    <n v="1112.81"/>
    <n v="0.14099999999999999"/>
    <n v="4"/>
    <n v="3823.6151599999998"/>
    <n v="2572.84"/>
    <n v="1250.7751599999997"/>
    <n v="0.32711847496702562"/>
    <s v="Aug-2024"/>
    <d v="2024-08-01T00:00:00"/>
    <d v="2023-01-01T00:00:00"/>
    <n v="19"/>
    <s v="Q3-2024"/>
    <s v="Africa → Kenya → Mombasa"/>
    <m/>
    <m/>
    <s v="Medium"/>
    <n v="1"/>
    <n v="0"/>
  </r>
  <r>
    <s v="ORD-2025-246692"/>
    <d v="2025-04-17T00:00:00"/>
    <d v="2025-04-17T00:00:00"/>
    <n v="0"/>
    <s v="Original"/>
    <d v="2025-04-17T00:00:00"/>
    <n v="0"/>
    <x v="2"/>
    <s v="Brazil"/>
    <s v="São Paulo"/>
    <s v="Corporate"/>
    <s v="Distributor"/>
    <x v="4"/>
    <s v="Phones"/>
    <s v="PHN-4566"/>
    <n v="719.41"/>
    <n v="1125.99"/>
    <n v="1125.99"/>
    <n v="4.1000000000000002E-2"/>
    <n v="21"/>
    <n v="22676.312610000001"/>
    <n v="15107.609999999999"/>
    <n v="7568.7026100000021"/>
    <n v="0.33377131194876403"/>
    <s v="Apr-2025"/>
    <d v="2025-04-01T00:00:00"/>
    <d v="2023-01-01T00:00:00"/>
    <n v="27"/>
    <s v="Q2-2025"/>
    <s v="Americas → Brazil → São Paulo"/>
    <m/>
    <m/>
    <s v="Medium"/>
    <n v="1"/>
    <n v="0"/>
  </r>
  <r>
    <s v="ORD-2023-378676"/>
    <d v="2023-05-03T00:00:00"/>
    <d v="2023-05-16T00:00:00"/>
    <n v="13"/>
    <s v="Original"/>
    <d v="2023-05-16T00:00:00"/>
    <n v="13"/>
    <x v="2"/>
    <s v="USA"/>
    <s v="New York"/>
    <s v="Corporate"/>
    <s v="Marketplace"/>
    <x v="4"/>
    <s v="Phones"/>
    <s v="PHN-5366"/>
    <n v="64.5"/>
    <n v="123.62"/>
    <n v="123.62"/>
    <n v="0"/>
    <n v="3"/>
    <n v="370.86"/>
    <n v="193.5"/>
    <n v="177.36"/>
    <n v="0.47823976702798904"/>
    <s v="May-2023"/>
    <d v="2023-05-01T00:00:00"/>
    <d v="2023-01-01T00:00:00"/>
    <n v="4"/>
    <s v="Q2-2023"/>
    <s v="Americas → USA → New York"/>
    <m/>
    <m/>
    <s v="Low"/>
    <n v="0"/>
    <n v="0"/>
  </r>
  <r>
    <s v="ORD-2024-243988"/>
    <d v="2024-03-13T00:00:00"/>
    <d v="2024-04-06T00:00:00"/>
    <n v="24"/>
    <s v="Original"/>
    <d v="2024-04-06T00:00:00"/>
    <n v="24"/>
    <x v="0"/>
    <s v="Nigeria"/>
    <s v="Abuja"/>
    <s v="Consumer"/>
    <s v="Distributor"/>
    <x v="4"/>
    <s v="Components"/>
    <s v="CMP-9001"/>
    <n v="1232.78"/>
    <n v="1731.75"/>
    <n v="1731.75"/>
    <n v="9.2999999999999999E-2"/>
    <n v="16"/>
    <n v="25131.155999999999"/>
    <n v="19724.48"/>
    <n v="5406.6759999999995"/>
    <n v="0.21513837246484005"/>
    <s v="Mar-2024"/>
    <d v="2024-03-01T00:00:00"/>
    <d v="2023-01-01T00:00:00"/>
    <n v="14"/>
    <s v="Q1-2024"/>
    <s v="Africa → Nigeria → Abuja"/>
    <m/>
    <m/>
    <s v="High"/>
    <n v="0"/>
    <n v="0"/>
  </r>
  <r>
    <s v="ORD-2024-572312"/>
    <d v="2024-06-16T00:00:00"/>
    <d v="2024-06-21T00:00:00"/>
    <n v="5"/>
    <s v="Original"/>
    <d v="2024-06-21T00:00:00"/>
    <n v="5"/>
    <x v="1"/>
    <s v="Japan"/>
    <s v="Tokyo"/>
    <s v="Small Business"/>
    <s v="Distributor"/>
    <x v="9"/>
    <s v="Phones"/>
    <s v="PHN-9677"/>
    <n v="1367.13"/>
    <n v="3062.01"/>
    <n v="3062.01"/>
    <n v="0.10299999999999999"/>
    <n v="25"/>
    <n v="68665.574250000005"/>
    <n v="34178.25"/>
    <n v="34487.324250000005"/>
    <n v="0.50225057645971705"/>
    <s v="Jun-2024"/>
    <d v="2024-06-01T00:00:00"/>
    <d v="2023-03-01T00:00:00"/>
    <n v="15"/>
    <s v="Q2-2024"/>
    <s v="Asia → Japan → Tokyo"/>
    <m/>
    <m/>
    <s v="High"/>
    <n v="1"/>
    <n v="0"/>
  </r>
  <r>
    <s v="ORD-2025-281062"/>
    <d v="2025-02-15T00:00:00"/>
    <d v="2025-02-27T00:00:00"/>
    <n v="12"/>
    <s v="Original"/>
    <d v="2025-02-27T00:00:00"/>
    <n v="12"/>
    <x v="3"/>
    <s v="France"/>
    <s v="Lyon"/>
    <s v="Non-Profit"/>
    <s v="Direct"/>
    <x v="11"/>
    <s v="Accessories"/>
    <s v="ACC-1604"/>
    <n v="1027.26"/>
    <n v="2200.41"/>
    <n v="2200.41"/>
    <n v="8.7999999999999995E-2"/>
    <n v="6"/>
    <n v="12040.64352"/>
    <n v="6163.5599999999995"/>
    <n v="5877.0835200000001"/>
    <n v="0.48810377204822358"/>
    <s v="Feb-2025"/>
    <d v="2025-02-01T00:00:00"/>
    <d v="2023-01-01T00:00:00"/>
    <n v="25"/>
    <s v="Q1-2025"/>
    <s v="Europe → France → Lyon"/>
    <m/>
    <m/>
    <s v="High"/>
    <n v="0"/>
    <n v="0"/>
  </r>
  <r>
    <s v="ORD-2023-727290"/>
    <d v="2023-04-03T00:00:00"/>
    <d v="2023-04-16T00:00:00"/>
    <n v="13"/>
    <s v="Original"/>
    <d v="2023-04-16T00:00:00"/>
    <n v="13"/>
    <x v="3"/>
    <s v="France"/>
    <s v="Marseille"/>
    <s v="Non-Profit"/>
    <s v="Marketplace"/>
    <x v="12"/>
    <s v="Accessories"/>
    <s v="ACC-4815"/>
    <n v="790.54"/>
    <n v="601.49"/>
    <n v="601.49"/>
    <n v="0"/>
    <n v="15"/>
    <n v="9022.35"/>
    <n v="11858.099999999999"/>
    <n v="-2835.7499999999982"/>
    <n v="-0.31430281467688553"/>
    <s v="Apr-2023"/>
    <d v="2023-04-01T00:00:00"/>
    <d v="2023-01-01T00:00:00"/>
    <n v="3"/>
    <s v="Q2-2023"/>
    <s v="Europe → France → Marseille"/>
    <m/>
    <m/>
    <s v="Low"/>
    <n v="0"/>
    <n v="0"/>
  </r>
  <r>
    <s v="ORD-2025-993993"/>
    <d v="2025-08-30T00:00:00"/>
    <d v="2025-09-22T00:00:00"/>
    <n v="23"/>
    <s v="Original"/>
    <d v="2025-09-22T00:00:00"/>
    <n v="23"/>
    <x v="3"/>
    <s v="France"/>
    <s v="Marseille"/>
    <s v="Corporate"/>
    <s v="Direct"/>
    <x v="6"/>
    <s v="Components"/>
    <s v="CMP-5311"/>
    <n v="663.9"/>
    <n v="947.77"/>
    <n v="947.77"/>
    <n v="0.17399999999999999"/>
    <n v="15"/>
    <n v="11742.8703"/>
    <n v="9958.5"/>
    <n v="1784.3703000000005"/>
    <n v="0.1519535049280073"/>
    <s v="Aug-2025"/>
    <d v="2025-08-01T00:00:00"/>
    <d v="2023-01-01T00:00:00"/>
    <n v="31"/>
    <s v="Q3-2025"/>
    <s v="Europe → France → Marseille"/>
    <m/>
    <m/>
    <s v="Medium"/>
    <n v="0"/>
    <n v="0"/>
  </r>
  <r>
    <s v="ORD-2023-619493"/>
    <d v="2023-02-27T00:00:00"/>
    <d v="2023-02-26T00:00:00"/>
    <n v="-1"/>
    <s v="Corrected"/>
    <d v="2023-02-28T00:00:00"/>
    <n v="1"/>
    <x v="2"/>
    <s v="USA"/>
    <s v="San Francisco"/>
    <s v="Non-Profit"/>
    <s v="Online"/>
    <x v="4"/>
    <s v="Networking"/>
    <s v="NET-1282"/>
    <n v="1015.91"/>
    <n v="2331.48"/>
    <n v="2331.48"/>
    <n v="0.14599999999999999"/>
    <n v="26"/>
    <n v="51768.181920000003"/>
    <n v="26413.66"/>
    <n v="25354.521920000003"/>
    <n v="0.48977037592669626"/>
    <s v="Feb-2023"/>
    <d v="2023-02-01T00:00:00"/>
    <d v="2023-01-01T00:00:00"/>
    <n v="1"/>
    <s v="Q1-2023"/>
    <s v="Americas → USA → San Francisco"/>
    <m/>
    <m/>
    <s v="High"/>
    <n v="1"/>
    <n v="0"/>
  </r>
  <r>
    <s v="ORD-2024-947056"/>
    <d v="2024-07-31T00:00:00"/>
    <d v="2024-08-15T00:00:00"/>
    <n v="15"/>
    <s v="Original"/>
    <d v="2024-08-15T00:00:00"/>
    <n v="15"/>
    <x v="1"/>
    <s v="Japan"/>
    <s v="Tokyo"/>
    <s v="Corporate"/>
    <s v="Marketplace"/>
    <x v="9"/>
    <s v="Monitors"/>
    <s v="MON-1564"/>
    <n v="1252.52"/>
    <n v="1417.24"/>
    <n v="1417.24"/>
    <n v="0.192"/>
    <n v="5"/>
    <n v="5725.6496000000006"/>
    <n v="6262.6"/>
    <n v="-536.95039999999972"/>
    <n v="-9.3779821943696953E-2"/>
    <s v="Jul-2024"/>
    <d v="2024-07-01T00:00:00"/>
    <d v="2023-03-01T00:00:00"/>
    <n v="16"/>
    <s v="Q3-2024"/>
    <s v="Asia → Japan → Tokyo"/>
    <m/>
    <m/>
    <s v="Medium"/>
    <n v="0"/>
    <n v="0"/>
  </r>
  <r>
    <s v="ORD-2025-856556"/>
    <d v="2025-06-15T00:00:00"/>
    <d v="2025-07-12T00:00:00"/>
    <n v="27"/>
    <s v="Original"/>
    <d v="2025-07-12T00:00:00"/>
    <n v="27"/>
    <x v="3"/>
    <s v="France"/>
    <s v="Marseille"/>
    <s v="Consumer"/>
    <s v="Direct"/>
    <x v="0"/>
    <s v="Accessories"/>
    <s v="ACC-7906"/>
    <n v="318.83"/>
    <n v="699.5"/>
    <n v="699.5"/>
    <n v="0.08"/>
    <n v="13"/>
    <n v="8366.02"/>
    <n v="4144.79"/>
    <n v="4221.2300000000005"/>
    <n v="0.50456848059172699"/>
    <s v="Jun-2025"/>
    <d v="2025-06-01T00:00:00"/>
    <d v="2023-01-01T00:00:00"/>
    <n v="29"/>
    <s v="Q2-2025"/>
    <s v="Europe → France → Marseille"/>
    <m/>
    <m/>
    <s v="Low"/>
    <n v="0"/>
    <n v="0"/>
  </r>
  <r>
    <s v="ORD-2024-442776"/>
    <d v="2024-06-30T00:00:00"/>
    <d v="2024-07-21T00:00:00"/>
    <n v="21"/>
    <s v="Original"/>
    <d v="2024-07-21T00:00:00"/>
    <n v="21"/>
    <x v="0"/>
    <s v="Kenya"/>
    <s v="Kisumu"/>
    <s v="Small Business"/>
    <s v="Retail"/>
    <x v="11"/>
    <s v="Laptops"/>
    <s v="LAP-6577"/>
    <n v="753.43"/>
    <n v="1787.2"/>
    <n v="1787.2"/>
    <n v="7.2999999999999995E-2"/>
    <n v="9"/>
    <n v="14910.609600000002"/>
    <n v="6780.87"/>
    <n v="8129.7396000000017"/>
    <n v="0.54523187301476939"/>
    <s v="Jun-2024"/>
    <d v="2024-06-01T00:00:00"/>
    <d v="2023-01-01T00:00:00"/>
    <n v="17"/>
    <s v="Q2-2024"/>
    <s v="Africa → Kenya → Kisumu"/>
    <m/>
    <m/>
    <s v="High"/>
    <n v="0"/>
    <n v="0"/>
  </r>
  <r>
    <s v="ORD-2025-705398"/>
    <d v="2025-02-17T00:00:00"/>
    <d v="2025-02-15T00:00:00"/>
    <n v="-2"/>
    <s v="Corrected"/>
    <d v="2025-02-19T00:00:00"/>
    <n v="2"/>
    <x v="2"/>
    <s v="Canada"/>
    <s v="Toronto"/>
    <s v="Small Business"/>
    <s v="Retail"/>
    <x v="14"/>
    <s v="Components"/>
    <s v="CMP-5065"/>
    <n v="1133.47"/>
    <n v="1698.75"/>
    <n v="1698.75"/>
    <n v="4.2999999999999997E-2"/>
    <n v="5"/>
    <n v="8128.5187499999993"/>
    <n v="5667.35"/>
    <n v="2461.1687499999989"/>
    <n v="0.30278194904821976"/>
    <s v="Feb-2025"/>
    <d v="2025-02-01T00:00:00"/>
    <d v="2023-01-01T00:00:00"/>
    <n v="25"/>
    <s v="Q1-2025"/>
    <s v="Americas → Canada → Toronto"/>
    <m/>
    <m/>
    <s v="High"/>
    <n v="1"/>
    <n v="0"/>
  </r>
  <r>
    <s v="ORD-2023-689428"/>
    <d v="2023-01-07T00:00:00"/>
    <d v="2023-01-30T00:00:00"/>
    <n v="23"/>
    <s v="Original"/>
    <d v="2023-01-30T00:00:00"/>
    <n v="23"/>
    <x v="0"/>
    <s v="South Africa"/>
    <s v="Cape Town"/>
    <s v="Consumer"/>
    <s v="Online"/>
    <x v="8"/>
    <s v="Printers"/>
    <s v="PRN-4787"/>
    <n v="299.02"/>
    <n v="724.7"/>
    <n v="724.7"/>
    <n v="0.14000000000000001"/>
    <n v="5"/>
    <n v="3116.21"/>
    <n v="1495.1"/>
    <n v="1621.1100000000001"/>
    <n v="0.52021847051386139"/>
    <s v="Jan-2023"/>
    <d v="2023-01-01T00:00:00"/>
    <d v="2023-01-01T00:00:00"/>
    <n v="0"/>
    <s v="Q1-2023"/>
    <s v="Africa → South Africa → Cape Town"/>
    <m/>
    <m/>
    <s v="Low"/>
    <n v="0"/>
    <n v="0"/>
  </r>
  <r>
    <s v="ORD-2025-683247"/>
    <d v="2025-03-10T00:00:00"/>
    <d v="2025-04-04T00:00:00"/>
    <n v="25"/>
    <s v="Original"/>
    <d v="2025-04-04T00:00:00"/>
    <n v="25"/>
    <x v="1"/>
    <s v="Japan"/>
    <s v="Osaka"/>
    <s v="Corporate"/>
    <s v="Direct"/>
    <x v="10"/>
    <s v="Printers"/>
    <s v="PRN-9867"/>
    <n v="783.72"/>
    <n v="1355.94"/>
    <n v="1355.94"/>
    <n v="0.187"/>
    <n v="4"/>
    <n v="4409.5168800000001"/>
    <n v="3134.88"/>
    <n v="1274.63688"/>
    <n v="0.28906497348525856"/>
    <s v="Mar-2025"/>
    <d v="2025-03-01T00:00:00"/>
    <d v="2023-03-01T00:00:00"/>
    <n v="24"/>
    <s v="Q1-2025"/>
    <s v="Asia → Japan → Osaka"/>
    <m/>
    <m/>
    <s v="Medium"/>
    <n v="0"/>
    <n v="0"/>
  </r>
  <r>
    <s v="ORD-2024-585443"/>
    <d v="2024-08-17T00:00:00"/>
    <d v="2024-08-15T00:00:00"/>
    <n v="-2"/>
    <s v="Corrected"/>
    <d v="2024-08-19T00:00:00"/>
    <n v="2"/>
    <x v="2"/>
    <s v="Brazil"/>
    <s v="Rio de Janeiro"/>
    <s v="Consumer"/>
    <s v="Direct"/>
    <x v="12"/>
    <s v="Monitors"/>
    <s v="MON-2849"/>
    <n v="165.3"/>
    <n v="275.07"/>
    <n v="275.07"/>
    <n v="0.13300000000000001"/>
    <n v="25"/>
    <n v="5962.1422499999999"/>
    <n v="4132.5"/>
    <n v="1829.6422499999999"/>
    <n v="0.30687665159280625"/>
    <s v="Aug-2024"/>
    <d v="2024-08-01T00:00:00"/>
    <d v="2023-01-01T00:00:00"/>
    <n v="19"/>
    <s v="Q3-2024"/>
    <s v="Americas → Brazil → Rio de Janeiro"/>
    <m/>
    <m/>
    <s v="Low"/>
    <n v="1"/>
    <n v="0"/>
  </r>
  <r>
    <s v="ORD-2024-907733"/>
    <d v="2024-03-09T00:00:00"/>
    <d v="2024-03-22T00:00:00"/>
    <n v="13"/>
    <s v="Original"/>
    <d v="2024-03-22T00:00:00"/>
    <n v="13"/>
    <x v="3"/>
    <s v="United Kingdom"/>
    <s v="Manchester"/>
    <s v="Consumer"/>
    <s v="Online"/>
    <x v="6"/>
    <s v="Laptops"/>
    <s v="LAP-8633"/>
    <n v="985.45"/>
    <n v="1802.44"/>
    <n v="1802.44"/>
    <n v="8.9999999999999993E-3"/>
    <n v="19"/>
    <n v="33938.142760000002"/>
    <n v="18723.55"/>
    <n v="15214.592760000003"/>
    <n v="0.44830363486867486"/>
    <s v="Mar-2024"/>
    <d v="2024-03-01T00:00:00"/>
    <d v="2023-01-01T00:00:00"/>
    <n v="14"/>
    <s v="Q1-2024"/>
    <s v="Europe → United Kingdom → Manchester"/>
    <m/>
    <m/>
    <s v="High"/>
    <n v="0"/>
    <n v="0"/>
  </r>
  <r>
    <s v="ORD-2024-550400"/>
    <d v="2024-08-19T00:00:00"/>
    <d v="2024-09-02T00:00:00"/>
    <n v="14"/>
    <s v="Original"/>
    <d v="2024-09-02T00:00:00"/>
    <n v="14"/>
    <x v="2"/>
    <s v="Canada"/>
    <s v="Toronto"/>
    <s v="Consumer"/>
    <s v="Distributor"/>
    <x v="0"/>
    <s v="Printers"/>
    <s v="PRN-9793"/>
    <n v="1337.01"/>
    <n v="1269.78"/>
    <n v="1269.78"/>
    <n v="0.16"/>
    <n v="7"/>
    <n v="7466.3063999999986"/>
    <n v="9359.07"/>
    <n v="-1892.7636000000011"/>
    <n v="-0.25350735672996244"/>
    <s v="Aug-2024"/>
    <d v="2024-08-01T00:00:00"/>
    <d v="2023-01-01T00:00:00"/>
    <n v="19"/>
    <s v="Q3-2024"/>
    <s v="Americas → Canada → Toronto"/>
    <m/>
    <m/>
    <s v="Medium"/>
    <n v="0"/>
    <n v="0"/>
  </r>
  <r>
    <s v="ORD-2025-189846"/>
    <d v="2025-08-11T00:00:00"/>
    <d v="2025-08-28T00:00:00"/>
    <n v="17"/>
    <s v="Original"/>
    <d v="2025-08-28T00:00:00"/>
    <n v="17"/>
    <x v="3"/>
    <s v="France"/>
    <s v="Paris"/>
    <s v="Education"/>
    <s v="Online"/>
    <x v="9"/>
    <s v="Networking"/>
    <s v="NET-6218"/>
    <n v="416.16"/>
    <n v="571.9"/>
    <n v="571.9"/>
    <n v="7.0999999999999994E-2"/>
    <n v="2"/>
    <n v="1062.5902000000001"/>
    <n v="832.32"/>
    <n v="230.27020000000005"/>
    <n v="0.21670649701079497"/>
    <s v="Aug-2025"/>
    <d v="2025-08-01T00:00:00"/>
    <d v="2023-01-01T00:00:00"/>
    <n v="31"/>
    <s v="Q3-2025"/>
    <s v="Europe → France → Paris"/>
    <m/>
    <m/>
    <s v="Low"/>
    <n v="0"/>
    <n v="0"/>
  </r>
  <r>
    <s v="ORD-2025-752192"/>
    <d v="2025-05-16T00:00:00"/>
    <d v="2025-05-18T00:00:00"/>
    <n v="2"/>
    <s v="Original"/>
    <d v="2025-05-18T00:00:00"/>
    <n v="2"/>
    <x v="1"/>
    <s v="Japan"/>
    <s v="Tokyo"/>
    <s v="Enterprise"/>
    <s v="Retail"/>
    <x v="1"/>
    <s v="Printers"/>
    <s v="PRN-6131"/>
    <n v="1144.3800000000001"/>
    <n v="2755.04"/>
    <n v="2755.04"/>
    <n v="0.15"/>
    <n v="17"/>
    <n v="39810.328000000001"/>
    <n v="19454.460000000003"/>
    <n v="20355.867999999999"/>
    <n v="0.51132128326096682"/>
    <s v="May-2025"/>
    <d v="2025-05-01T00:00:00"/>
    <d v="2023-03-01T00:00:00"/>
    <n v="26"/>
    <s v="Q2-2025"/>
    <s v="Asia → Japan → Tokyo"/>
    <m/>
    <m/>
    <s v="High"/>
    <n v="1"/>
    <n v="0"/>
  </r>
  <r>
    <s v="ORD-2023-294716"/>
    <d v="2023-04-10T00:00:00"/>
    <d v="2023-04-25T00:00:00"/>
    <n v="15"/>
    <s v="Original"/>
    <d v="2023-04-25T00:00:00"/>
    <n v="15"/>
    <x v="3"/>
    <s v="United Kingdom"/>
    <s v="London"/>
    <s v="Small Business"/>
    <s v="Retail"/>
    <x v="14"/>
    <s v="Printers"/>
    <s v="PRN-5067"/>
    <n v="405.66"/>
    <n v="962.51"/>
    <n v="962.51"/>
    <n v="0.19"/>
    <n v="7"/>
    <n v="5457.4317000000001"/>
    <n v="2839.6200000000003"/>
    <n v="2617.8116999999997"/>
    <n v="0.47967832561239376"/>
    <s v="Apr-2023"/>
    <d v="2023-04-01T00:00:00"/>
    <d v="2023-01-01T00:00:00"/>
    <n v="3"/>
    <s v="Q2-2023"/>
    <s v="Europe → United Kingdom → London"/>
    <m/>
    <m/>
    <s v="Medium"/>
    <n v="0"/>
    <n v="0"/>
  </r>
  <r>
    <s v="ORD-2023-552115"/>
    <d v="2023-09-17T00:00:00"/>
    <d v="2023-10-02T00:00:00"/>
    <n v="15"/>
    <s v="Original"/>
    <d v="2023-10-02T00:00:00"/>
    <n v="15"/>
    <x v="2"/>
    <s v="Brazil"/>
    <s v="Rio de Janeiro"/>
    <s v="Small Business"/>
    <s v="Retail"/>
    <x v="5"/>
    <s v="Laptops"/>
    <s v="LAP-4932"/>
    <n v="689.33"/>
    <n v="668.27"/>
    <n v="668.27"/>
    <n v="0.186"/>
    <n v="13"/>
    <n v="7071.6331400000008"/>
    <n v="8961.2900000000009"/>
    <n v="-1889.6568600000001"/>
    <n v="-0.26721647214861033"/>
    <s v="Sep-2023"/>
    <d v="2023-09-01T00:00:00"/>
    <d v="2023-01-01T00:00:00"/>
    <n v="8"/>
    <s v="Q3-2023"/>
    <s v="Americas → Brazil → Rio de Janeiro"/>
    <m/>
    <m/>
    <s v="Low"/>
    <n v="0"/>
    <n v="0"/>
  </r>
  <r>
    <s v="ORD-2023-107265"/>
    <d v="2023-04-22T00:00:00"/>
    <d v="2023-05-14T00:00:00"/>
    <n v="22"/>
    <s v="Original"/>
    <d v="2023-05-14T00:00:00"/>
    <n v="22"/>
    <x v="1"/>
    <s v="Japan"/>
    <s v="Nagoya"/>
    <s v="Enterprise"/>
    <s v="Retail"/>
    <x v="8"/>
    <s v="Accessories"/>
    <s v="ACC-7713"/>
    <n v="1209.22"/>
    <n v="1404.33"/>
    <n v="1404.33"/>
    <n v="0.10299999999999999"/>
    <n v="11"/>
    <n v="13856.52411"/>
    <n v="13301.42"/>
    <n v="555.10411000000022"/>
    <n v="4.0060848275751328E-2"/>
    <s v="Apr-2023"/>
    <d v="2023-04-01T00:00:00"/>
    <d v="2023-03-01T00:00:00"/>
    <n v="1"/>
    <s v="Q2-2023"/>
    <s v="Asia → Japan → Nagoya"/>
    <m/>
    <m/>
    <s v="Medium"/>
    <n v="0"/>
    <n v="0"/>
  </r>
  <r>
    <s v="ORD-2025-262434"/>
    <d v="2025-06-19T00:00:00"/>
    <d v="2025-06-21T00:00:00"/>
    <n v="2"/>
    <s v="Original"/>
    <d v="2025-06-21T00:00:00"/>
    <n v="2"/>
    <x v="0"/>
    <s v="South Africa"/>
    <s v="Johannesburg"/>
    <s v="Small Business"/>
    <s v="Not Specified"/>
    <x v="10"/>
    <s v="Phones"/>
    <s v="PHN-7379"/>
    <n v="1466.27"/>
    <n v="3589.89"/>
    <n v="3589.89"/>
    <n v="9.7000000000000003E-2"/>
    <n v="9"/>
    <n v="29175.036029999999"/>
    <n v="13196.43"/>
    <n v="15978.606029999999"/>
    <n v="0.54768076425234147"/>
    <s v="Jun-2025"/>
    <d v="2025-06-01T00:00:00"/>
    <d v="2023-01-01T00:00:00"/>
    <n v="29"/>
    <s v="Q2-2025"/>
    <s v="Africa → South Africa → Johannesburg"/>
    <m/>
    <m/>
    <s v="High"/>
    <n v="1"/>
    <n v="0"/>
  </r>
  <r>
    <s v="ORD-2024-266562"/>
    <d v="2024-11-27T00:00:00"/>
    <d v="2024-12-24T00:00:00"/>
    <n v="27"/>
    <s v="Original"/>
    <d v="2024-12-24T00:00:00"/>
    <n v="27"/>
    <x v="0"/>
    <s v="Kenya"/>
    <s v="Mombasa"/>
    <s v="Corporate"/>
    <s v="Distributor"/>
    <x v="5"/>
    <s v="Printers"/>
    <s v="PRN-5569"/>
    <n v="143.33000000000001"/>
    <n v="233.51"/>
    <n v="233.51"/>
    <n v="0.16300000000000001"/>
    <n v="14"/>
    <n v="2736.27018"/>
    <n v="2006.6200000000001"/>
    <n v="729.65017999999986"/>
    <n v="0.26665867476580835"/>
    <s v="Nov-2024"/>
    <d v="2024-11-01T00:00:00"/>
    <d v="2023-01-01T00:00:00"/>
    <n v="22"/>
    <s v="Q4-2024"/>
    <s v="Africa → Kenya → Mombasa"/>
    <m/>
    <m/>
    <s v="Low"/>
    <n v="0"/>
    <n v="0"/>
  </r>
  <r>
    <s v="ORD-2024-838925"/>
    <d v="2024-01-28T00:00:00"/>
    <d v="2024-01-27T00:00:00"/>
    <n v="-1"/>
    <s v="Corrected"/>
    <d v="2024-01-29T00:00:00"/>
    <n v="1"/>
    <x v="0"/>
    <s v="South Africa"/>
    <s v="Cape Town"/>
    <s v="Enterprise"/>
    <s v="Direct"/>
    <x v="7"/>
    <s v="Components"/>
    <s v="CMP-1470"/>
    <n v="109.75"/>
    <n v="124.25"/>
    <n v="124.25"/>
    <n v="0.12"/>
    <n v="19"/>
    <n v="2077.46"/>
    <n v="2085.25"/>
    <n v="-7.7899999999999636"/>
    <n v="-3.7497713554051405E-3"/>
    <s v="Jan-2024"/>
    <d v="2024-01-01T00:00:00"/>
    <d v="2023-01-01T00:00:00"/>
    <n v="12"/>
    <s v="Q1-2024"/>
    <s v="Africa → South Africa → Cape Town"/>
    <m/>
    <m/>
    <s v="Low"/>
    <n v="1"/>
    <n v="0"/>
  </r>
  <r>
    <s v="ORD-2023-664790"/>
    <d v="2023-04-16T00:00:00"/>
    <d v="2023-04-23T00:00:00"/>
    <n v="7"/>
    <s v="Original"/>
    <d v="2023-04-23T00:00:00"/>
    <n v="7"/>
    <x v="2"/>
    <s v="USA"/>
    <s v="Austin"/>
    <s v="Corporate"/>
    <s v="Distributor"/>
    <x v="7"/>
    <s v="Printers"/>
    <s v="PRN-9249"/>
    <n v="1099.1500000000001"/>
    <n v="1431.37"/>
    <n v="1431.37"/>
    <n v="0.104"/>
    <n v="8"/>
    <n v="10260.060159999999"/>
    <n v="8793.2000000000007"/>
    <n v="1466.8601599999984"/>
    <n v="0.14296798821109433"/>
    <s v="Apr-2023"/>
    <d v="2023-04-01T00:00:00"/>
    <d v="2023-01-01T00:00:00"/>
    <n v="3"/>
    <s v="Q2-2023"/>
    <s v="Americas → USA → Austin"/>
    <m/>
    <m/>
    <s v="Medium"/>
    <n v="1"/>
    <n v="0"/>
  </r>
  <r>
    <s v="ORD-2024-331408"/>
    <d v="2024-02-01T00:00:00"/>
    <d v="2024-02-01T00:00:00"/>
    <n v="0"/>
    <s v="Original"/>
    <d v="2024-02-01T00:00:00"/>
    <n v="0"/>
    <x v="2"/>
    <s v="USA"/>
    <s v="Austin"/>
    <s v="Consumer"/>
    <s v="Distributor"/>
    <x v="10"/>
    <s v="Printers"/>
    <s v="PRN-4906"/>
    <n v="714.43"/>
    <n v="1595.52"/>
    <n v="1595.52"/>
    <n v="0.19400000000000001"/>
    <n v="14"/>
    <n v="18003.847679999999"/>
    <n v="10002.019999999999"/>
    <n v="8001.8276800000003"/>
    <n v="0.44445097638151093"/>
    <s v="Feb-2024"/>
    <d v="2024-02-01T00:00:00"/>
    <d v="2023-01-01T00:00:00"/>
    <n v="13"/>
    <s v="Q1-2024"/>
    <s v="Americas → USA → Austin"/>
    <m/>
    <m/>
    <s v="Medium"/>
    <n v="1"/>
    <n v="0"/>
  </r>
  <r>
    <s v="ORD-2024-741404"/>
    <d v="2024-10-19T00:00:00"/>
    <d v="2024-11-06T00:00:00"/>
    <n v="18"/>
    <s v="Original"/>
    <d v="2024-11-06T00:00:00"/>
    <n v="18"/>
    <x v="2"/>
    <s v="USA"/>
    <s v="Chicago"/>
    <s v="Education"/>
    <s v="Not Specified"/>
    <x v="0"/>
    <s v="Monitors"/>
    <s v="MON-8129"/>
    <n v="942.02"/>
    <n v="1028.46"/>
    <n v="1028.46"/>
    <n v="0"/>
    <n v="9"/>
    <n v="9256.14"/>
    <n v="8478.18"/>
    <n v="777.95999999999913"/>
    <n v="8.4047994088248354E-2"/>
    <s v="Oct-2024"/>
    <d v="2024-10-01T00:00:00"/>
    <d v="2023-01-01T00:00:00"/>
    <n v="21"/>
    <s v="Q4-2024"/>
    <s v="Americas → USA → Chicago"/>
    <m/>
    <m/>
    <s v="Medium"/>
    <n v="0"/>
    <n v="0"/>
  </r>
  <r>
    <s v="ORD-2024-341535"/>
    <d v="2024-06-25T00:00:00"/>
    <d v="2024-06-30T00:00:00"/>
    <n v="5"/>
    <s v="Original"/>
    <d v="2024-06-30T00:00:00"/>
    <n v="5"/>
    <x v="0"/>
    <s v="Kenya"/>
    <s v="Kisumu"/>
    <s v="Education"/>
    <s v="Direct"/>
    <x v="12"/>
    <s v="Networking"/>
    <s v="NET-5987"/>
    <n v="1323.55"/>
    <n v="3230.35"/>
    <n v="3230.35"/>
    <n v="2.1999999999999999E-2"/>
    <n v="26"/>
    <n v="82141.339799999987"/>
    <n v="34412.299999999996"/>
    <n v="47729.039799999991"/>
    <n v="0.58105991351263542"/>
    <s v="Jun-2024"/>
    <d v="2024-06-01T00:00:00"/>
    <d v="2023-01-01T00:00:00"/>
    <n v="17"/>
    <s v="Q2-2024"/>
    <s v="Africa → Kenya → Kisumu"/>
    <m/>
    <m/>
    <s v="High"/>
    <n v="1"/>
    <n v="0"/>
  </r>
  <r>
    <s v="ORD-2023-451931"/>
    <d v="2023-07-30T00:00:00"/>
    <d v="2023-08-19T00:00:00"/>
    <n v="20"/>
    <s v="Original"/>
    <d v="2023-08-19T00:00:00"/>
    <n v="20"/>
    <x v="3"/>
    <s v="France"/>
    <s v="Paris"/>
    <s v="Enterprise"/>
    <s v="Marketplace"/>
    <x v="3"/>
    <s v="Networking"/>
    <s v="NET-5423"/>
    <n v="1418.51"/>
    <n v="2789.61"/>
    <n v="2789.61"/>
    <n v="0.17100000000000001"/>
    <n v="8"/>
    <n v="18500.693520000001"/>
    <n v="11348.08"/>
    <n v="7152.6135200000008"/>
    <n v="0.38661326464695689"/>
    <s v="Jul-2023"/>
    <d v="2023-07-01T00:00:00"/>
    <d v="2023-01-01T00:00:00"/>
    <n v="6"/>
    <s v="Q3-2023"/>
    <s v="Europe → France → Paris"/>
    <m/>
    <m/>
    <s v="High"/>
    <n v="0"/>
    <n v="0"/>
  </r>
  <r>
    <s v="ORD-2025-532859"/>
    <d v="2025-03-11T00:00:00"/>
    <d v="2025-03-27T00:00:00"/>
    <n v="16"/>
    <s v="Original"/>
    <d v="2025-03-27T00:00:00"/>
    <n v="16"/>
    <x v="1"/>
    <s v="Japan"/>
    <s v="Tokyo"/>
    <s v="Enterprise"/>
    <s v="Distributor"/>
    <x v="5"/>
    <s v="Printers"/>
    <s v="PRN-5264"/>
    <n v="1317.58"/>
    <n v="1897.74"/>
    <n v="1897.74"/>
    <n v="8.1000000000000003E-2"/>
    <n v="6"/>
    <n v="10464.138360000001"/>
    <n v="7905.48"/>
    <n v="2558.6583600000013"/>
    <n v="0.24451687009230266"/>
    <s v="Mar-2025"/>
    <d v="2025-03-01T00:00:00"/>
    <d v="2023-03-01T00:00:00"/>
    <n v="24"/>
    <s v="Q1-2025"/>
    <s v="Asia → Japan → Tokyo"/>
    <m/>
    <m/>
    <s v="High"/>
    <n v="0"/>
    <n v="0"/>
  </r>
  <r>
    <s v="ORD-2023-502205"/>
    <d v="2023-10-09T00:00:00"/>
    <d v="2023-10-11T00:00:00"/>
    <n v="2"/>
    <s v="Original"/>
    <d v="2023-10-11T00:00:00"/>
    <n v="2"/>
    <x v="0"/>
    <s v="Nigeria"/>
    <s v="Port Harcourt"/>
    <s v="Education"/>
    <s v="Marketplace"/>
    <x v="11"/>
    <s v="Networking"/>
    <s v="NET-8856"/>
    <n v="391.16"/>
    <n v="902.47"/>
    <n v="902.47"/>
    <n v="4.0000000000000001E-3"/>
    <n v="12"/>
    <n v="10786.32144"/>
    <n v="4693.92"/>
    <n v="6092.4014399999996"/>
    <n v="0.56482661618139207"/>
    <s v="Oct-2023"/>
    <d v="2023-10-01T00:00:00"/>
    <d v="2023-01-01T00:00:00"/>
    <n v="9"/>
    <s v="Q4-2023"/>
    <s v="Africa → Nigeria → Port Harcourt"/>
    <m/>
    <m/>
    <s v="Medium"/>
    <n v="1"/>
    <n v="0"/>
  </r>
  <r>
    <s v="ORD-2024-930679"/>
    <d v="2024-12-17T00:00:00"/>
    <d v="2025-01-16T00:00:00"/>
    <n v="30"/>
    <s v="Original"/>
    <d v="2025-01-16T00:00:00"/>
    <n v="30"/>
    <x v="3"/>
    <s v="United Kingdom"/>
    <s v="Manchester"/>
    <s v="Corporate"/>
    <s v="Retail"/>
    <x v="14"/>
    <s v="Monitors"/>
    <s v="MON-4215"/>
    <n v="722.87"/>
    <n v="-33.659999999999997"/>
    <n v="33.659999999999997"/>
    <n v="0.10199999999999999"/>
    <n v="28"/>
    <n v="846.34703999999988"/>
    <n v="20240.36"/>
    <n v="-19394.01296"/>
    <n v="-22.914965189693348"/>
    <s v="Dec-2024"/>
    <d v="2024-12-01T00:00:00"/>
    <d v="2023-01-01T00:00:00"/>
    <n v="23"/>
    <s v="Q4-2024"/>
    <s v="Europe → United Kingdom → Manchester"/>
    <m/>
    <m/>
    <s v="Low"/>
    <n v="0"/>
    <n v="0"/>
  </r>
  <r>
    <s v="ORD-2025-150713"/>
    <d v="2025-07-11T00:00:00"/>
    <d v="2025-07-16T00:00:00"/>
    <n v="5"/>
    <s v="Original"/>
    <d v="2025-07-16T00:00:00"/>
    <n v="5"/>
    <x v="3"/>
    <s v="United Kingdom"/>
    <s v="London"/>
    <s v="Enterprise"/>
    <s v="Online"/>
    <x v="11"/>
    <s v="Printers"/>
    <s v="PRN-5753"/>
    <n v="930.03"/>
    <n v="1086.68"/>
    <n v="1086.68"/>
    <n v="0.109"/>
    <n v="26"/>
    <n v="25174.028880000002"/>
    <n v="24180.78"/>
    <n v="993.24888000000283"/>
    <n v="3.9455300728168656E-2"/>
    <s v="Jul-2025"/>
    <d v="2025-07-01T00:00:00"/>
    <d v="2023-01-01T00:00:00"/>
    <n v="30"/>
    <s v="Q3-2025"/>
    <s v="Europe → United Kingdom → London"/>
    <m/>
    <m/>
    <s v="Medium"/>
    <n v="1"/>
    <n v="0"/>
  </r>
  <r>
    <s v="ORD-2024-756884"/>
    <d v="2024-10-13T00:00:00"/>
    <d v="2024-10-24T00:00:00"/>
    <n v="11"/>
    <s v="Original"/>
    <d v="2024-10-24T00:00:00"/>
    <n v="11"/>
    <x v="3"/>
    <s v="France"/>
    <s v="Paris"/>
    <s v="Education"/>
    <s v="Distributor"/>
    <x v="9"/>
    <s v="Components"/>
    <s v="CMP-5006"/>
    <n v="816.7"/>
    <n v="1010.75"/>
    <n v="1010.75"/>
    <n v="4.7E-2"/>
    <n v="43"/>
    <n v="41419.524249999995"/>
    <n v="35118.1"/>
    <n v="6301.4242499999964"/>
    <n v="0.15213656757537472"/>
    <s v="Oct-2024"/>
    <d v="2024-10-01T00:00:00"/>
    <d v="2023-01-01T00:00:00"/>
    <n v="21"/>
    <s v="Q4-2024"/>
    <s v="Europe → France → Paris"/>
    <m/>
    <m/>
    <s v="Medium"/>
    <n v="0"/>
    <n v="0"/>
  </r>
  <r>
    <s v="ORD-2023-755337"/>
    <d v="2023-09-08T00:00:00"/>
    <d v="2023-09-14T00:00:00"/>
    <n v="6"/>
    <s v="Original"/>
    <d v="2023-09-14T00:00:00"/>
    <n v="6"/>
    <x v="0"/>
    <s v="Kenya"/>
    <s v="Nakuru"/>
    <s v="Education"/>
    <s v="Direct"/>
    <x v="2"/>
    <s v="Accessories"/>
    <s v="ACC-4766"/>
    <n v="251.03"/>
    <n v="411.48"/>
    <n v="411.48"/>
    <n v="0.16500000000000001"/>
    <n v="3"/>
    <n v="1030.7574"/>
    <n v="753.09"/>
    <n v="277.66739999999993"/>
    <n v="0.26938191275658069"/>
    <s v="Sep-2023"/>
    <d v="2023-09-01T00:00:00"/>
    <d v="2023-01-01T00:00:00"/>
    <n v="8"/>
    <s v="Q3-2023"/>
    <s v="Africa → Kenya → Nakuru"/>
    <m/>
    <m/>
    <s v="Low"/>
    <n v="1"/>
    <n v="0"/>
  </r>
  <r>
    <s v="ORD-2025-907040"/>
    <d v="2025-04-17T00:00:00"/>
    <d v="2025-05-03T00:00:00"/>
    <n v="16"/>
    <s v="Original"/>
    <d v="2025-05-03T00:00:00"/>
    <n v="16"/>
    <x v="2"/>
    <s v="Brazil"/>
    <s v="Rio de Janeiro"/>
    <s v="Consumer"/>
    <s v="Marketplace"/>
    <x v="1"/>
    <s v="Networking"/>
    <s v="NET-8610"/>
    <n v="168.68"/>
    <n v="413.34"/>
    <n v="413.34"/>
    <n v="0.186"/>
    <n v="7"/>
    <n v="2355.2113199999999"/>
    <n v="1180.76"/>
    <n v="1174.4513199999999"/>
    <n v="0.49866069767361682"/>
    <s v="Apr-2025"/>
    <d v="2025-04-01T00:00:00"/>
    <d v="2023-01-01T00:00:00"/>
    <n v="27"/>
    <s v="Q2-2025"/>
    <s v="Americas → Brazil → Rio de Janeiro"/>
    <m/>
    <m/>
    <s v="Low"/>
    <n v="0"/>
    <n v="0"/>
  </r>
  <r>
    <s v="ORD-2024-817997"/>
    <d v="2024-07-28T00:00:00"/>
    <d v="2024-08-23T00:00:00"/>
    <n v="26"/>
    <s v="Original"/>
    <d v="2024-08-23T00:00:00"/>
    <n v="26"/>
    <x v="1"/>
    <s v="India"/>
    <s v="Hyderabad"/>
    <s v="Corporate"/>
    <s v="Retail"/>
    <x v="1"/>
    <s v="Networking"/>
    <s v="NET-4675"/>
    <n v="1339.24"/>
    <n v="1558.89"/>
    <n v="1558.89"/>
    <n v="0.192"/>
    <n v="24"/>
    <n v="30229.994880000002"/>
    <n v="32141.760000000002"/>
    <n v="-1911.76512"/>
    <n v="-6.3240669659021781E-2"/>
    <s v="Jul-2024"/>
    <d v="2024-07-01T00:00:00"/>
    <d v="2023-01-01T00:00:00"/>
    <n v="18"/>
    <s v="Q3-2024"/>
    <s v="Asia → India → Hyderabad"/>
    <m/>
    <m/>
    <s v="Medium"/>
    <n v="0"/>
    <n v="0"/>
  </r>
  <r>
    <s v="ORD-2025-649633"/>
    <d v="2025-07-19T00:00:00"/>
    <d v="2025-07-31T00:00:00"/>
    <n v="12"/>
    <s v="Original"/>
    <d v="2025-07-31T00:00:00"/>
    <n v="12"/>
    <x v="0"/>
    <s v="Kenya"/>
    <s v="Nairobi"/>
    <s v="Small Business"/>
    <s v="Marketplace"/>
    <x v="7"/>
    <s v="Accessories"/>
    <s v="ACC-1028"/>
    <n v="619.64"/>
    <n v="861.16"/>
    <n v="861.16"/>
    <n v="0.113"/>
    <n v="14"/>
    <n v="10693.88488"/>
    <n v="8674.9599999999991"/>
    <n v="2018.9248800000005"/>
    <n v="0.18879246435276761"/>
    <s v="Jul-2025"/>
    <d v="2025-07-01T00:00:00"/>
    <d v="2023-01-01T00:00:00"/>
    <n v="30"/>
    <s v="Q3-2025"/>
    <s v="Africa → Kenya → Nairobi"/>
    <m/>
    <m/>
    <s v="Medium"/>
    <n v="0"/>
    <n v="0"/>
  </r>
  <r>
    <s v="ORD-2023-885216"/>
    <d v="2023-08-03T00:00:00"/>
    <d v="2023-08-02T00:00:00"/>
    <n v="-1"/>
    <s v="Corrected"/>
    <d v="2023-08-04T00:00:00"/>
    <n v="1"/>
    <x v="1"/>
    <s v="China"/>
    <s v="Shanghai"/>
    <s v="Non-Profit"/>
    <s v="Direct"/>
    <x v="1"/>
    <s v="Networking"/>
    <s v="NET-4735"/>
    <n v="1021.97"/>
    <n v="2296.25"/>
    <n v="2296.25"/>
    <n v="0.161"/>
    <n v="26"/>
    <n v="50090.397499999999"/>
    <n v="26571.22"/>
    <n v="23519.177499999998"/>
    <n v="0.46953465482081669"/>
    <s v="Aug-2023"/>
    <d v="2023-08-01T00:00:00"/>
    <d v="2023-01-01T00:00:00"/>
    <n v="7"/>
    <s v="Q3-2023"/>
    <s v="Asia → China → Shanghai"/>
    <m/>
    <m/>
    <s v="High"/>
    <n v="1"/>
    <n v="0"/>
  </r>
  <r>
    <s v="ORD-2023-561823"/>
    <d v="2023-11-19T00:00:00"/>
    <d v="2023-12-12T00:00:00"/>
    <n v="23"/>
    <s v="Original"/>
    <d v="2023-12-12T00:00:00"/>
    <n v="23"/>
    <x v="1"/>
    <s v="India"/>
    <s v="Delhi"/>
    <s v="Small Business"/>
    <s v="Direct"/>
    <x v="0"/>
    <s v="Networking"/>
    <s v="NET-2460"/>
    <n v="1349.04"/>
    <n v="2636.6"/>
    <n v="2636.6"/>
    <n v="0.114"/>
    <n v="14"/>
    <n v="32704.386400000003"/>
    <n v="18886.559999999998"/>
    <n v="13817.826400000005"/>
    <n v="0.42250682312143928"/>
    <s v="Nov-2023"/>
    <d v="2023-11-01T00:00:00"/>
    <d v="2023-01-01T00:00:00"/>
    <n v="10"/>
    <s v="Q4-2023"/>
    <s v="Asia → India → Delhi"/>
    <m/>
    <m/>
    <s v="High"/>
    <n v="0"/>
    <n v="0"/>
  </r>
  <r>
    <s v="ORD-2023-249805"/>
    <d v="2023-12-22T00:00:00"/>
    <d v="2024-01-16T00:00:00"/>
    <n v="25"/>
    <s v="Original"/>
    <d v="2024-01-16T00:00:00"/>
    <n v="25"/>
    <x v="1"/>
    <s v="India"/>
    <s v="Hyderabad"/>
    <s v="Small Business"/>
    <s v="Retail"/>
    <x v="8"/>
    <s v="Components"/>
    <s v="CMP-1555"/>
    <n v="1346.81"/>
    <n v="978.09"/>
    <n v="978.09"/>
    <n v="0.159"/>
    <n v="17"/>
    <n v="13983.752729999998"/>
    <n v="22895.77"/>
    <n v="-8912.0172700000021"/>
    <n v="-0.6373122753293996"/>
    <s v="Dec-2023"/>
    <d v="2023-12-01T00:00:00"/>
    <d v="2023-01-01T00:00:00"/>
    <n v="11"/>
    <s v="Q4-2023"/>
    <s v="Asia → India → Hyderabad"/>
    <m/>
    <m/>
    <s v="Medium"/>
    <n v="0"/>
    <n v="0"/>
  </r>
  <r>
    <s v="ORD-2023-548934"/>
    <d v="2023-08-03T00:00:00"/>
    <d v="2023-08-30T00:00:00"/>
    <n v="27"/>
    <s v="Original"/>
    <d v="2023-08-30T00:00:00"/>
    <n v="27"/>
    <x v="1"/>
    <s v="China"/>
    <s v="Shanghai"/>
    <s v="Consumer"/>
    <s v="Distributor"/>
    <x v="13"/>
    <s v="Monitors"/>
    <s v="MON-3773"/>
    <n v="226.04"/>
    <n v="545.72"/>
    <n v="545.72"/>
    <n v="0.151"/>
    <n v="11"/>
    <n v="5096.4790800000001"/>
    <n v="2486.44"/>
    <n v="2610.03908"/>
    <n v="0.51212592831834014"/>
    <s v="Aug-2023"/>
    <d v="2023-08-01T00:00:00"/>
    <d v="2023-01-01T00:00:00"/>
    <n v="7"/>
    <s v="Q3-2023"/>
    <s v="Asia → China → Shanghai"/>
    <m/>
    <m/>
    <s v="Low"/>
    <n v="0"/>
    <n v="0"/>
  </r>
  <r>
    <s v="ORD-2023-921939"/>
    <d v="2023-06-23T00:00:00"/>
    <d v="2023-07-18T00:00:00"/>
    <n v="25"/>
    <s v="Original"/>
    <d v="2023-07-18T00:00:00"/>
    <n v="25"/>
    <x v="2"/>
    <s v="Canada"/>
    <s v="Vancouver"/>
    <s v="Enterprise"/>
    <s v="Online"/>
    <x v="13"/>
    <s v="Phones"/>
    <s v="PHN-4677"/>
    <n v="807.02"/>
    <n v="1435.54"/>
    <n v="1435.54"/>
    <n v="0"/>
    <n v="23"/>
    <n v="33017.42"/>
    <n v="18561.46"/>
    <n v="14455.96"/>
    <n v="0.43782827368098415"/>
    <s v="Jun-2023"/>
    <d v="2023-06-01T00:00:00"/>
    <d v="2023-01-01T00:00:00"/>
    <n v="5"/>
    <s v="Q2-2023"/>
    <s v="Americas → Canada → Vancouver"/>
    <m/>
    <m/>
    <s v="Medium"/>
    <n v="0"/>
    <n v="0"/>
  </r>
  <r>
    <s v="ORD-2023-961864"/>
    <d v="2023-12-07T00:00:00"/>
    <d v="2024-01-02T00:00:00"/>
    <n v="26"/>
    <s v="Original"/>
    <d v="2024-01-02T00:00:00"/>
    <n v="26"/>
    <x v="3"/>
    <s v="Germany"/>
    <s v="Frankfurt"/>
    <s v="Enterprise"/>
    <s v="Distributor"/>
    <x v="6"/>
    <s v="Components"/>
    <s v="CMP-1940"/>
    <n v="1071.99"/>
    <n v="2397.3000000000002"/>
    <n v="2397.3000000000002"/>
    <n v="6.2E-2"/>
    <n v="18"/>
    <n v="40476.013200000001"/>
    <n v="19295.82"/>
    <n v="21180.193200000002"/>
    <n v="0.52327765324476183"/>
    <s v="Dec-2023"/>
    <d v="2023-12-01T00:00:00"/>
    <d v="2023-01-01T00:00:00"/>
    <n v="11"/>
    <s v="Q4-2023"/>
    <s v="Europe → Germany → Frankfurt"/>
    <m/>
    <m/>
    <s v="High"/>
    <n v="0"/>
    <n v="0"/>
  </r>
  <r>
    <s v="ORD-2023-455933"/>
    <d v="2023-11-19T00:00:00"/>
    <d v="2023-12-19T00:00:00"/>
    <n v="30"/>
    <s v="Original"/>
    <d v="2023-12-19T00:00:00"/>
    <n v="30"/>
    <x v="1"/>
    <s v="Japan"/>
    <s v="Nagoya"/>
    <s v="Consumer"/>
    <s v="Retail"/>
    <x v="15"/>
    <s v="Phones"/>
    <s v="PHN-9184"/>
    <n v="807.11"/>
    <n v="1853.86"/>
    <n v="1853.86"/>
    <n v="0.13900000000000001"/>
    <n v="8"/>
    <n v="12769.38768"/>
    <n v="6456.88"/>
    <n v="6312.5076799999997"/>
    <n v="0.49434693645388639"/>
    <s v="Nov-2023"/>
    <d v="2023-11-01T00:00:00"/>
    <d v="2023-03-01T00:00:00"/>
    <n v="8"/>
    <s v="Q4-2023"/>
    <s v="Asia → Japan → Nagoya"/>
    <m/>
    <m/>
    <s v="High"/>
    <n v="0"/>
    <n v="0"/>
  </r>
  <r>
    <s v="ORD-2025-728935"/>
    <d v="2025-02-28T00:00:00"/>
    <d v="2025-03-10T00:00:00"/>
    <n v="10"/>
    <s v="Original"/>
    <d v="2025-03-10T00:00:00"/>
    <n v="10"/>
    <x v="1"/>
    <s v="Japan"/>
    <s v="Osaka"/>
    <s v="Education"/>
    <s v="Distributor"/>
    <x v="13"/>
    <s v="Laptops"/>
    <s v="LAP-3017"/>
    <n v="51.86"/>
    <n v="45.98"/>
    <n v="45.98"/>
    <n v="0.17299999999999999"/>
    <n v="7"/>
    <n v="266.17821999999995"/>
    <n v="363.02"/>
    <n v="-96.841780000000028"/>
    <n v="-0.3638230806412337"/>
    <s v="Feb-2025"/>
    <d v="2025-02-01T00:00:00"/>
    <d v="2023-03-01T00:00:00"/>
    <n v="23"/>
    <s v="Q1-2025"/>
    <s v="Asia → Japan → Osaka"/>
    <m/>
    <m/>
    <s v="Low"/>
    <n v="0"/>
    <n v="0"/>
  </r>
  <r>
    <m/>
    <m/>
    <m/>
    <m/>
    <m/>
    <m/>
    <m/>
    <x v="4"/>
    <m/>
    <m/>
    <m/>
    <m/>
    <x v="16"/>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d v="2024-04-06T00:00:00"/>
    <n v="26"/>
    <s v="Original"/>
    <d v="2024-04-06T00:00:00"/>
    <n v="26"/>
    <x v="0"/>
    <x v="0"/>
    <s v="Kisumu"/>
    <s v="Corporate"/>
    <x v="0"/>
    <x v="0"/>
    <x v="0"/>
    <x v="0"/>
    <n v="279.24"/>
    <n v="608.9"/>
    <n v="608.9"/>
    <n v="0.112"/>
    <n v="9"/>
    <x v="0"/>
    <n v="2513.16"/>
    <n v="2353.1687999999995"/>
    <n v="0.48356140670149533"/>
    <x v="0"/>
    <d v="2024-03-01T00:00:00"/>
    <d v="2023-01-01T00:00:00"/>
    <n v="14"/>
    <s v="Q1-2024"/>
    <s v="Africa → Kenya → Kisumu"/>
    <n v="816.08010000000013"/>
    <n v="1619.115"/>
    <s v="Low"/>
    <n v="0"/>
    <n v="0"/>
    <n v="0.112"/>
    <n v="307.16400000000004"/>
    <n v="9"/>
    <n v="4866.3287999999993"/>
    <n v="2764.4760000000006"/>
    <n v="2101.8527999999988"/>
    <n v="0.43191754737164473"/>
    <n v="0"/>
    <n v="-251.31600000000071"/>
  </r>
  <r>
    <x v="1"/>
    <d v="2024-10-23T00:00:00"/>
    <d v="2024-10-22T00:00:00"/>
    <n v="-1"/>
    <s v="Corrected"/>
    <d v="2024-10-24T00:00:00"/>
    <n v="1"/>
    <x v="0"/>
    <x v="1"/>
    <s v="Port Harcourt"/>
    <s v="Education"/>
    <x v="1"/>
    <x v="1"/>
    <x v="1"/>
    <x v="1"/>
    <n v="1084.3900000000001"/>
    <n v="759.33"/>
    <n v="759.33"/>
    <n v="0.23699999999999999"/>
    <n v="31"/>
    <x v="1"/>
    <n v="33616.090000000004"/>
    <n v="-15655.657510000005"/>
    <n v="-0.87167486187856302"/>
    <x v="1"/>
    <d v="2024-10-01T00:00:00"/>
    <d v="2023-01-01T00:00:00"/>
    <n v="21"/>
    <s v="Q4-2024"/>
    <s v="Africa → Nigeria → Port Harcourt"/>
    <m/>
    <m/>
    <s v="Low"/>
    <n v="1"/>
    <n v="1"/>
    <n v="0.23699999999999999"/>
    <n v="1192.8290000000002"/>
    <n v="33"/>
    <n v="19119.170070000004"/>
    <n v="39363.357000000004"/>
    <n v="-20244.18693"/>
    <n v="-1.0588423480664189"/>
    <n v="1158.7375800000045"/>
    <n v="-4588.5294199999953"/>
  </r>
  <r>
    <x v="2"/>
    <d v="2023-02-28T00:00:00"/>
    <d v="2023-03-25T00:00:00"/>
    <n v="25"/>
    <s v="Original"/>
    <d v="2023-03-25T00:00:00"/>
    <n v="25"/>
    <x v="0"/>
    <x v="0"/>
    <s v="Nairobi"/>
    <s v="Corporate"/>
    <x v="0"/>
    <x v="2"/>
    <x v="2"/>
    <x v="2"/>
    <n v="1460.76"/>
    <n v="-30.66"/>
    <n v="30.66"/>
    <n v="0.13100000000000001"/>
    <n v="12"/>
    <x v="2"/>
    <n v="17529.12"/>
    <n v="-17209.397519999999"/>
    <n v="-53.826047890032626"/>
    <x v="2"/>
    <d v="2023-02-01T00:00:00"/>
    <d v="2023-01-01T00:00:00"/>
    <n v="1"/>
    <s v="Q1-2023"/>
    <s v="Africa → Kenya → Nairobi"/>
    <m/>
    <m/>
    <s v="Low"/>
    <n v="0"/>
    <n v="0"/>
    <n v="0.13100000000000001"/>
    <n v="1606.836"/>
    <n v="13"/>
    <n v="346.36601999999999"/>
    <n v="20888.867999999999"/>
    <n v="-20542.501979999997"/>
    <n v="-59.308652679035887"/>
    <n v="26.643539999999973"/>
    <n v="-3333.1044599999987"/>
  </r>
  <r>
    <x v="3"/>
    <d v="2025-03-29T00:00:00"/>
    <d v="2025-04-02T00:00:00"/>
    <n v="4"/>
    <s v="Original"/>
    <d v="2025-04-02T00:00:00"/>
    <n v="4"/>
    <x v="0"/>
    <x v="1"/>
    <s v="Lagos"/>
    <s v="Non-Profit"/>
    <x v="2"/>
    <x v="3"/>
    <x v="3"/>
    <x v="3"/>
    <n v="259.93"/>
    <n v="255.94"/>
    <n v="255.94"/>
    <n v="7.1999999999999995E-2"/>
    <n v="22"/>
    <x v="3"/>
    <n v="5718.46"/>
    <n v="-493.1889599999995"/>
    <n v="-9.4385335463861311E-2"/>
    <x v="3"/>
    <d v="2025-03-01T00:00:00"/>
    <d v="2023-01-01T00:00:00"/>
    <n v="26"/>
    <s v="Q1-2025"/>
    <s v="Africa → Nigeria → Lagos"/>
    <m/>
    <m/>
    <s v="Low"/>
    <n v="1"/>
    <n v="0"/>
    <n v="7.1999999999999995E-2"/>
    <n v="285.92300000000006"/>
    <n v="23"/>
    <n v="5462.7833600000004"/>
    <n v="6576.2290000000012"/>
    <n v="-1113.4456400000008"/>
    <n v="-0.20382386901024768"/>
    <n v="237.51231999999982"/>
    <n v="-620.25668000000132"/>
  </r>
  <r>
    <x v="4"/>
    <d v="2023-12-06T00:00:00"/>
    <d v="2023-12-31T00:00:00"/>
    <n v="25"/>
    <s v="Original"/>
    <d v="2023-12-31T00:00:00"/>
    <n v="25"/>
    <x v="1"/>
    <x v="2"/>
    <s v="Osaka"/>
    <s v="Consumer"/>
    <x v="0"/>
    <x v="4"/>
    <x v="1"/>
    <x v="4"/>
    <n v="663.03"/>
    <n v="813.51"/>
    <n v="813.51"/>
    <n v="0.10199999999999999"/>
    <n v="15"/>
    <x v="4"/>
    <n v="9945.4499999999989"/>
    <n v="1012.529700000001"/>
    <n v="9.2401129379715952E-2"/>
    <x v="4"/>
    <d v="2023-12-01T00:00:00"/>
    <d v="2023-03-01T00:00:00"/>
    <n v="9"/>
    <s v="Q4-2023"/>
    <s v="Asia → Japan → Osaka"/>
    <m/>
    <m/>
    <s v="Low"/>
    <n v="0"/>
    <n v="0"/>
    <n v="0.10199999999999999"/>
    <n v="729.33300000000008"/>
    <n v="16"/>
    <n v="11688.51168"/>
    <n v="11669.328000000001"/>
    <n v="19.183679999998276"/>
    <n v="1.6412423176873001E-3"/>
    <n v="730.53197999999975"/>
    <n v="-993.34602000000268"/>
  </r>
  <r>
    <x v="5"/>
    <d v="2023-01-02T00:00:00"/>
    <d v="2023-01-05T00:00:00"/>
    <n v="3"/>
    <s v="Original"/>
    <d v="2023-01-05T00:00:00"/>
    <n v="3"/>
    <x v="2"/>
    <x v="3"/>
    <s v="Toronto"/>
    <s v="Corporate"/>
    <x v="3"/>
    <x v="5"/>
    <x v="4"/>
    <x v="5"/>
    <n v="315.87"/>
    <n v="591.67999999999995"/>
    <n v="591.67999999999995"/>
    <n v="0"/>
    <n v="7"/>
    <x v="5"/>
    <n v="2211.09"/>
    <n v="1930.6699999999992"/>
    <n v="0.46614724175229844"/>
    <x v="5"/>
    <d v="2023-01-01T00:00:00"/>
    <d v="2023-01-01T00:00:00"/>
    <n v="0"/>
    <s v="Q1-2023"/>
    <s v="Americas → Canada → Toronto"/>
    <m/>
    <m/>
    <s v="Low"/>
    <n v="1"/>
    <n v="0"/>
    <n v="0"/>
    <n v="347.45700000000005"/>
    <n v="7"/>
    <n v="4141.7599999999993"/>
    <n v="2432.1990000000005"/>
    <n v="1709.5609999999988"/>
    <n v="0.41276196592752817"/>
    <n v="0"/>
    <n v="-221.10900000000038"/>
  </r>
  <r>
    <x v="6"/>
    <d v="2024-12-27T00:00:00"/>
    <d v="2025-01-14T00:00:00"/>
    <n v="18"/>
    <s v="Original"/>
    <d v="2025-01-14T00:00:00"/>
    <n v="18"/>
    <x v="1"/>
    <x v="4"/>
    <s v="Bengaluru"/>
    <s v="Small Business"/>
    <x v="2"/>
    <x v="6"/>
    <x v="5"/>
    <x v="6"/>
    <n v="586.07000000000005"/>
    <n v="845.97"/>
    <n v="845.97"/>
    <n v="0.14699999999999999"/>
    <n v="4"/>
    <x v="6"/>
    <n v="2344.2800000000002"/>
    <n v="542.16963999999962"/>
    <n v="0.18783270370862928"/>
    <x v="6"/>
    <d v="2024-12-01T00:00:00"/>
    <d v="2023-01-01T00:00:00"/>
    <n v="23"/>
    <s v="Q4-2024"/>
    <s v="Asia → India → Bengaluru"/>
    <m/>
    <m/>
    <s v="Medium"/>
    <n v="0"/>
    <n v="0"/>
    <n v="0.14699999999999999"/>
    <n v="644.67700000000013"/>
    <n v="4"/>
    <n v="2886.4496399999998"/>
    <n v="2578.7080000000005"/>
    <n v="307.74163999999928"/>
    <n v="0.1066159740794921"/>
    <n v="0"/>
    <n v="-234.42800000000034"/>
  </r>
  <r>
    <x v="7"/>
    <d v="2023-01-15T00:00:00"/>
    <d v="2023-01-13T00:00:00"/>
    <n v="-2"/>
    <s v="Corrected"/>
    <d v="2023-01-17T00:00:00"/>
    <n v="2"/>
    <x v="0"/>
    <x v="1"/>
    <s v="Abuja"/>
    <s v="Education"/>
    <x v="1"/>
    <x v="7"/>
    <x v="1"/>
    <x v="7"/>
    <n v="28.38"/>
    <n v="47.22"/>
    <n v="47.22"/>
    <n v="0.19400000000000001"/>
    <n v="18"/>
    <x v="7"/>
    <n v="510.84"/>
    <n v="174.22776000000005"/>
    <n v="0.25432193743871417"/>
    <x v="5"/>
    <d v="2023-01-01T00:00:00"/>
    <d v="2023-01-01T00:00:00"/>
    <n v="0"/>
    <s v="Q1-2023"/>
    <s v="Africa → Nigeria → Abuja"/>
    <m/>
    <m/>
    <s v="Low"/>
    <n v="1"/>
    <n v="0"/>
    <n v="0.19400000000000001"/>
    <n v="31.218"/>
    <n v="19"/>
    <n v="723.12707999999998"/>
    <n v="593.14200000000005"/>
    <n v="129.98507999999993"/>
    <n v="0.1797541311825854"/>
    <n v="38.059319999999957"/>
    <n v="-44.242680000000121"/>
  </r>
  <r>
    <x v="8"/>
    <d v="2024-05-04T00:00:00"/>
    <d v="2024-05-29T00:00:00"/>
    <n v="25"/>
    <s v="Original"/>
    <d v="2024-05-29T00:00:00"/>
    <n v="25"/>
    <x v="0"/>
    <x v="1"/>
    <s v="Abuja"/>
    <s v="Non-Profit"/>
    <x v="2"/>
    <x v="7"/>
    <x v="5"/>
    <x v="8"/>
    <n v="1295.3399999999999"/>
    <n v="2530.81"/>
    <n v="2530.81"/>
    <n v="3.1E-2"/>
    <n v="6"/>
    <x v="8"/>
    <n v="7772.0399999999991"/>
    <n v="6942.0893400000004"/>
    <n v="0.4717974933880798"/>
    <x v="7"/>
    <d v="2024-05-01T00:00:00"/>
    <d v="2023-01-01T00:00:00"/>
    <n v="16"/>
    <s v="Q2-2024"/>
    <s v="Africa → Nigeria → Abuja"/>
    <m/>
    <m/>
    <s v="High"/>
    <n v="0"/>
    <n v="0"/>
    <n v="3.1E-2"/>
    <n v="1424.874"/>
    <n v="6"/>
    <n v="14714.12934"/>
    <n v="8549.2440000000006"/>
    <n v="6164.8853399999989"/>
    <n v="0.41897724272688763"/>
    <n v="0"/>
    <n v="-777.20400000000154"/>
  </r>
  <r>
    <x v="9"/>
    <d v="2025-05-21T00:00:00"/>
    <d v="2025-06-09T00:00:00"/>
    <n v="19"/>
    <s v="Original"/>
    <d v="2025-06-09T00:00:00"/>
    <n v="19"/>
    <x v="2"/>
    <x v="5"/>
    <s v="São Paulo"/>
    <s v="Non-Profit"/>
    <x v="1"/>
    <x v="8"/>
    <x v="0"/>
    <x v="9"/>
    <n v="1331.38"/>
    <n v="2309.56"/>
    <n v="2309.56"/>
    <n v="0.14899999999999999"/>
    <n v="31"/>
    <x v="9"/>
    <n v="41272.780000000006"/>
    <n v="19655.722359999992"/>
    <n v="0.32260307735553528"/>
    <x v="8"/>
    <d v="2025-05-01T00:00:00"/>
    <d v="2023-01-01T00:00:00"/>
    <n v="28"/>
    <s v="Q2-2025"/>
    <s v="Americas → Brazil → São Paulo"/>
    <m/>
    <m/>
    <s v="High"/>
    <n v="0"/>
    <n v="0"/>
    <n v="0.14899999999999999"/>
    <n v="1464.5180000000003"/>
    <n v="33"/>
    <n v="64859.373479999995"/>
    <n v="48329.094000000012"/>
    <n v="16530.279479999983"/>
    <n v="0.25486338509108869"/>
    <n v="3930.8711199999962"/>
    <n v="-3125.4428800000096"/>
  </r>
  <r>
    <x v="10"/>
    <d v="2024-01-28T00:00:00"/>
    <d v="2024-02-09T00:00:00"/>
    <n v="12"/>
    <s v="Original"/>
    <d v="2024-02-09T00:00:00"/>
    <n v="12"/>
    <x v="3"/>
    <x v="6"/>
    <s v="Berlin"/>
    <s v="Corporate"/>
    <x v="1"/>
    <x v="3"/>
    <x v="6"/>
    <x v="10"/>
    <n v="644.16999999999996"/>
    <n v="700.12"/>
    <n v="700.12"/>
    <n v="6.0000000000000001E-3"/>
    <n v="23"/>
    <x v="10"/>
    <n v="14815.91"/>
    <n v="1190.23344"/>
    <n v="7.436103796405813E-2"/>
    <x v="9"/>
    <d v="2024-01-01T00:00:00"/>
    <d v="2023-01-01T00:00:00"/>
    <n v="12"/>
    <s v="Q1-2024"/>
    <s v="Europe → Germany → Berlin"/>
    <m/>
    <m/>
    <s v="Low"/>
    <n v="0"/>
    <n v="0"/>
    <n v="6.0000000000000001E-3"/>
    <n v="708.58699999999999"/>
    <n v="24"/>
    <n v="16702.062720000002"/>
    <n v="17006.088"/>
    <n v="-304.02527999999802"/>
    <n v="-1.8202858239535935E-2"/>
    <n v="695.91928000000189"/>
    <n v="-1494.258719999998"/>
  </r>
  <r>
    <x v="11"/>
    <d v="2025-01-03T00:00:00"/>
    <d v="2025-01-23T00:00:00"/>
    <n v="20"/>
    <s v="Original"/>
    <d v="2025-01-23T00:00:00"/>
    <n v="20"/>
    <x v="1"/>
    <x v="2"/>
    <s v="Osaka"/>
    <s v="Corporate"/>
    <x v="3"/>
    <x v="9"/>
    <x v="3"/>
    <x v="11"/>
    <n v="908.6"/>
    <n v="691.37"/>
    <n v="691.37"/>
    <n v="0.25"/>
    <n v="20"/>
    <x v="11"/>
    <n v="18172"/>
    <n v="-7801.4500000000007"/>
    <n v="-0.75226964818645115"/>
    <x v="10"/>
    <d v="2025-01-01T00:00:00"/>
    <d v="2023-03-01T00:00:00"/>
    <n v="22"/>
    <s v="Q1-2025"/>
    <s v="Asia → Japan → Osaka"/>
    <m/>
    <m/>
    <s v="Low"/>
    <n v="0"/>
    <n v="1"/>
    <n v="0.25"/>
    <n v="999.46000000000015"/>
    <n v="21"/>
    <n v="10889.077499999999"/>
    <n v="20988.660000000003"/>
    <n v="-10099.582500000004"/>
    <n v="-0.92749661300509656"/>
    <n v="518.52750000000015"/>
    <n v="-2298.1325000000033"/>
  </r>
  <r>
    <x v="12"/>
    <d v="2025-03-06T00:00:00"/>
    <d v="2025-03-31T00:00:00"/>
    <n v="25"/>
    <s v="Original"/>
    <d v="2025-03-31T00:00:00"/>
    <n v="25"/>
    <x v="2"/>
    <x v="5"/>
    <s v="Brasília"/>
    <s v="Non-Profit"/>
    <x v="1"/>
    <x v="1"/>
    <x v="0"/>
    <x v="12"/>
    <n v="331.57"/>
    <n v="548.4"/>
    <n v="548.4"/>
    <n v="9.4E-2"/>
    <n v="10"/>
    <x v="12"/>
    <n v="3315.7"/>
    <n v="1652.8040000000001"/>
    <n v="0.33265626836568918"/>
    <x v="3"/>
    <d v="2025-03-01T00:00:00"/>
    <d v="2023-01-01T00:00:00"/>
    <n v="26"/>
    <s v="Q1-2025"/>
    <s v="Americas → Brazil → Brasília"/>
    <m/>
    <m/>
    <s v="Low"/>
    <n v="0"/>
    <n v="0"/>
    <n v="9.4E-2"/>
    <n v="364.72700000000003"/>
    <n v="11"/>
    <n v="5465.3544000000002"/>
    <n v="4011.9970000000003"/>
    <n v="1453.3573999999999"/>
    <n v="0.26592189520225801"/>
    <n v="496.85040000000026"/>
    <n v="-199.44660000000022"/>
  </r>
  <r>
    <x v="13"/>
    <d v="2024-01-20T00:00:00"/>
    <d v="2024-02-13T00:00:00"/>
    <n v="24"/>
    <s v="Original"/>
    <d v="2024-02-13T00:00:00"/>
    <n v="24"/>
    <x v="3"/>
    <x v="7"/>
    <s v="Marseille"/>
    <s v="Corporate"/>
    <x v="0"/>
    <x v="10"/>
    <x v="1"/>
    <x v="13"/>
    <n v="643.53"/>
    <n v="1439.01"/>
    <n v="1439.01"/>
    <n v="0"/>
    <n v="15"/>
    <x v="13"/>
    <n v="9652.9499999999989"/>
    <n v="11932.200000000003"/>
    <n v="0.55279671440782208"/>
    <x v="9"/>
    <d v="2024-01-01T00:00:00"/>
    <d v="2023-01-01T00:00:00"/>
    <n v="12"/>
    <s v="Q1-2024"/>
    <s v="Europe → France → Marseille"/>
    <m/>
    <m/>
    <s v="Medium"/>
    <n v="0"/>
    <n v="0"/>
    <n v="0"/>
    <n v="707.88300000000004"/>
    <n v="16"/>
    <n v="23024.16"/>
    <n v="11326.128000000001"/>
    <n v="11698.031999999999"/>
    <n v="0.50807638584860426"/>
    <n v="1439.0099999999984"/>
    <n v="-234.1680000000033"/>
  </r>
  <r>
    <x v="14"/>
    <d v="2025-09-01T00:00:00"/>
    <d v="2025-09-30T00:00:00"/>
    <n v="29"/>
    <s v="Original"/>
    <d v="2025-09-30T00:00:00"/>
    <n v="29"/>
    <x v="2"/>
    <x v="5"/>
    <s v="Brasília"/>
    <s v="Education"/>
    <x v="0"/>
    <x v="11"/>
    <x v="6"/>
    <x v="14"/>
    <n v="780.59"/>
    <n v="631.57000000000005"/>
    <n v="631.57000000000005"/>
    <n v="0"/>
    <n v="12"/>
    <x v="14"/>
    <n v="9367.08"/>
    <n v="-1788.2399999999998"/>
    <n v="-0.23595167598207639"/>
    <x v="11"/>
    <d v="2025-09-01T00:00:00"/>
    <d v="2023-01-01T00:00:00"/>
    <n v="32"/>
    <s v="Q3-2025"/>
    <s v="Americas → Brazil → Brasília"/>
    <m/>
    <m/>
    <s v="Low"/>
    <n v="0"/>
    <n v="0"/>
    <n v="0"/>
    <n v="858.64900000000011"/>
    <n v="13"/>
    <n v="8210.41"/>
    <n v="11162.437000000002"/>
    <n v="-2952.0270000000019"/>
    <n v="-0.35954684358028427"/>
    <n v="631.56999999999971"/>
    <n v="-1163.7870000000021"/>
  </r>
  <r>
    <x v="15"/>
    <d v="2023-04-23T00:00:00"/>
    <d v="2023-04-22T00:00:00"/>
    <n v="-1"/>
    <s v="Corrected"/>
    <d v="2023-04-24T00:00:00"/>
    <n v="1"/>
    <x v="0"/>
    <x v="0"/>
    <s v="Nairobi"/>
    <s v="Small Business"/>
    <x v="4"/>
    <x v="6"/>
    <x v="4"/>
    <x v="15"/>
    <n v="756.51"/>
    <n v="850.8"/>
    <n v="850.8"/>
    <n v="7.3999999999999996E-2"/>
    <n v="9"/>
    <x v="15"/>
    <n v="6808.59"/>
    <n v="281.97720000000027"/>
    <n v="3.9767932810791252E-2"/>
    <x v="12"/>
    <d v="2023-04-01T00:00:00"/>
    <d v="2023-01-01T00:00:00"/>
    <n v="3"/>
    <s v="Q2-2023"/>
    <s v="Africa → Kenya → Nairobi"/>
    <m/>
    <m/>
    <s v="Medium"/>
    <n v="1"/>
    <n v="0"/>
    <n v="7.3999999999999996E-2"/>
    <n v="832.16100000000006"/>
    <n v="9"/>
    <n v="7090.5672000000004"/>
    <n v="7489.4490000000005"/>
    <n v="-398.88180000000011"/>
    <n v="-5.6255273908129677E-2"/>
    <n v="0"/>
    <n v="-680.85900000000038"/>
  </r>
  <r>
    <x v="16"/>
    <d v="2024-12-10T00:00:00"/>
    <d v="2025-01-08T00:00:00"/>
    <n v="29"/>
    <s v="Original"/>
    <d v="2025-01-08T00:00:00"/>
    <n v="29"/>
    <x v="3"/>
    <x v="7"/>
    <s v="Marseille"/>
    <s v="Small Business"/>
    <x v="0"/>
    <x v="11"/>
    <x v="1"/>
    <x v="16"/>
    <n v="891.08"/>
    <n v="1040.0999999999999"/>
    <n v="1040.0999999999999"/>
    <n v="0.109"/>
    <n v="28"/>
    <x v="16"/>
    <n v="24950.240000000002"/>
    <n v="998.17479999999341"/>
    <n v="3.8467660074556598E-2"/>
    <x v="6"/>
    <d v="2024-12-01T00:00:00"/>
    <d v="2023-01-01T00:00:00"/>
    <n v="23"/>
    <s v="Q4-2024"/>
    <s v="Europe → France → Marseille"/>
    <m/>
    <m/>
    <s v="Medium"/>
    <n v="0"/>
    <n v="0"/>
    <n v="0.109"/>
    <n v="980.1880000000001"/>
    <n v="29"/>
    <n v="26875.143899999999"/>
    <n v="28425.452000000005"/>
    <n v="-1550.3081000000057"/>
    <n v="-5.7685573917987683E-2"/>
    <n v="926.72910000000411"/>
    <n v="-2548.4828999999991"/>
  </r>
  <r>
    <x v="17"/>
    <d v="2025-09-08T00:00:00"/>
    <d v="2025-09-16T00:00:00"/>
    <n v="8"/>
    <s v="Original"/>
    <d v="2025-09-16T00:00:00"/>
    <n v="8"/>
    <x v="1"/>
    <x v="2"/>
    <s v="Osaka"/>
    <s v="Corporate"/>
    <x v="3"/>
    <x v="0"/>
    <x v="3"/>
    <x v="17"/>
    <n v="1225.57"/>
    <n v="2705.57"/>
    <n v="2705.57"/>
    <n v="0.183"/>
    <n v="16"/>
    <x v="17"/>
    <n v="19609.12"/>
    <n v="15758.091040000003"/>
    <n v="0.44555650775453404"/>
    <x v="11"/>
    <d v="2025-09-01T00:00:00"/>
    <d v="2023-03-01T00:00:00"/>
    <n v="30"/>
    <s v="Q3-2025"/>
    <s v="Asia → Japan → Osaka"/>
    <m/>
    <m/>
    <s v="High"/>
    <n v="0"/>
    <n v="0"/>
    <n v="0.183"/>
    <n v="1348.127"/>
    <n v="17"/>
    <n v="37577.66173"/>
    <n v="22918.159"/>
    <n v="14659.50273"/>
    <n v="0.39011215852998737"/>
    <n v="2210.4506899999978"/>
    <n v="-1098.5883100000028"/>
  </r>
  <r>
    <x v="18"/>
    <d v="2025-07-20T00:00:00"/>
    <d v="2025-08-05T00:00:00"/>
    <n v="16"/>
    <s v="Original"/>
    <d v="2025-08-05T00:00:00"/>
    <n v="16"/>
    <x v="2"/>
    <x v="5"/>
    <s v="Brasília"/>
    <s v="Enterprise"/>
    <x v="2"/>
    <x v="3"/>
    <x v="6"/>
    <x v="18"/>
    <n v="1068.17"/>
    <n v="2375.37"/>
    <n v="2375.37"/>
    <n v="0.109"/>
    <n v="18"/>
    <x v="18"/>
    <n v="19227.060000000001"/>
    <n v="18869.124059999998"/>
    <n v="0.49530220744108822"/>
    <x v="13"/>
    <d v="2025-07-01T00:00:00"/>
    <d v="2023-01-01T00:00:00"/>
    <n v="30"/>
    <s v="Q3-2025"/>
    <s v="Americas → Brazil → Brasília"/>
    <m/>
    <m/>
    <s v="High"/>
    <n v="0"/>
    <n v="0"/>
    <n v="0.109"/>
    <n v="1174.9870000000001"/>
    <n v="19"/>
    <n v="40212.638729999999"/>
    <n v="22324.753000000001"/>
    <n v="17887.885729999998"/>
    <n v="0.44483242818519708"/>
    <n v="2116.4546699999992"/>
    <n v="-981.23833000000013"/>
  </r>
  <r>
    <x v="19"/>
    <d v="2025-05-21T00:00:00"/>
    <d v="2025-05-19T00:00:00"/>
    <n v="-2"/>
    <s v="Corrected"/>
    <d v="2025-05-23T00:00:00"/>
    <n v="2"/>
    <x v="3"/>
    <x v="8"/>
    <s v="Birmingham"/>
    <s v="Enterprise"/>
    <x v="1"/>
    <x v="12"/>
    <x v="4"/>
    <x v="19"/>
    <n v="1015.16"/>
    <n v="2148.14"/>
    <n v="2148.14"/>
    <n v="3.7999999999999999E-2"/>
    <n v="19"/>
    <x v="19"/>
    <n v="19288.04"/>
    <n v="19975.662919999995"/>
    <n v="0.50875647059322227"/>
    <x v="8"/>
    <d v="2025-05-01T00:00:00"/>
    <d v="2023-01-01T00:00:00"/>
    <n v="28"/>
    <s v="Q2-2025"/>
    <s v="Europe → United Kingdom → Birmingham"/>
    <m/>
    <m/>
    <s v="High"/>
    <n v="1"/>
    <n v="0"/>
    <n v="3.7999999999999999E-2"/>
    <n v="1116.6760000000002"/>
    <n v="20"/>
    <n v="41330.213599999995"/>
    <n v="22333.520000000004"/>
    <n v="18996.693599999991"/>
    <n v="0.45963211765254447"/>
    <n v="2066.5106799999994"/>
    <n v="-978.96932000000379"/>
  </r>
  <r>
    <x v="20"/>
    <d v="2024-07-25T00:00:00"/>
    <d v="2024-07-24T00:00:00"/>
    <n v="-1"/>
    <s v="Corrected"/>
    <d v="2024-07-26T00:00:00"/>
    <n v="1"/>
    <x v="0"/>
    <x v="0"/>
    <s v="Mombasa"/>
    <s v="Non-Profit"/>
    <x v="4"/>
    <x v="1"/>
    <x v="4"/>
    <x v="20"/>
    <n v="1494.4"/>
    <n v="3661.07"/>
    <n v="3661.07"/>
    <n v="7.1999999999999995E-2"/>
    <n v="7"/>
    <x v="20"/>
    <n v="10460.800000000001"/>
    <n v="13321.51072"/>
    <n v="0.56014366630897339"/>
    <x v="14"/>
    <d v="2024-07-01T00:00:00"/>
    <d v="2023-01-01T00:00:00"/>
    <n v="18"/>
    <s v="Q3-2024"/>
    <s v="Africa → Kenya → Mombasa"/>
    <m/>
    <m/>
    <s v="High"/>
    <n v="1"/>
    <n v="0"/>
    <n v="7.1999999999999995E-2"/>
    <n v="1643.8400000000001"/>
    <n v="7"/>
    <n v="23782.310720000001"/>
    <n v="11506.880000000001"/>
    <n v="12275.43072"/>
    <n v="0.51615803293987073"/>
    <n v="0"/>
    <n v="-1046.08"/>
  </r>
  <r>
    <x v="21"/>
    <d v="2023-05-11T00:00:00"/>
    <d v="2023-05-28T00:00:00"/>
    <n v="17"/>
    <s v="Original"/>
    <d v="2023-05-28T00:00:00"/>
    <n v="17"/>
    <x v="1"/>
    <x v="9"/>
    <s v="Shenzhen"/>
    <s v="Enterprise"/>
    <x v="2"/>
    <x v="6"/>
    <x v="2"/>
    <x v="21"/>
    <n v="1331.19"/>
    <n v="2903.09"/>
    <n v="2903.09"/>
    <n v="0.14299999999999999"/>
    <n v="8"/>
    <x v="21"/>
    <n v="10649.52"/>
    <n v="9254.0650400000013"/>
    <n v="0.46494463290920784"/>
    <x v="15"/>
    <d v="2023-05-01T00:00:00"/>
    <d v="2023-01-01T00:00:00"/>
    <n v="4"/>
    <s v="Q2-2023"/>
    <s v="Asia → China → Shenzhen"/>
    <m/>
    <m/>
    <s v="High"/>
    <n v="0"/>
    <n v="0"/>
    <n v="0.14299999999999999"/>
    <n v="1464.3090000000002"/>
    <n v="8"/>
    <n v="19903.585040000002"/>
    <n v="11714.472000000002"/>
    <n v="8189.1130400000002"/>
    <n v="0.41143909620012853"/>
    <n v="0"/>
    <n v="-1064.9520000000011"/>
  </r>
  <r>
    <x v="22"/>
    <d v="2025-06-14T00:00:00"/>
    <d v="2025-06-29T00:00:00"/>
    <n v="15"/>
    <s v="Original"/>
    <d v="2025-06-29T00:00:00"/>
    <n v="15"/>
    <x v="0"/>
    <x v="1"/>
    <s v="Port Harcourt"/>
    <s v="Consumer"/>
    <x v="2"/>
    <x v="12"/>
    <x v="6"/>
    <x v="22"/>
    <n v="730.99"/>
    <n v="1242.8399999999999"/>
    <n v="1242.8399999999999"/>
    <n v="0.12"/>
    <n v="10"/>
    <x v="22"/>
    <n v="7309.9"/>
    <n v="3627.0920000000006"/>
    <n v="0.33163524303574515"/>
    <x v="16"/>
    <d v="2025-06-01T00:00:00"/>
    <d v="2023-01-01T00:00:00"/>
    <n v="29"/>
    <s v="Q2-2025"/>
    <s v="Africa → Nigeria → Port Harcourt"/>
    <m/>
    <m/>
    <s v="Medium"/>
    <n v="0"/>
    <n v="0"/>
    <n v="0.12"/>
    <n v="804.08900000000006"/>
    <n v="11"/>
    <n v="12030.691199999999"/>
    <n v="8844.9790000000012"/>
    <n v="3185.7121999999981"/>
    <n v="0.26479876733931951"/>
    <n v="1093.6991999999991"/>
    <n v="-441.37980000000243"/>
  </r>
  <r>
    <x v="23"/>
    <d v="2024-05-18T00:00:00"/>
    <d v="2024-05-23T00:00:00"/>
    <n v="5"/>
    <s v="Original"/>
    <d v="2024-05-23T00:00:00"/>
    <n v="5"/>
    <x v="2"/>
    <x v="10"/>
    <s v="Chicago"/>
    <s v="Enterprise"/>
    <x v="0"/>
    <x v="10"/>
    <x v="4"/>
    <x v="23"/>
    <n v="1274.5899999999999"/>
    <n v="2553.69"/>
    <n v="2553.69"/>
    <n v="0.01"/>
    <n v="8"/>
    <x v="23"/>
    <n v="10196.719999999999"/>
    <n v="10028.504800000001"/>
    <n v="0.49584145042481803"/>
    <x v="7"/>
    <d v="2024-05-01T00:00:00"/>
    <d v="2023-01-01T00:00:00"/>
    <n v="16"/>
    <s v="Q2-2024"/>
    <s v="Americas → USA → Chicago"/>
    <m/>
    <m/>
    <s v="High"/>
    <n v="1"/>
    <n v="0"/>
    <n v="0.01"/>
    <n v="1402.049"/>
    <n v="8"/>
    <n v="20225.2248"/>
    <n v="11216.392"/>
    <n v="9008.8328000000001"/>
    <n v="0.44542559546729982"/>
    <n v="0"/>
    <n v="-1019.6720000000005"/>
  </r>
  <r>
    <x v="24"/>
    <d v="2023-02-07T00:00:00"/>
    <d v="2023-02-12T00:00:00"/>
    <n v="5"/>
    <s v="Original"/>
    <d v="2023-02-12T00:00:00"/>
    <n v="5"/>
    <x v="2"/>
    <x v="5"/>
    <s v="São Paulo"/>
    <s v="Education"/>
    <x v="1"/>
    <x v="13"/>
    <x v="0"/>
    <x v="24"/>
    <n v="948.55"/>
    <n v="2089.16"/>
    <n v="2089.16"/>
    <n v="7.0000000000000001E-3"/>
    <n v="12"/>
    <x v="24"/>
    <n v="11382.599999999999"/>
    <n v="13511.830559999999"/>
    <n v="0.54276519912492427"/>
    <x v="2"/>
    <d v="2023-02-01T00:00:00"/>
    <d v="2023-01-01T00:00:00"/>
    <n v="1"/>
    <s v="Q1-2023"/>
    <s v="Americas → Brazil → São Paulo"/>
    <m/>
    <m/>
    <s v="High"/>
    <n v="1"/>
    <n v="0"/>
    <n v="7.0000000000000001E-3"/>
    <n v="1043.405"/>
    <n v="13"/>
    <n v="26968.966439999997"/>
    <n v="13564.264999999999"/>
    <n v="13404.701439999997"/>
    <n v="0.49704171903741667"/>
    <n v="2074.5358799999995"/>
    <n v="-107.12912000000142"/>
  </r>
  <r>
    <x v="25"/>
    <d v="2024-06-30T00:00:00"/>
    <d v="2024-07-14T00:00:00"/>
    <n v="14"/>
    <s v="Original"/>
    <d v="2024-07-14T00:00:00"/>
    <n v="14"/>
    <x v="2"/>
    <x v="5"/>
    <s v="Brasília"/>
    <s v="Education"/>
    <x v="0"/>
    <x v="0"/>
    <x v="6"/>
    <x v="25"/>
    <n v="1491.85"/>
    <n v="2583.02"/>
    <n v="2583.02"/>
    <n v="0.16800000000000001"/>
    <n v="4"/>
    <x v="25"/>
    <n v="5967.4"/>
    <n v="2628.8905599999998"/>
    <n v="0.30581685689321325"/>
    <x v="17"/>
    <d v="2024-06-01T00:00:00"/>
    <d v="2023-01-01T00:00:00"/>
    <n v="17"/>
    <s v="Q2-2024"/>
    <s v="Americas → Brazil → Brasília"/>
    <m/>
    <m/>
    <s v="High"/>
    <n v="0"/>
    <n v="0"/>
    <n v="0.16800000000000001"/>
    <n v="1641.0350000000001"/>
    <n v="4"/>
    <n v="8596.2905599999995"/>
    <n v="6564.14"/>
    <n v="2032.1505599999991"/>
    <n v="0.23639854258253448"/>
    <n v="0"/>
    <n v="-596.74000000000069"/>
  </r>
  <r>
    <x v="26"/>
    <d v="2024-11-30T00:00:00"/>
    <d v="2024-12-30T00:00:00"/>
    <n v="30"/>
    <s v="Original"/>
    <d v="2024-12-30T00:00:00"/>
    <n v="30"/>
    <x v="3"/>
    <x v="7"/>
    <s v="Marseille"/>
    <s v="Consumer"/>
    <x v="2"/>
    <x v="9"/>
    <x v="1"/>
    <x v="26"/>
    <n v="117.64"/>
    <n v="175.67"/>
    <n v="175.67"/>
    <n v="0"/>
    <n v="10"/>
    <x v="26"/>
    <n v="1176.4000000000001"/>
    <n v="580.29999999999973"/>
    <n v="0.33033528775545046"/>
    <x v="18"/>
    <d v="2024-11-01T00:00:00"/>
    <d v="2023-01-01T00:00:00"/>
    <n v="22"/>
    <s v="Q4-2024"/>
    <s v="Europe → France → Marseille"/>
    <m/>
    <m/>
    <s v="Low"/>
    <n v="0"/>
    <n v="0"/>
    <n v="0"/>
    <n v="129.40400000000002"/>
    <n v="11"/>
    <n v="1932.37"/>
    <n v="1423.4440000000002"/>
    <n v="508.9259999999997"/>
    <n v="0.26336881653099548"/>
    <n v="175.67000000000007"/>
    <n v="-71.374000000000024"/>
  </r>
  <r>
    <x v="27"/>
    <d v="2024-07-19T00:00:00"/>
    <d v="2024-07-19T00:00:00"/>
    <n v="0"/>
    <s v="Original"/>
    <d v="2024-07-19T00:00:00"/>
    <n v="0"/>
    <x v="0"/>
    <x v="0"/>
    <s v="Kisumu"/>
    <s v="Small Business"/>
    <x v="0"/>
    <x v="8"/>
    <x v="3"/>
    <x v="27"/>
    <n v="857.24"/>
    <n v="758.23"/>
    <n v="758.23"/>
    <n v="0.125"/>
    <n v="6"/>
    <x v="27"/>
    <n v="5143.4400000000005"/>
    <n v="-1162.7325000000005"/>
    <n v="-0.29209192084572921"/>
    <x v="14"/>
    <d v="2024-07-01T00:00:00"/>
    <d v="2023-01-01T00:00:00"/>
    <n v="18"/>
    <s v="Q3-2024"/>
    <s v="Africa → Kenya → Kisumu"/>
    <m/>
    <m/>
    <s v="Low"/>
    <n v="1"/>
    <n v="0"/>
    <n v="0.125"/>
    <n v="942.96400000000006"/>
    <n v="6"/>
    <n v="3980.7075"/>
    <n v="5657.7840000000006"/>
    <n v="-1677.0765000000006"/>
    <n v="-0.42130111293030209"/>
    <n v="0"/>
    <n v="-514.34400000000005"/>
  </r>
  <r>
    <x v="28"/>
    <d v="2023-04-14T00:00:00"/>
    <d v="2023-05-14T00:00:00"/>
    <n v="30"/>
    <s v="Original"/>
    <d v="2023-05-14T00:00:00"/>
    <n v="30"/>
    <x v="0"/>
    <x v="0"/>
    <s v="Nakuru"/>
    <s v="Consumer"/>
    <x v="2"/>
    <x v="12"/>
    <x v="3"/>
    <x v="28"/>
    <n v="209.25"/>
    <n v="434.8"/>
    <n v="434.8"/>
    <n v="0"/>
    <n v="9"/>
    <x v="28"/>
    <n v="1883.25"/>
    <n v="2029.9500000000003"/>
    <n v="0.51874425022999082"/>
    <x v="12"/>
    <d v="2023-04-01T00:00:00"/>
    <d v="2023-01-01T00:00:00"/>
    <n v="3"/>
    <s v="Q2-2023"/>
    <s v="Africa → Kenya → Nakuru"/>
    <m/>
    <m/>
    <s v="Low"/>
    <n v="0"/>
    <n v="0"/>
    <n v="0"/>
    <n v="230.17500000000001"/>
    <n v="9"/>
    <n v="3913.2000000000003"/>
    <n v="2071.5750000000003"/>
    <n v="1841.625"/>
    <n v="0.47061867525298984"/>
    <n v="0"/>
    <n v="-188.32500000000027"/>
  </r>
  <r>
    <x v="29"/>
    <d v="2025-04-07T00:00:00"/>
    <d v="2025-04-11T00:00:00"/>
    <n v="4"/>
    <s v="Original"/>
    <d v="2025-04-11T00:00:00"/>
    <n v="4"/>
    <x v="3"/>
    <x v="7"/>
    <s v="Lyon"/>
    <s v="Education"/>
    <x v="0"/>
    <x v="6"/>
    <x v="2"/>
    <x v="29"/>
    <n v="754.77"/>
    <n v="1666.18"/>
    <n v="1666.18"/>
    <n v="0.13900000000000001"/>
    <n v="14"/>
    <x v="29"/>
    <n v="10566.779999999999"/>
    <n v="9517.3537200000028"/>
    <n v="0.47387424584424653"/>
    <x v="19"/>
    <d v="2025-04-01T00:00:00"/>
    <d v="2023-01-01T00:00:00"/>
    <n v="27"/>
    <s v="Q2-2025"/>
    <s v="Europe → France → Lyon"/>
    <m/>
    <m/>
    <s v="High"/>
    <n v="1"/>
    <n v="0"/>
    <n v="0.13900000000000001"/>
    <n v="830.24700000000007"/>
    <n v="15"/>
    <n v="21518.7147"/>
    <n v="12453.705000000002"/>
    <n v="9065.0096999999987"/>
    <n v="0.42126167042867102"/>
    <n v="1434.5809799999988"/>
    <n v="-452.34402000000409"/>
  </r>
  <r>
    <x v="30"/>
    <d v="2024-12-27T00:00:00"/>
    <d v="2025-01-15T00:00:00"/>
    <n v="19"/>
    <s v="Original"/>
    <d v="2025-01-15T00:00:00"/>
    <n v="19"/>
    <x v="1"/>
    <x v="4"/>
    <s v="Delhi"/>
    <s v="Non-Profit"/>
    <x v="3"/>
    <x v="3"/>
    <x v="0"/>
    <x v="30"/>
    <n v="495.59"/>
    <n v="631.78"/>
    <n v="631.78"/>
    <n v="8.6999999999999994E-2"/>
    <n v="17"/>
    <x v="30"/>
    <n v="8425.0299999999988"/>
    <n v="1380.8273800000024"/>
    <n v="0.14081658813601899"/>
    <x v="6"/>
    <d v="2024-12-01T00:00:00"/>
    <d v="2023-01-01T00:00:00"/>
    <n v="23"/>
    <s v="Q4-2024"/>
    <s v="Asia → India → Delhi"/>
    <m/>
    <m/>
    <s v="Low"/>
    <n v="0"/>
    <n v="0"/>
    <n v="8.6999999999999994E-2"/>
    <n v="545.149"/>
    <n v="18"/>
    <n v="10382.67252"/>
    <n v="9812.6820000000007"/>
    <n v="569.99051999999938"/>
    <n v="5.4898246949620574E-2"/>
    <n v="576.81513999999879"/>
    <n v="-810.83686000000307"/>
  </r>
  <r>
    <x v="31"/>
    <d v="2023-02-23T00:00:00"/>
    <d v="2023-03-25T00:00:00"/>
    <n v="30"/>
    <s v="Original"/>
    <d v="2023-03-25T00:00:00"/>
    <n v="30"/>
    <x v="2"/>
    <x v="3"/>
    <s v="Montreal"/>
    <s v="Enterprise"/>
    <x v="1"/>
    <x v="14"/>
    <x v="3"/>
    <x v="31"/>
    <n v="1242.6600000000001"/>
    <n v="1794.07"/>
    <n v="1794.07"/>
    <n v="8.8999999999999996E-2"/>
    <n v="16"/>
    <x v="31"/>
    <n v="19882.560000000001"/>
    <n v="6267.8043199999993"/>
    <n v="0.23968325042440553"/>
    <x v="2"/>
    <d v="2023-02-01T00:00:00"/>
    <d v="2023-01-01T00:00:00"/>
    <n v="1"/>
    <s v="Q1-2023"/>
    <s v="Americas → Canada → Montreal"/>
    <m/>
    <m/>
    <s v="High"/>
    <n v="0"/>
    <n v="0"/>
    <n v="8.8999999999999996E-2"/>
    <n v="1366.9260000000002"/>
    <n v="17"/>
    <n v="27784.76209"/>
    <n v="23237.742000000002"/>
    <n v="4547.0200899999982"/>
    <n v="0.16365157546684606"/>
    <n v="1634.3977699999996"/>
    <n v="-1720.7842300000011"/>
  </r>
  <r>
    <x v="32"/>
    <d v="2025-07-24T00:00:00"/>
    <d v="2025-08-06T00:00:00"/>
    <n v="13"/>
    <s v="Original"/>
    <d v="2025-08-06T00:00:00"/>
    <n v="13"/>
    <x v="0"/>
    <x v="11"/>
    <s v="Johannesburg"/>
    <s v="Education"/>
    <x v="2"/>
    <x v="14"/>
    <x v="2"/>
    <x v="32"/>
    <n v="1463.9"/>
    <n v="2633.02"/>
    <n v="2633.02"/>
    <n v="8.4000000000000005E-2"/>
    <n v="4"/>
    <x v="32"/>
    <n v="5855.6"/>
    <n v="3791.7852800000001"/>
    <n v="0.39303761277791527"/>
    <x v="13"/>
    <d v="2025-07-01T00:00:00"/>
    <d v="2023-01-01T00:00:00"/>
    <n v="30"/>
    <s v="Q3-2025"/>
    <s v="Africa → South Africa → Johannesburg"/>
    <m/>
    <m/>
    <s v="High"/>
    <n v="0"/>
    <n v="0"/>
    <n v="8.4000000000000005E-2"/>
    <n v="1610.2900000000002"/>
    <n v="4"/>
    <n v="9647.3852800000004"/>
    <n v="6441.1600000000008"/>
    <n v="3206.2252799999997"/>
    <n v="0.3323413740557068"/>
    <n v="0"/>
    <n v="-585.5600000000004"/>
  </r>
  <r>
    <x v="33"/>
    <d v="2024-04-18T00:00:00"/>
    <d v="2024-05-08T00:00:00"/>
    <n v="20"/>
    <s v="Original"/>
    <d v="2024-05-08T00:00:00"/>
    <n v="20"/>
    <x v="3"/>
    <x v="8"/>
    <s v="London"/>
    <s v="Non-Profit"/>
    <x v="5"/>
    <x v="14"/>
    <x v="4"/>
    <x v="33"/>
    <n v="645.33000000000004"/>
    <n v="1321.85"/>
    <n v="1321.85"/>
    <n v="0"/>
    <n v="10"/>
    <x v="33"/>
    <n v="6453.3"/>
    <n v="6765.2"/>
    <n v="0.51179785906116426"/>
    <x v="20"/>
    <d v="2024-04-01T00:00:00"/>
    <d v="2023-01-01T00:00:00"/>
    <n v="15"/>
    <s v="Q2-2024"/>
    <s v="Europe → United Kingdom → London"/>
    <m/>
    <m/>
    <s v="Medium"/>
    <n v="0"/>
    <n v="0"/>
    <n v="0"/>
    <n v="709.86300000000006"/>
    <n v="11"/>
    <n v="14540.349999999999"/>
    <n v="7808.4930000000004"/>
    <n v="6731.8569999999982"/>
    <n v="0.46297764496728061"/>
    <n v="1321.8499999999985"/>
    <n v="-33.343000000001666"/>
  </r>
  <r>
    <x v="34"/>
    <d v="2024-08-23T00:00:00"/>
    <d v="2024-08-21T00:00:00"/>
    <n v="-2"/>
    <s v="Corrected"/>
    <d v="2024-08-25T00:00:00"/>
    <n v="2"/>
    <x v="0"/>
    <x v="11"/>
    <s v="Johannesburg"/>
    <s v="Education"/>
    <x v="0"/>
    <x v="6"/>
    <x v="0"/>
    <x v="34"/>
    <n v="1432.52"/>
    <n v="3036.87"/>
    <n v="3036.87"/>
    <n v="0"/>
    <n v="9"/>
    <x v="34"/>
    <n v="12892.68"/>
    <n v="14439.149999999998"/>
    <n v="0.52829064135112791"/>
    <x v="21"/>
    <d v="2024-08-01T00:00:00"/>
    <d v="2023-01-01T00:00:00"/>
    <n v="19"/>
    <s v="Q3-2024"/>
    <s v="Africa → South Africa → Johannesburg"/>
    <m/>
    <m/>
    <s v="High"/>
    <n v="1"/>
    <n v="0"/>
    <n v="0"/>
    <n v="1575.7720000000002"/>
    <n v="9"/>
    <n v="27331.829999999998"/>
    <n v="14181.948000000002"/>
    <n v="13149.881999999996"/>
    <n v="0.48111970548624067"/>
    <n v="0"/>
    <n v="-1289.2680000000018"/>
  </r>
  <r>
    <x v="35"/>
    <d v="2023-03-27T00:00:00"/>
    <d v="2023-04-22T00:00:00"/>
    <n v="26"/>
    <s v="Original"/>
    <d v="2023-04-22T00:00:00"/>
    <n v="26"/>
    <x v="1"/>
    <x v="4"/>
    <s v="Delhi"/>
    <s v="Non-Profit"/>
    <x v="2"/>
    <x v="1"/>
    <x v="1"/>
    <x v="35"/>
    <n v="178.53"/>
    <n v="199.37"/>
    <n v="199.37"/>
    <n v="0.10100000000000001"/>
    <n v="37"/>
    <x v="35"/>
    <n v="6605.61"/>
    <n v="26.034310000000914"/>
    <n v="3.9257699573457538E-3"/>
    <x v="22"/>
    <d v="2023-03-01T00:00:00"/>
    <d v="2023-01-01T00:00:00"/>
    <n v="2"/>
    <s v="Q1-2023"/>
    <s v="Asia → India → Delhi"/>
    <m/>
    <m/>
    <s v="Low"/>
    <n v="0"/>
    <n v="0"/>
    <n v="0.10100000000000001"/>
    <n v="196.38300000000001"/>
    <n v="39"/>
    <n v="6990.11157"/>
    <n v="7658.9370000000008"/>
    <n v="-668.82543000000078"/>
    <n v="-9.5681653046919932E-2"/>
    <n v="358.46725999999944"/>
    <n v="-694.85974000000169"/>
  </r>
  <r>
    <x v="36"/>
    <d v="2024-03-07T00:00:00"/>
    <d v="2024-03-25T00:00:00"/>
    <n v="18"/>
    <s v="Original"/>
    <d v="2024-03-25T00:00:00"/>
    <n v="18"/>
    <x v="3"/>
    <x v="6"/>
    <s v="Munich"/>
    <s v="Corporate"/>
    <x v="1"/>
    <x v="5"/>
    <x v="0"/>
    <x v="36"/>
    <n v="712.84"/>
    <n v="927.51"/>
    <n v="927.51"/>
    <n v="0.24299999999999999"/>
    <n v="27"/>
    <x v="36"/>
    <n v="19246.68"/>
    <n v="-289.30311000000074"/>
    <n v="-1.5260714163076427E-2"/>
    <x v="0"/>
    <d v="2024-03-01T00:00:00"/>
    <d v="2023-01-01T00:00:00"/>
    <n v="14"/>
    <s v="Q1-2024"/>
    <s v="Europe → Germany → Munich"/>
    <m/>
    <m/>
    <s v="Medium"/>
    <n v="0"/>
    <n v="1"/>
    <n v="0.24299999999999999"/>
    <n v="784.12400000000014"/>
    <n v="28"/>
    <n v="19659.501959999998"/>
    <n v="21955.472000000005"/>
    <n v="-2295.9700400000074"/>
    <n v="-0.11678678557938442"/>
    <n v="702.12506999999823"/>
    <n v="-2006.6669300000067"/>
  </r>
  <r>
    <x v="37"/>
    <d v="2025-06-24T00:00:00"/>
    <d v="2025-07-10T00:00:00"/>
    <n v="16"/>
    <s v="Original"/>
    <d v="2025-07-10T00:00:00"/>
    <n v="16"/>
    <x v="1"/>
    <x v="9"/>
    <s v="Shanghai"/>
    <s v="Enterprise"/>
    <x v="4"/>
    <x v="13"/>
    <x v="0"/>
    <x v="37"/>
    <n v="757.19"/>
    <n v="1735.41"/>
    <n v="1735.41"/>
    <n v="0.13600000000000001"/>
    <n v="8"/>
    <x v="37"/>
    <n v="6057.52"/>
    <n v="5937.6339200000002"/>
    <n v="0.4950027285685718"/>
    <x v="16"/>
    <d v="2025-06-01T00:00:00"/>
    <d v="2023-01-01T00:00:00"/>
    <n v="29"/>
    <s v="Q2-2025"/>
    <s v="Asia → China → Shanghai"/>
    <m/>
    <m/>
    <s v="High"/>
    <n v="0"/>
    <n v="0"/>
    <n v="0.13600000000000001"/>
    <n v="832.90900000000011"/>
    <n v="8"/>
    <n v="11995.153920000001"/>
    <n v="6663.2720000000008"/>
    <n v="5331.8819199999998"/>
    <n v="0.44450300142542892"/>
    <n v="0"/>
    <n v="-605.75200000000041"/>
  </r>
  <r>
    <x v="38"/>
    <d v="2024-04-19T00:00:00"/>
    <d v="2024-05-06T00:00:00"/>
    <n v="17"/>
    <s v="Original"/>
    <d v="2024-05-06T00:00:00"/>
    <n v="17"/>
    <x v="0"/>
    <x v="1"/>
    <s v="Port Harcourt"/>
    <s v="Non-Profit"/>
    <x v="1"/>
    <x v="8"/>
    <x v="1"/>
    <x v="38"/>
    <n v="865.33"/>
    <n v="1395.64"/>
    <n v="1395.64"/>
    <n v="0.17499999999999999"/>
    <n v="13"/>
    <x v="38"/>
    <n v="11249.29"/>
    <n v="3718.9489999999987"/>
    <n v="0.24845601409758347"/>
    <x v="20"/>
    <d v="2024-04-01T00:00:00"/>
    <d v="2023-01-01T00:00:00"/>
    <n v="15"/>
    <s v="Q2-2024"/>
    <s v="Africa → Nigeria → Port Harcourt"/>
    <m/>
    <m/>
    <s v="Medium"/>
    <n v="0"/>
    <n v="0"/>
    <n v="0.17499999999999999"/>
    <n v="951.86300000000017"/>
    <n v="14"/>
    <n v="16119.642000000002"/>
    <n v="13326.082000000002"/>
    <n v="2793.5599999999995"/>
    <n v="0.17330161550734186"/>
    <n v="1151.4030000000021"/>
    <n v="-925.38899999999921"/>
  </r>
  <r>
    <x v="39"/>
    <d v="2023-06-17T00:00:00"/>
    <d v="2023-06-24T00:00:00"/>
    <n v="7"/>
    <s v="Original"/>
    <d v="2023-06-24T00:00:00"/>
    <n v="7"/>
    <x v="2"/>
    <x v="10"/>
    <s v="San Francisco"/>
    <s v="Corporate"/>
    <x v="0"/>
    <x v="2"/>
    <x v="1"/>
    <x v="39"/>
    <n v="313.99"/>
    <n v="454.42"/>
    <n v="454.42"/>
    <n v="0.129"/>
    <n v="9"/>
    <x v="39"/>
    <n v="2825.91"/>
    <n v="736.28838000000042"/>
    <n v="0.20669493988147858"/>
    <x v="23"/>
    <d v="2023-06-01T00:00:00"/>
    <d v="2023-01-01T00:00:00"/>
    <n v="5"/>
    <s v="Q2-2023"/>
    <s v="Americas → USA → San Francisco"/>
    <m/>
    <m/>
    <s v="Low"/>
    <n v="1"/>
    <n v="0"/>
    <n v="0.129"/>
    <n v="345.38900000000001"/>
    <n v="9"/>
    <n v="3562.1983800000003"/>
    <n v="3108.5010000000002"/>
    <n v="453.69738000000007"/>
    <n v="0.12736443386962631"/>
    <n v="0"/>
    <n v="-282.59100000000035"/>
  </r>
  <r>
    <x v="40"/>
    <d v="2024-08-27T00:00:00"/>
    <d v="2024-09-19T00:00:00"/>
    <n v="23"/>
    <s v="Original"/>
    <d v="2024-09-19T00:00:00"/>
    <n v="23"/>
    <x v="3"/>
    <x v="6"/>
    <s v="Berlin"/>
    <s v="Small Business"/>
    <x v="4"/>
    <x v="14"/>
    <x v="5"/>
    <x v="40"/>
    <n v="1024.01"/>
    <n v="1580.97"/>
    <n v="1580.97"/>
    <n v="3.6999999999999998E-2"/>
    <n v="27"/>
    <x v="40"/>
    <n v="27648.27"/>
    <n v="13458.530970000003"/>
    <n v="0.3274039976942531"/>
    <x v="21"/>
    <d v="2024-08-01T00:00:00"/>
    <d v="2023-01-01T00:00:00"/>
    <n v="19"/>
    <s v="Q3-2024"/>
    <s v="Europe → Germany → Berlin"/>
    <m/>
    <m/>
    <s v="Medium"/>
    <n v="0"/>
    <n v="0"/>
    <n v="3.6999999999999998E-2"/>
    <n v="1126.4110000000001"/>
    <n v="28"/>
    <n v="42629.275079999999"/>
    <n v="31539.508000000002"/>
    <n v="11089.767079999998"/>
    <n v="0.26014439746367835"/>
    <n v="1522.4741099999956"/>
    <n v="-2368.7638900000056"/>
  </r>
  <r>
    <x v="41"/>
    <d v="2024-01-11T00:00:00"/>
    <d v="2024-02-02T00:00:00"/>
    <n v="22"/>
    <s v="Original"/>
    <d v="2024-02-02T00:00:00"/>
    <n v="22"/>
    <x v="0"/>
    <x v="11"/>
    <s v="Durban"/>
    <s v="Consumer"/>
    <x v="1"/>
    <x v="11"/>
    <x v="2"/>
    <x v="41"/>
    <n v="1206.2"/>
    <n v="1759.79"/>
    <n v="1759.79"/>
    <n v="0"/>
    <n v="6"/>
    <x v="41"/>
    <n v="7237.2000000000007"/>
    <n v="3321.5399999999991"/>
    <n v="0.31457730751964713"/>
    <x v="9"/>
    <d v="2024-01-01T00:00:00"/>
    <d v="2023-01-01T00:00:00"/>
    <n v="12"/>
    <s v="Q1-2024"/>
    <s v="Africa → South Africa → Durban"/>
    <m/>
    <m/>
    <s v="High"/>
    <n v="0"/>
    <n v="0"/>
    <n v="0"/>
    <n v="1326.8200000000002"/>
    <n v="6"/>
    <n v="10558.74"/>
    <n v="7960.920000000001"/>
    <n v="2597.8199999999988"/>
    <n v="0.24603503827161186"/>
    <n v="0"/>
    <n v="-723.72000000000025"/>
  </r>
  <r>
    <x v="42"/>
    <d v="2024-10-25T00:00:00"/>
    <d v="2024-11-14T00:00:00"/>
    <n v="20"/>
    <s v="Original"/>
    <d v="2024-11-14T00:00:00"/>
    <n v="20"/>
    <x v="0"/>
    <x v="0"/>
    <s v="Mombasa"/>
    <s v="Corporate"/>
    <x v="4"/>
    <x v="10"/>
    <x v="1"/>
    <x v="42"/>
    <n v="1396.48"/>
    <n v="3204.5"/>
    <n v="3204.5"/>
    <n v="0.318"/>
    <n v="14"/>
    <x v="42"/>
    <n v="19550.72"/>
    <n v="11045.845999999998"/>
    <n v="0.36101587348070363"/>
    <x v="1"/>
    <d v="2024-10-01T00:00:00"/>
    <d v="2023-01-01T00:00:00"/>
    <n v="21"/>
    <s v="Q4-2024"/>
    <s v="Africa → Kenya → Mombasa"/>
    <m/>
    <m/>
    <s v="High"/>
    <n v="0"/>
    <n v="1"/>
    <n v="0.25"/>
    <n v="1536.1280000000002"/>
    <n v="15"/>
    <n v="36050.625"/>
    <n v="23041.920000000002"/>
    <n v="13008.704999999998"/>
    <n v="0.36084547771363185"/>
    <n v="5454.0590000000011"/>
    <n v="1962.8590000000004"/>
  </r>
  <r>
    <x v="43"/>
    <d v="2025-05-29T00:00:00"/>
    <d v="2025-06-20T00:00:00"/>
    <n v="22"/>
    <s v="Original"/>
    <d v="2025-06-20T00:00:00"/>
    <n v="22"/>
    <x v="3"/>
    <x v="6"/>
    <s v="Berlin"/>
    <s v="Corporate"/>
    <x v="4"/>
    <x v="8"/>
    <x v="1"/>
    <x v="43"/>
    <n v="483.47"/>
    <n v="1135.43"/>
    <n v="1135.43"/>
    <n v="0.14599999999999999"/>
    <n v="11"/>
    <x v="43"/>
    <n v="5318.17"/>
    <n v="5348.0594200000014"/>
    <n v="0.50140112399719983"/>
    <x v="8"/>
    <d v="2025-05-01T00:00:00"/>
    <d v="2023-01-01T00:00:00"/>
    <n v="28"/>
    <s v="Q2-2025"/>
    <s v="Europe → Germany → Berlin"/>
    <m/>
    <m/>
    <s v="Medium"/>
    <n v="0"/>
    <n v="0"/>
    <n v="0.14599999999999999"/>
    <n v="531.81700000000012"/>
    <n v="12"/>
    <n v="11635.886639999999"/>
    <n v="6381.8040000000019"/>
    <n v="5254.0826399999969"/>
    <n v="0.45154123639691951"/>
    <n v="969.65721999999732"/>
    <n v="-93.97678000000451"/>
  </r>
  <r>
    <x v="44"/>
    <d v="2024-05-20T00:00:00"/>
    <d v="2024-06-02T00:00:00"/>
    <n v="13"/>
    <s v="Original"/>
    <d v="2024-06-02T00:00:00"/>
    <n v="13"/>
    <x v="2"/>
    <x v="3"/>
    <s v="Vancouver"/>
    <s v="Enterprise"/>
    <x v="2"/>
    <x v="11"/>
    <x v="0"/>
    <x v="44"/>
    <n v="675.43"/>
    <n v="996.36"/>
    <n v="996.36"/>
    <n v="0.182"/>
    <n v="22"/>
    <x v="44"/>
    <n v="14859.46"/>
    <n v="3071.0345600000037"/>
    <n v="0.17127439233332575"/>
    <x v="7"/>
    <d v="2024-05-01T00:00:00"/>
    <d v="2023-01-01T00:00:00"/>
    <n v="16"/>
    <s v="Q2-2024"/>
    <s v="Americas → Canada → Vancouver"/>
    <m/>
    <m/>
    <s v="Medium"/>
    <n v="0"/>
    <n v="0"/>
    <n v="0.182"/>
    <n v="742.97299999999996"/>
    <n v="23"/>
    <n v="18745.517039999999"/>
    <n v="17088.379000000001"/>
    <n v="1657.138039999998"/>
    <n v="8.840183156665804E-2"/>
    <n v="815.02247999999599"/>
    <n v="-1413.8965200000057"/>
  </r>
  <r>
    <x v="45"/>
    <d v="2023-04-19T00:00:00"/>
    <d v="2023-04-30T00:00:00"/>
    <n v="11"/>
    <s v="Original"/>
    <d v="2023-04-30T00:00:00"/>
    <n v="11"/>
    <x v="1"/>
    <x v="4"/>
    <s v="Delhi"/>
    <s v="Small Business"/>
    <x v="0"/>
    <x v="8"/>
    <x v="2"/>
    <x v="45"/>
    <n v="826.55"/>
    <n v="1397.05"/>
    <n v="1397.05"/>
    <n v="0.16900000000000001"/>
    <n v="28"/>
    <x v="45"/>
    <n v="23143.399999999998"/>
    <n v="9363.1594000000005"/>
    <n v="0.28803907804527601"/>
    <x v="12"/>
    <d v="2023-04-01T00:00:00"/>
    <d v="2023-01-01T00:00:00"/>
    <n v="3"/>
    <s v="Q2-2023"/>
    <s v="Asia → India → Delhi"/>
    <m/>
    <m/>
    <s v="Medium"/>
    <n v="0"/>
    <n v="0"/>
    <n v="0.16900000000000001"/>
    <n v="909.20500000000004"/>
    <n v="29"/>
    <n v="33667.507949999999"/>
    <n v="26366.945"/>
    <n v="7300.5629499999995"/>
    <n v="0.21684298584980358"/>
    <n v="1160.948550000001"/>
    <n v="-2062.5964500000009"/>
  </r>
  <r>
    <x v="46"/>
    <d v="2023-06-23T00:00:00"/>
    <d v="2023-07-03T00:00:00"/>
    <n v="10"/>
    <s v="Original"/>
    <d v="2023-07-03T00:00:00"/>
    <n v="10"/>
    <x v="0"/>
    <x v="1"/>
    <s v="Abuja"/>
    <s v="Consumer"/>
    <x v="1"/>
    <x v="1"/>
    <x v="1"/>
    <x v="46"/>
    <n v="337.75"/>
    <n v="548.89"/>
    <n v="548.89"/>
    <n v="0"/>
    <n v="13"/>
    <x v="46"/>
    <n v="4390.75"/>
    <n v="2744.8199999999997"/>
    <n v="0.38466723751571352"/>
    <x v="23"/>
    <d v="2023-06-01T00:00:00"/>
    <d v="2023-01-01T00:00:00"/>
    <n v="5"/>
    <s v="Q2-2023"/>
    <s v="Africa → Nigeria → Abuja"/>
    <m/>
    <m/>
    <s v="Low"/>
    <n v="0"/>
    <n v="0"/>
    <n v="0"/>
    <n v="371.52500000000003"/>
    <n v="14"/>
    <n v="7684.46"/>
    <n v="5201.3500000000004"/>
    <n v="2483.1099999999997"/>
    <n v="0.32313396126728483"/>
    <n v="548.89000000000033"/>
    <n v="-261.71000000000004"/>
  </r>
  <r>
    <x v="47"/>
    <d v="2024-05-14T00:00:00"/>
    <d v="2024-05-28T00:00:00"/>
    <n v="14"/>
    <s v="Original"/>
    <d v="2024-05-28T00:00:00"/>
    <n v="14"/>
    <x v="3"/>
    <x v="8"/>
    <s v="Birmingham"/>
    <s v="Consumer"/>
    <x v="0"/>
    <x v="5"/>
    <x v="2"/>
    <x v="47"/>
    <n v="1421.14"/>
    <n v="3524"/>
    <n v="3524"/>
    <n v="0"/>
    <n v="31"/>
    <x v="47"/>
    <n v="44055.340000000004"/>
    <n v="65188.659999999996"/>
    <n v="0.59672531214528945"/>
    <x v="7"/>
    <d v="2024-05-01T00:00:00"/>
    <d v="2023-01-01T00:00:00"/>
    <n v="16"/>
    <s v="Q2-2024"/>
    <s v="Europe → United Kingdom → Birmingham"/>
    <m/>
    <m/>
    <s v="High"/>
    <n v="0"/>
    <n v="0"/>
    <n v="0"/>
    <n v="1563.2540000000001"/>
    <n v="33"/>
    <n v="116292"/>
    <n v="51587.382000000005"/>
    <n v="64704.617999999995"/>
    <n v="0.55639784335981834"/>
    <n v="7048"/>
    <n v="-484.04200000000128"/>
  </r>
  <r>
    <x v="48"/>
    <d v="2024-10-14T00:00:00"/>
    <d v="2024-11-08T00:00:00"/>
    <n v="25"/>
    <s v="Original"/>
    <d v="2024-11-08T00:00:00"/>
    <n v="25"/>
    <x v="0"/>
    <x v="1"/>
    <s v="Lagos"/>
    <s v="Enterprise"/>
    <x v="1"/>
    <x v="7"/>
    <x v="2"/>
    <x v="48"/>
    <n v="859.35"/>
    <n v="1825.61"/>
    <n v="1825.61"/>
    <n v="0.187"/>
    <n v="24"/>
    <x v="48"/>
    <n v="20624.400000000001"/>
    <n v="14996.902319999994"/>
    <n v="0.42100937762681989"/>
    <x v="1"/>
    <d v="2024-10-01T00:00:00"/>
    <d v="2023-01-01T00:00:00"/>
    <n v="21"/>
    <s v="Q4-2024"/>
    <s v="Africa → Nigeria → Lagos"/>
    <m/>
    <m/>
    <s v="High"/>
    <n v="0"/>
    <n v="0"/>
    <n v="0.187"/>
    <n v="945.28500000000008"/>
    <n v="25"/>
    <n v="37105.523249999998"/>
    <n v="23632.125000000004"/>
    <n v="13473.398249999995"/>
    <n v="0.36311031538950189"/>
    <n v="1484.2209300000031"/>
    <n v="-1523.504069999999"/>
  </r>
  <r>
    <x v="49"/>
    <d v="2023-07-10T00:00:00"/>
    <d v="2023-08-01T00:00:00"/>
    <n v="22"/>
    <s v="Original"/>
    <d v="2023-08-01T00:00:00"/>
    <n v="22"/>
    <x v="3"/>
    <x v="7"/>
    <s v="Marseille"/>
    <s v="Consumer"/>
    <x v="2"/>
    <x v="5"/>
    <x v="1"/>
    <x v="49"/>
    <n v="1303.56"/>
    <n v="1791.37"/>
    <n v="1791.37"/>
    <n v="0.126"/>
    <n v="22"/>
    <x v="49"/>
    <n v="28678.32"/>
    <n v="5766.142359999998"/>
    <n v="0.16740404596055358"/>
    <x v="24"/>
    <d v="2023-07-01T00:00:00"/>
    <d v="2023-01-01T00:00:00"/>
    <n v="6"/>
    <s v="Q3-2023"/>
    <s v="Europe → France → Marseille"/>
    <m/>
    <m/>
    <s v="High"/>
    <n v="0"/>
    <n v="0"/>
    <n v="0.126"/>
    <n v="1433.9160000000002"/>
    <n v="23"/>
    <n v="36010.119739999995"/>
    <n v="32980.068000000007"/>
    <n v="3030.0517399999881"/>
    <n v="8.4144450556608685E-2"/>
    <n v="1565.6573799999969"/>
    <n v="-2736.0906200000099"/>
  </r>
  <r>
    <x v="50"/>
    <d v="2024-11-06T00:00:00"/>
    <d v="2024-11-22T00:00:00"/>
    <n v="16"/>
    <s v="Original"/>
    <d v="2024-11-22T00:00:00"/>
    <n v="16"/>
    <x v="2"/>
    <x v="3"/>
    <s v="Toronto"/>
    <s v="Non-Profit"/>
    <x v="3"/>
    <x v="14"/>
    <x v="6"/>
    <x v="50"/>
    <n v="1454.11"/>
    <n v="2629.75"/>
    <n v="2629.75"/>
    <n v="0.29199999999999998"/>
    <n v="8"/>
    <x v="50"/>
    <n v="11632.88"/>
    <n v="3262.0239999999994"/>
    <n v="0.21900268709351867"/>
    <x v="18"/>
    <d v="2024-11-01T00:00:00"/>
    <d v="2023-01-01T00:00:00"/>
    <n v="22"/>
    <s v="Q4-2024"/>
    <s v="Americas → Canada → Toronto"/>
    <m/>
    <m/>
    <s v="High"/>
    <n v="0"/>
    <n v="1"/>
    <n v="0.25"/>
    <n v="1599.521"/>
    <n v="8"/>
    <n v="15778.5"/>
    <n v="12796.168"/>
    <n v="2982.3320000000003"/>
    <n v="0.18901239027790984"/>
    <n v="883.59600000000137"/>
    <n v="-279.6919999999991"/>
  </r>
  <r>
    <x v="51"/>
    <d v="2024-10-17T00:00:00"/>
    <d v="2024-11-06T00:00:00"/>
    <n v="20"/>
    <s v="Original"/>
    <d v="2024-11-06T00:00:00"/>
    <n v="20"/>
    <x v="1"/>
    <x v="4"/>
    <s v="Bengaluru"/>
    <s v="Enterprise"/>
    <x v="3"/>
    <x v="7"/>
    <x v="5"/>
    <x v="51"/>
    <n v="72.94"/>
    <n v="106.3"/>
    <n v="106.3"/>
    <n v="0.29499999999999998"/>
    <n v="8"/>
    <x v="51"/>
    <n v="583.52"/>
    <n v="16.012000000000057"/>
    <n v="2.6707498515508857E-2"/>
    <x v="1"/>
    <d v="2024-10-01T00:00:00"/>
    <d v="2023-01-01T00:00:00"/>
    <n v="21"/>
    <s v="Q4-2024"/>
    <s v="Asia → India → Bengaluru"/>
    <m/>
    <m/>
    <s v="Low"/>
    <n v="0"/>
    <n v="1"/>
    <n v="0.25"/>
    <n v="80.234000000000009"/>
    <n v="8"/>
    <n v="637.79999999999995"/>
    <n v="641.87200000000007"/>
    <n v="-4.0720000000001164"/>
    <n v="-6.3844465349641218E-3"/>
    <n v="38.267999999999915"/>
    <n v="-20.084000000000174"/>
  </r>
  <r>
    <x v="52"/>
    <d v="2023-03-31T00:00:00"/>
    <d v="2023-04-05T00:00:00"/>
    <n v="5"/>
    <s v="Original"/>
    <d v="2023-04-05T00:00:00"/>
    <n v="5"/>
    <x v="0"/>
    <x v="0"/>
    <s v="Nakuru"/>
    <s v="Education"/>
    <x v="2"/>
    <x v="5"/>
    <x v="4"/>
    <x v="52"/>
    <n v="533.26"/>
    <n v="385.72"/>
    <n v="385.72"/>
    <n v="0"/>
    <n v="15"/>
    <x v="52"/>
    <n v="7998.9"/>
    <n v="-2213.0999999999995"/>
    <n v="-0.38250544436378708"/>
    <x v="22"/>
    <d v="2023-03-01T00:00:00"/>
    <d v="2023-01-01T00:00:00"/>
    <n v="2"/>
    <s v="Q1-2023"/>
    <s v="Africa → Kenya → Nakuru"/>
    <m/>
    <m/>
    <s v="Low"/>
    <n v="1"/>
    <n v="0"/>
    <n v="0"/>
    <n v="586.58600000000001"/>
    <n v="16"/>
    <n v="6171.52"/>
    <n v="9385.3760000000002"/>
    <n v="-3213.8559999999998"/>
    <n v="-0.52075598880016583"/>
    <n v="385.72000000000025"/>
    <n v="-1000.7560000000003"/>
  </r>
  <r>
    <x v="53"/>
    <d v="2025-01-21T00:00:00"/>
    <d v="2025-02-16T00:00:00"/>
    <n v="26"/>
    <s v="Original"/>
    <d v="2025-02-16T00:00:00"/>
    <n v="26"/>
    <x v="3"/>
    <x v="7"/>
    <s v="Lyon"/>
    <s v="Corporate"/>
    <x v="3"/>
    <x v="7"/>
    <x v="4"/>
    <x v="53"/>
    <n v="204.11"/>
    <n v="236.87"/>
    <n v="236.87"/>
    <n v="0.182"/>
    <n v="13"/>
    <x v="53"/>
    <n v="2653.4300000000003"/>
    <n v="-134.55441999999994"/>
    <n v="-5.3418446337075494E-2"/>
    <x v="10"/>
    <d v="2025-01-01T00:00:00"/>
    <d v="2023-01-01T00:00:00"/>
    <n v="24"/>
    <s v="Q1-2025"/>
    <s v="Europe → France → Lyon"/>
    <m/>
    <m/>
    <s v="Low"/>
    <n v="0"/>
    <n v="0"/>
    <n v="0.182"/>
    <n v="224.52100000000004"/>
    <n v="14"/>
    <n v="2712.6352400000005"/>
    <n v="3143.2940000000008"/>
    <n v="-430.65876000000026"/>
    <n v="-0.15876029097078315"/>
    <n v="193.75966000000017"/>
    <n v="-296.10434000000032"/>
  </r>
  <r>
    <x v="54"/>
    <d v="2023-08-30T00:00:00"/>
    <d v="2023-09-01T00:00:00"/>
    <n v="2"/>
    <s v="Original"/>
    <d v="2023-09-01T00:00:00"/>
    <n v="2"/>
    <x v="3"/>
    <x v="6"/>
    <s v="Munich"/>
    <s v="Corporate"/>
    <x v="4"/>
    <x v="13"/>
    <x v="2"/>
    <x v="54"/>
    <n v="44.42"/>
    <n v="41.9"/>
    <n v="41.9"/>
    <n v="0.14399999999999999"/>
    <n v="6"/>
    <x v="54"/>
    <n v="266.52"/>
    <n v="-51.321600000000018"/>
    <n v="-0.23848504449847224"/>
    <x v="25"/>
    <d v="2023-08-01T00:00:00"/>
    <d v="2023-01-01T00:00:00"/>
    <n v="7"/>
    <s v="Q3-2023"/>
    <s v="Europe → Germany → Munich"/>
    <m/>
    <m/>
    <s v="Low"/>
    <n v="1"/>
    <n v="0"/>
    <n v="0.14399999999999999"/>
    <n v="48.862000000000009"/>
    <n v="6"/>
    <n v="215.19839999999996"/>
    <n v="293.17200000000003"/>
    <n v="-77.973600000000062"/>
    <n v="-0.36233354894831965"/>
    <n v="0"/>
    <n v="-26.652000000000044"/>
  </r>
  <r>
    <x v="55"/>
    <d v="2025-04-06T00:00:00"/>
    <d v="2025-04-30T00:00:00"/>
    <n v="24"/>
    <s v="Original"/>
    <d v="2025-04-30T00:00:00"/>
    <n v="24"/>
    <x v="2"/>
    <x v="5"/>
    <s v="Brasília"/>
    <s v="Education"/>
    <x v="1"/>
    <x v="11"/>
    <x v="5"/>
    <x v="55"/>
    <n v="855.78"/>
    <n v="977.38"/>
    <n v="977.38"/>
    <n v="0.14699999999999999"/>
    <n v="38"/>
    <x v="55"/>
    <n v="32519.64"/>
    <n v="-838.84467999999833"/>
    <n v="-2.6478018355506307E-2"/>
    <x v="19"/>
    <d v="2025-04-01T00:00:00"/>
    <d v="2023-01-01T00:00:00"/>
    <n v="27"/>
    <s v="Q2-2025"/>
    <s v="Americas → Brazil → Brasília"/>
    <m/>
    <m/>
    <s v="Medium"/>
    <n v="0"/>
    <n v="0"/>
    <n v="0.14699999999999999"/>
    <n v="941.35800000000006"/>
    <n v="40"/>
    <n v="33348.205599999994"/>
    <n v="37654.32"/>
    <n v="-4306.1144000000058"/>
    <n v="-0.1291258201910572"/>
    <n v="1667.4102799999928"/>
    <n v="-3467.2697200000075"/>
  </r>
  <r>
    <x v="56"/>
    <d v="2025-02-09T00:00:00"/>
    <d v="2025-03-01T00:00:00"/>
    <n v="20"/>
    <s v="Original"/>
    <d v="2025-03-01T00:00:00"/>
    <n v="20"/>
    <x v="2"/>
    <x v="5"/>
    <s v="São Paulo"/>
    <s v="Corporate"/>
    <x v="3"/>
    <x v="5"/>
    <x v="4"/>
    <x v="56"/>
    <n v="1154.6400000000001"/>
    <n v="2794.13"/>
    <n v="2794.13"/>
    <n v="3.5000000000000003E-2"/>
    <n v="11"/>
    <x v="56"/>
    <n v="12701.04"/>
    <n v="16958.649949999999"/>
    <n v="0.57177435025749479"/>
    <x v="26"/>
    <d v="2025-02-01T00:00:00"/>
    <d v="2023-01-01T00:00:00"/>
    <n v="25"/>
    <s v="Q1-2025"/>
    <s v="Americas → Brazil → São Paulo"/>
    <m/>
    <m/>
    <s v="High"/>
    <n v="0"/>
    <n v="0"/>
    <n v="3.5000000000000003E-2"/>
    <n v="1270.1040000000003"/>
    <n v="12"/>
    <n v="32356.025399999995"/>
    <n v="15241.248000000003"/>
    <n v="17114.777399999992"/>
    <n v="0.52895178528324416"/>
    <n v="2696.335449999995"/>
    <n v="156.12744999999268"/>
  </r>
  <r>
    <x v="57"/>
    <d v="2024-12-17T00:00:00"/>
    <d v="2024-12-18T00:00:00"/>
    <n v="1"/>
    <s v="Original"/>
    <d v="2024-12-18T00:00:00"/>
    <n v="1"/>
    <x v="3"/>
    <x v="6"/>
    <s v="Munich"/>
    <s v="Education"/>
    <x v="0"/>
    <x v="4"/>
    <x v="6"/>
    <x v="57"/>
    <n v="346.82"/>
    <n v="701.95"/>
    <n v="701.95"/>
    <n v="0.14699999999999999"/>
    <n v="8"/>
    <x v="57"/>
    <n v="2774.56"/>
    <n v="2015.5468000000005"/>
    <n v="0.42077283120284509"/>
    <x v="6"/>
    <d v="2024-12-01T00:00:00"/>
    <d v="2023-01-01T00:00:00"/>
    <n v="23"/>
    <s v="Q4-2024"/>
    <s v="Europe → Germany → Munich"/>
    <m/>
    <m/>
    <s v="Low"/>
    <n v="1"/>
    <n v="0"/>
    <n v="0.14699999999999999"/>
    <n v="381.50200000000001"/>
    <n v="8"/>
    <n v="4790.1068000000005"/>
    <n v="3052.0160000000001"/>
    <n v="1738.0908000000004"/>
    <n v="0.36285011432312952"/>
    <n v="0"/>
    <n v="-277.45600000000013"/>
  </r>
  <r>
    <x v="58"/>
    <d v="2025-06-09T00:00:00"/>
    <d v="2025-06-18T00:00:00"/>
    <n v="9"/>
    <s v="Original"/>
    <d v="2025-06-18T00:00:00"/>
    <n v="9"/>
    <x v="3"/>
    <x v="7"/>
    <s v="Marseille"/>
    <s v="Small Business"/>
    <x v="2"/>
    <x v="10"/>
    <x v="6"/>
    <x v="58"/>
    <n v="1225.5"/>
    <n v="-5.27"/>
    <n v="5.27"/>
    <n v="7.4999999999999997E-2"/>
    <n v="56"/>
    <x v="58"/>
    <n v="68628"/>
    <n v="-68355.013999999996"/>
    <n v="-250.39750756449047"/>
    <x v="16"/>
    <d v="2025-06-01T00:00:00"/>
    <d v="2023-01-01T00:00:00"/>
    <n v="29"/>
    <s v="Q2-2025"/>
    <s v="Europe → France → Marseille"/>
    <m/>
    <m/>
    <s v="Low"/>
    <n v="0"/>
    <n v="0"/>
    <n v="7.4999999999999997E-2"/>
    <n v="1348.0500000000002"/>
    <n v="59"/>
    <n v="287.61024999999995"/>
    <n v="79534.950000000012"/>
    <n v="-79247.339750000014"/>
    <n v="-275.53725832093966"/>
    <n v="14.624249999999961"/>
    <n v="-10892.325750000018"/>
  </r>
  <r>
    <x v="59"/>
    <d v="2025-05-02T00:00:00"/>
    <d v="2025-05-13T00:00:00"/>
    <n v="11"/>
    <s v="Original"/>
    <d v="2025-05-13T00:00:00"/>
    <n v="11"/>
    <x v="0"/>
    <x v="0"/>
    <s v="Nakuru"/>
    <s v="Small Business"/>
    <x v="1"/>
    <x v="8"/>
    <x v="6"/>
    <x v="59"/>
    <n v="1057.5999999999999"/>
    <n v="1437.06"/>
    <n v="1437.06"/>
    <n v="0.20499999999999999"/>
    <n v="4"/>
    <x v="59"/>
    <n v="4230.3999999999996"/>
    <n v="339.45080000000053"/>
    <n v="7.4280499485891424E-2"/>
    <x v="8"/>
    <d v="2025-05-01T00:00:00"/>
    <d v="2023-01-01T00:00:00"/>
    <n v="28"/>
    <s v="Q2-2025"/>
    <s v="Africa → Kenya → Nakuru"/>
    <m/>
    <m/>
    <s v="Medium"/>
    <n v="0"/>
    <n v="1"/>
    <n v="0.20499999999999999"/>
    <n v="1163.3599999999999"/>
    <n v="4"/>
    <n v="4569.8508000000002"/>
    <n v="4653.4399999999996"/>
    <n v="-83.589199999999437"/>
    <n v="-1.8291450565519434E-2"/>
    <n v="0"/>
    <n v="-423.03999999999996"/>
  </r>
  <r>
    <x v="60"/>
    <d v="2024-03-10T00:00:00"/>
    <d v="2024-04-09T00:00:00"/>
    <n v="30"/>
    <s v="Original"/>
    <d v="2024-04-09T00:00:00"/>
    <n v="30"/>
    <x v="3"/>
    <x v="7"/>
    <s v="Lyon"/>
    <s v="Corporate"/>
    <x v="4"/>
    <x v="2"/>
    <x v="0"/>
    <x v="60"/>
    <n v="1176.56"/>
    <n v="1911.89"/>
    <n v="1911.89"/>
    <n v="0.11899999999999999"/>
    <n v="20"/>
    <x v="60"/>
    <n v="23531.199999999997"/>
    <n v="10156.301800000008"/>
    <n v="0.30148575160892477"/>
    <x v="0"/>
    <d v="2024-03-01T00:00:00"/>
    <d v="2023-01-01T00:00:00"/>
    <n v="14"/>
    <s v="Q1-2024"/>
    <s v="Europe → France → Lyon"/>
    <m/>
    <m/>
    <s v="High"/>
    <n v="0"/>
    <n v="0"/>
    <n v="0.11899999999999999"/>
    <n v="1294.2160000000001"/>
    <n v="21"/>
    <n v="35371.87689"/>
    <n v="27178.536000000004"/>
    <n v="8193.3408899999959"/>
    <n v="0.23163432676981693"/>
    <n v="1684.3750899999941"/>
    <n v="-1962.9609100000125"/>
  </r>
  <r>
    <x v="61"/>
    <d v="2025-09-10T00:00:00"/>
    <d v="2025-09-12T00:00:00"/>
    <n v="2"/>
    <s v="Original"/>
    <d v="2025-09-12T00:00:00"/>
    <n v="2"/>
    <x v="1"/>
    <x v="2"/>
    <s v="Tokyo"/>
    <s v="Consumer"/>
    <x v="1"/>
    <x v="7"/>
    <x v="0"/>
    <x v="61"/>
    <n v="1470.15"/>
    <n v="2593.7800000000002"/>
    <n v="2593.7800000000002"/>
    <n v="0.11"/>
    <n v="12"/>
    <x v="61"/>
    <n v="17641.800000000003"/>
    <n v="10059.770399999998"/>
    <n v="0.36314801849645306"/>
    <x v="11"/>
    <d v="2025-09-01T00:00:00"/>
    <d v="2023-03-01T00:00:00"/>
    <n v="30"/>
    <s v="Q3-2025"/>
    <s v="Asia → Japan → Tokyo"/>
    <m/>
    <m/>
    <s v="High"/>
    <n v="1"/>
    <n v="0"/>
    <n v="0.11"/>
    <n v="1617.1650000000002"/>
    <n v="13"/>
    <n v="30010.034599999999"/>
    <n v="21023.145000000004"/>
    <n v="8986.889599999995"/>
    <n v="0.29946282034609834"/>
    <n v="2308.4641999999985"/>
    <n v="-1072.8808000000026"/>
  </r>
  <r>
    <x v="62"/>
    <d v="2025-04-27T00:00:00"/>
    <d v="2025-05-25T00:00:00"/>
    <n v="28"/>
    <s v="Original"/>
    <d v="2025-05-25T00:00:00"/>
    <n v="28"/>
    <x v="3"/>
    <x v="7"/>
    <s v="Paris"/>
    <s v="Small Business"/>
    <x v="2"/>
    <x v="2"/>
    <x v="3"/>
    <x v="62"/>
    <n v="603.45000000000005"/>
    <n v="1244.08"/>
    <n v="1244.08"/>
    <n v="0.2"/>
    <n v="11"/>
    <x v="62"/>
    <n v="6637.9500000000007"/>
    <n v="4309.9539999999997"/>
    <n v="0.39367846119220623"/>
    <x v="19"/>
    <d v="2025-04-01T00:00:00"/>
    <d v="2023-01-01T00:00:00"/>
    <n v="27"/>
    <s v="Q2-2025"/>
    <s v="Europe → France → Paris"/>
    <m/>
    <m/>
    <s v="Medium"/>
    <n v="0"/>
    <n v="0"/>
    <n v="0.2"/>
    <n v="663.79500000000007"/>
    <n v="12"/>
    <n v="11943.168"/>
    <n v="7965.5400000000009"/>
    <n v="3977.6279999999988"/>
    <n v="0.33304630731142681"/>
    <n v="995.26399999999921"/>
    <n v="-332.32600000000093"/>
  </r>
  <r>
    <x v="63"/>
    <d v="2024-11-02T00:00:00"/>
    <d v="2024-11-18T00:00:00"/>
    <n v="16"/>
    <s v="Original"/>
    <d v="2024-11-18T00:00:00"/>
    <n v="16"/>
    <x v="1"/>
    <x v="4"/>
    <s v="Mumbai"/>
    <s v="Small Business"/>
    <x v="3"/>
    <x v="7"/>
    <x v="5"/>
    <x v="63"/>
    <n v="1233.58"/>
    <n v="1912.51"/>
    <n v="1912.51"/>
    <n v="0.255"/>
    <n v="51"/>
    <x v="63"/>
    <n v="62912.579999999994"/>
    <n v="9753.2374500000078"/>
    <n v="0.134220432553601"/>
    <x v="18"/>
    <d v="2024-11-01T00:00:00"/>
    <d v="2023-01-01T00:00:00"/>
    <n v="22"/>
    <s v="Q4-2024"/>
    <s v="Asia → India → Mumbai"/>
    <m/>
    <m/>
    <s v="High"/>
    <n v="0"/>
    <n v="1"/>
    <n v="0.25"/>
    <n v="1356.9380000000001"/>
    <n v="54"/>
    <n v="77456.654999999999"/>
    <n v="73274.652000000002"/>
    <n v="4182.002999999997"/>
    <n v="5.3991525970234537E-2"/>
    <n v="4790.8375499999966"/>
    <n v="-5571.2344500000108"/>
  </r>
  <r>
    <x v="64"/>
    <d v="2023-02-15T00:00:00"/>
    <d v="2023-02-26T00:00:00"/>
    <n v="11"/>
    <s v="Original"/>
    <d v="2023-02-26T00:00:00"/>
    <n v="11"/>
    <x v="0"/>
    <x v="11"/>
    <s v="Johannesburg"/>
    <s v="Non-Profit"/>
    <x v="0"/>
    <x v="11"/>
    <x v="4"/>
    <x v="64"/>
    <n v="498.5"/>
    <n v="755.87"/>
    <n v="755.87"/>
    <n v="0.13"/>
    <n v="40"/>
    <x v="64"/>
    <n v="19940"/>
    <n v="6364.275999999998"/>
    <n v="0.24194834330357537"/>
    <x v="2"/>
    <d v="2023-02-01T00:00:00"/>
    <d v="2023-01-01T00:00:00"/>
    <n v="1"/>
    <s v="Q1-2023"/>
    <s v="Africa → South Africa → Johannesburg"/>
    <m/>
    <m/>
    <s v="Low"/>
    <n v="0"/>
    <n v="0"/>
    <n v="0.13"/>
    <n v="548.35"/>
    <n v="42"/>
    <n v="27619.489799999999"/>
    <n v="23030.7"/>
    <n v="4588.7897999999986"/>
    <n v="0.16614317763393294"/>
    <n v="1315.2138000000014"/>
    <n v="-1775.4861999999994"/>
  </r>
  <r>
    <x v="65"/>
    <d v="2023-12-03T00:00:00"/>
    <d v="2023-12-26T00:00:00"/>
    <n v="23"/>
    <s v="Original"/>
    <d v="2023-12-26T00:00:00"/>
    <n v="23"/>
    <x v="2"/>
    <x v="5"/>
    <s v="Rio de Janeiro"/>
    <s v="Education"/>
    <x v="0"/>
    <x v="7"/>
    <x v="3"/>
    <x v="65"/>
    <n v="1303.1099999999999"/>
    <n v="1145.67"/>
    <n v="1145.67"/>
    <n v="0.184"/>
    <n v="13"/>
    <x v="65"/>
    <n v="16940.43"/>
    <n v="-4787.1626399999986"/>
    <n v="-0.39389922875851208"/>
    <x v="4"/>
    <d v="2023-12-01T00:00:00"/>
    <d v="2023-01-01T00:00:00"/>
    <n v="11"/>
    <s v="Q4-2023"/>
    <s v="Americas → Brazil → Rio de Janeiro"/>
    <m/>
    <m/>
    <s v="Medium"/>
    <n v="0"/>
    <n v="0"/>
    <n v="0.184"/>
    <n v="1433.421"/>
    <n v="14"/>
    <n v="13088.134080000002"/>
    <n v="20067.894"/>
    <n v="-6979.7599199999986"/>
    <n v="-0.5332891516343633"/>
    <n v="934.86671999999999"/>
    <n v="-2192.59728"/>
  </r>
  <r>
    <x v="66"/>
    <d v="2023-03-19T00:00:00"/>
    <d v="2023-04-09T00:00:00"/>
    <n v="21"/>
    <s v="Original"/>
    <d v="2023-04-09T00:00:00"/>
    <n v="21"/>
    <x v="3"/>
    <x v="8"/>
    <s v="Manchester"/>
    <s v="Consumer"/>
    <x v="0"/>
    <x v="4"/>
    <x v="6"/>
    <x v="66"/>
    <n v="1082.17"/>
    <n v="1234.0999999999999"/>
    <n v="1234.0999999999999"/>
    <n v="0.189"/>
    <n v="16"/>
    <x v="66"/>
    <n v="17314.72"/>
    <n v="-1301.0384000000031"/>
    <n v="-8.124542703534228E-2"/>
    <x v="22"/>
    <d v="2023-03-01T00:00:00"/>
    <d v="2023-01-01T00:00:00"/>
    <n v="2"/>
    <s v="Q1-2023"/>
    <s v="Europe → United Kingdom → Manchester"/>
    <m/>
    <m/>
    <s v="Medium"/>
    <n v="0"/>
    <n v="0"/>
    <n v="0.189"/>
    <n v="1190.3870000000002"/>
    <n v="17"/>
    <n v="17014.536699999997"/>
    <n v="20236.579000000002"/>
    <n v="-3222.0423000000046"/>
    <n v="-0.1893699697388766"/>
    <n v="1000.8550999999989"/>
    <n v="-1921.0039000000015"/>
  </r>
  <r>
    <x v="67"/>
    <d v="2024-05-22T00:00:00"/>
    <d v="2024-06-06T00:00:00"/>
    <n v="15"/>
    <s v="Original"/>
    <d v="2024-06-06T00:00:00"/>
    <n v="15"/>
    <x v="1"/>
    <x v="2"/>
    <s v="Nagoya"/>
    <s v="Corporate"/>
    <x v="3"/>
    <x v="0"/>
    <x v="5"/>
    <x v="67"/>
    <n v="673.88"/>
    <n v="1228.01"/>
    <n v="1228.01"/>
    <n v="0.105"/>
    <n v="13"/>
    <x v="67"/>
    <n v="8760.44"/>
    <n v="5527.4563499999986"/>
    <n v="0.38686285332689996"/>
    <x v="7"/>
    <d v="2024-05-01T00:00:00"/>
    <d v="2023-03-01T00:00:00"/>
    <n v="14"/>
    <s v="Q2-2024"/>
    <s v="Asia → Japan → Nagoya"/>
    <m/>
    <m/>
    <s v="Medium"/>
    <n v="0"/>
    <n v="0"/>
    <n v="0.105"/>
    <n v="741.26800000000003"/>
    <n v="14"/>
    <n v="15386.9653"/>
    <n v="10377.752"/>
    <n v="5009.2132999999994"/>
    <n v="0.32554913865958995"/>
    <n v="1099.0689500000008"/>
    <n v="-518.24304999999913"/>
  </r>
  <r>
    <x v="68"/>
    <d v="2023-08-19T00:00:00"/>
    <d v="2023-09-07T00:00:00"/>
    <n v="19"/>
    <s v="Original"/>
    <d v="2023-09-07T00:00:00"/>
    <n v="19"/>
    <x v="0"/>
    <x v="11"/>
    <s v="Johannesburg"/>
    <s v="Enterprise"/>
    <x v="0"/>
    <x v="14"/>
    <x v="5"/>
    <x v="68"/>
    <n v="494.61"/>
    <n v="605.23"/>
    <n v="605.23"/>
    <n v="0.20399999999999999"/>
    <n v="18"/>
    <x v="68"/>
    <n v="8902.98"/>
    <n v="-231.24455999999918"/>
    <n v="-2.6666468505639647E-2"/>
    <x v="25"/>
    <d v="2023-08-01T00:00:00"/>
    <d v="2023-01-01T00:00:00"/>
    <n v="7"/>
    <s v="Q3-2023"/>
    <s v="Africa → South Africa → Johannesburg"/>
    <m/>
    <m/>
    <s v="Low"/>
    <n v="0"/>
    <n v="1"/>
    <n v="0.20399999999999999"/>
    <n v="544.07100000000003"/>
    <n v="19"/>
    <n v="9153.498520000001"/>
    <n v="10337.349"/>
    <n v="-1183.8504799999992"/>
    <n v="-0.12933311535620362"/>
    <n v="481.76308000000063"/>
    <n v="-952.60591999999997"/>
  </r>
  <r>
    <x v="69"/>
    <d v="2023-04-21T00:00:00"/>
    <d v="2023-05-10T00:00:00"/>
    <n v="19"/>
    <s v="Original"/>
    <d v="2023-05-10T00:00:00"/>
    <n v="19"/>
    <x v="1"/>
    <x v="9"/>
    <s v="Shanghai"/>
    <s v="Corporate"/>
    <x v="0"/>
    <x v="8"/>
    <x v="0"/>
    <x v="69"/>
    <n v="882.33"/>
    <n v="1880.15"/>
    <n v="1880.15"/>
    <n v="0.05"/>
    <n v="5"/>
    <x v="69"/>
    <n v="4411.6500000000005"/>
    <n v="4519.0624999999991"/>
    <n v="0.50601365792482955"/>
    <x v="12"/>
    <d v="2023-04-01T00:00:00"/>
    <d v="2023-01-01T00:00:00"/>
    <n v="3"/>
    <s v="Q2-2023"/>
    <s v="Asia → China → Shanghai"/>
    <m/>
    <m/>
    <s v="High"/>
    <n v="0"/>
    <n v="0"/>
    <n v="0.05"/>
    <n v="970.5630000000001"/>
    <n v="5"/>
    <n v="8930.7124999999996"/>
    <n v="4852.8150000000005"/>
    <n v="4077.8974999999991"/>
    <n v="0.4566150237173125"/>
    <n v="0"/>
    <n v="-441.16499999999996"/>
  </r>
  <r>
    <x v="70"/>
    <d v="2024-03-18T00:00:00"/>
    <d v="2024-03-21T00:00:00"/>
    <n v="3"/>
    <s v="Original"/>
    <d v="2024-03-21T00:00:00"/>
    <n v="3"/>
    <x v="3"/>
    <x v="6"/>
    <s v="Munich"/>
    <s v="Small Business"/>
    <x v="1"/>
    <x v="12"/>
    <x v="6"/>
    <x v="70"/>
    <n v="910.63"/>
    <n v="1269.4000000000001"/>
    <n v="1269.4000000000001"/>
    <n v="6.8000000000000005E-2"/>
    <n v="9"/>
    <x v="70"/>
    <n v="8195.67"/>
    <n v="2452.0571999999993"/>
    <n v="0.23028925834989455"/>
    <x v="0"/>
    <d v="2024-03-01T00:00:00"/>
    <d v="2023-01-01T00:00:00"/>
    <n v="14"/>
    <s v="Q1-2024"/>
    <s v="Europe → Germany → Munich"/>
    <m/>
    <m/>
    <s v="Medium"/>
    <n v="1"/>
    <n v="0"/>
    <n v="6.8000000000000005E-2"/>
    <n v="1001.6930000000001"/>
    <n v="9"/>
    <n v="10647.727199999999"/>
    <n v="9015.237000000001"/>
    <n v="1632.4901999999984"/>
    <n v="0.15331818418488394"/>
    <n v="0"/>
    <n v="-819.56700000000092"/>
  </r>
  <r>
    <x v="71"/>
    <d v="2025-04-09T00:00:00"/>
    <d v="2025-05-06T00:00:00"/>
    <n v="27"/>
    <s v="Original"/>
    <d v="2025-05-06T00:00:00"/>
    <n v="27"/>
    <x v="2"/>
    <x v="5"/>
    <s v="Brasília"/>
    <s v="Enterprise"/>
    <x v="2"/>
    <x v="9"/>
    <x v="4"/>
    <x v="71"/>
    <n v="264.19"/>
    <n v="620.92999999999995"/>
    <n v="620.92999999999995"/>
    <n v="0.14199999999999999"/>
    <n v="12"/>
    <x v="71"/>
    <n v="3170.2799999999997"/>
    <n v="3222.8152799999998"/>
    <n v="0.50410875152794532"/>
    <x v="19"/>
    <d v="2025-04-01T00:00:00"/>
    <d v="2023-01-01T00:00:00"/>
    <n v="27"/>
    <s v="Q2-2025"/>
    <s v="Americas → Brazil → Brasília"/>
    <m/>
    <m/>
    <s v="Low"/>
    <n v="0"/>
    <n v="0"/>
    <n v="0.14199999999999999"/>
    <n v="290.60900000000004"/>
    <n v="13"/>
    <n v="6925.8532199999991"/>
    <n v="3777.9170000000004"/>
    <n v="3147.9362199999987"/>
    <n v="0.4545196266807397"/>
    <n v="532.75793999999951"/>
    <n v="-74.879060000001118"/>
  </r>
  <r>
    <x v="72"/>
    <d v="2024-04-12T00:00:00"/>
    <d v="2024-05-07T00:00:00"/>
    <n v="25"/>
    <s v="Original"/>
    <d v="2024-05-07T00:00:00"/>
    <n v="25"/>
    <x v="0"/>
    <x v="11"/>
    <s v="Johannesburg"/>
    <s v="Education"/>
    <x v="3"/>
    <x v="8"/>
    <x v="4"/>
    <x v="72"/>
    <n v="1376.51"/>
    <n v="1455.91"/>
    <n v="1455.91"/>
    <n v="0.185"/>
    <n v="17"/>
    <x v="72"/>
    <n v="23400.67"/>
    <n v="-3229.0369499999979"/>
    <n v="-0.1600781127634085"/>
    <x v="20"/>
    <d v="2024-04-01T00:00:00"/>
    <d v="2023-01-01T00:00:00"/>
    <n v="15"/>
    <s v="Q2-2024"/>
    <s v="Africa → South Africa → Johannesburg"/>
    <m/>
    <m/>
    <s v="Medium"/>
    <n v="0"/>
    <n v="0"/>
    <n v="0.185"/>
    <n v="1514.1610000000001"/>
    <n v="18"/>
    <n v="21358.199700000001"/>
    <n v="27254.898000000001"/>
    <n v="-5896.6983"/>
    <n v="-0.27608592403974946"/>
    <n v="1186.5666500000007"/>
    <n v="-2667.6613500000021"/>
  </r>
  <r>
    <x v="73"/>
    <d v="2024-12-15T00:00:00"/>
    <d v="2024-12-20T00:00:00"/>
    <n v="5"/>
    <s v="Original"/>
    <d v="2024-12-20T00:00:00"/>
    <n v="5"/>
    <x v="1"/>
    <x v="9"/>
    <s v="Shenzhen"/>
    <s v="Small Business"/>
    <x v="4"/>
    <x v="1"/>
    <x v="2"/>
    <x v="73"/>
    <n v="717.55"/>
    <n v="546.42999999999995"/>
    <n v="546.42999999999995"/>
    <n v="4.7E-2"/>
    <n v="18"/>
    <x v="73"/>
    <n v="12915.9"/>
    <n v="-3542.4397800000006"/>
    <n v="-0.37792231437026369"/>
    <x v="6"/>
    <d v="2024-12-01T00:00:00"/>
    <d v="2023-01-01T00:00:00"/>
    <n v="23"/>
    <s v="Q4-2024"/>
    <s v="Asia → China → Shenzhen"/>
    <m/>
    <m/>
    <s v="Low"/>
    <n v="1"/>
    <n v="0"/>
    <n v="4.7E-2"/>
    <n v="789.30500000000006"/>
    <n v="19"/>
    <n v="9894.2080099999985"/>
    <n v="14996.795000000002"/>
    <n v="-5102.5869900000034"/>
    <n v="-0.51571454580729037"/>
    <n v="520.74778999999944"/>
    <n v="-1560.1472100000028"/>
  </r>
  <r>
    <x v="74"/>
    <d v="2023-05-20T00:00:00"/>
    <d v="2023-05-18T00:00:00"/>
    <n v="-2"/>
    <s v="Corrected"/>
    <d v="2023-05-22T00:00:00"/>
    <n v="2"/>
    <x v="0"/>
    <x v="11"/>
    <s v="Durban"/>
    <s v="Corporate"/>
    <x v="3"/>
    <x v="8"/>
    <x v="0"/>
    <x v="74"/>
    <n v="917.88"/>
    <n v="1347.92"/>
    <n v="1347.92"/>
    <n v="0.34300000000000003"/>
    <n v="5"/>
    <x v="74"/>
    <n v="4589.3999999999996"/>
    <n v="-161.48279999999886"/>
    <n v="-3.6469245630880096E-2"/>
    <x v="15"/>
    <d v="2023-05-01T00:00:00"/>
    <d v="2023-01-01T00:00:00"/>
    <n v="4"/>
    <s v="Q2-2023"/>
    <s v="Africa → South Africa → Durban"/>
    <m/>
    <m/>
    <s v="Medium"/>
    <n v="1"/>
    <n v="1"/>
    <n v="0.25"/>
    <n v="1009.6680000000001"/>
    <n v="5"/>
    <n v="5054.7000000000007"/>
    <n v="5048.34"/>
    <n v="6.3600000000005821"/>
    <n v="1.2582349100837996E-3"/>
    <n v="626.78279999999995"/>
    <n v="167.84279999999944"/>
  </r>
  <r>
    <x v="75"/>
    <d v="2023-09-18T00:00:00"/>
    <d v="2023-10-08T00:00:00"/>
    <n v="20"/>
    <s v="Original"/>
    <d v="2023-10-08T00:00:00"/>
    <n v="20"/>
    <x v="1"/>
    <x v="4"/>
    <s v="Delhi"/>
    <s v="Small Business"/>
    <x v="4"/>
    <x v="5"/>
    <x v="0"/>
    <x v="75"/>
    <n v="825.64"/>
    <n v="1108.43"/>
    <n v="1108.43"/>
    <n v="0.114"/>
    <n v="7"/>
    <x v="75"/>
    <n v="5779.48"/>
    <n v="1095.0028600000005"/>
    <n v="0.15928512475773349"/>
    <x v="27"/>
    <d v="2023-09-01T00:00:00"/>
    <d v="2023-01-01T00:00:00"/>
    <n v="8"/>
    <s v="Q3-2023"/>
    <s v="Asia → India → Delhi"/>
    <m/>
    <m/>
    <s v="Medium"/>
    <n v="0"/>
    <n v="0"/>
    <n v="0.114"/>
    <n v="908.20400000000006"/>
    <n v="7"/>
    <n v="6874.4828600000001"/>
    <n v="6357.4280000000008"/>
    <n v="517.05485999999928"/>
    <n v="7.5213637233506644E-2"/>
    <n v="0"/>
    <n v="-577.94800000000123"/>
  </r>
  <r>
    <x v="76"/>
    <d v="2024-08-28T00:00:00"/>
    <d v="2024-09-25T00:00:00"/>
    <n v="28"/>
    <s v="Original"/>
    <d v="2024-09-25T00:00:00"/>
    <n v="28"/>
    <x v="2"/>
    <x v="5"/>
    <s v="Rio de Janeiro"/>
    <s v="Non-Profit"/>
    <x v="1"/>
    <x v="15"/>
    <x v="6"/>
    <x v="76"/>
    <n v="1394.65"/>
    <n v="3144.1"/>
    <n v="3144.1"/>
    <n v="0.13400000000000001"/>
    <n v="13"/>
    <x v="76"/>
    <n v="18130.45"/>
    <n v="17265.827799999995"/>
    <n v="0.4877865378263021"/>
    <x v="21"/>
    <d v="2024-08-01T00:00:00"/>
    <d v="2023-01-01T00:00:00"/>
    <n v="19"/>
    <s v="Q3-2024"/>
    <s v="Americas → Brazil → Rio de Janeiro"/>
    <m/>
    <m/>
    <s v="High"/>
    <n v="0"/>
    <n v="0"/>
    <n v="0.13400000000000001"/>
    <n v="1534.1150000000002"/>
    <n v="14"/>
    <n v="38119.068400000004"/>
    <n v="21477.610000000004"/>
    <n v="16641.4584"/>
    <n v="0.43656519160893231"/>
    <n v="2722.7906000000075"/>
    <n v="-624.36939999999595"/>
  </r>
  <r>
    <x v="77"/>
    <d v="2024-06-30T00:00:00"/>
    <d v="2024-06-28T00:00:00"/>
    <n v="-2"/>
    <s v="Corrected"/>
    <d v="2024-07-02T00:00:00"/>
    <n v="2"/>
    <x v="2"/>
    <x v="5"/>
    <s v="Rio de Janeiro"/>
    <s v="Small Business"/>
    <x v="4"/>
    <x v="4"/>
    <x v="6"/>
    <x v="77"/>
    <n v="1112.98"/>
    <n v="2095.73"/>
    <n v="2095.73"/>
    <n v="7.1999999999999995E-2"/>
    <n v="17"/>
    <x v="77"/>
    <n v="18920.66"/>
    <n v="14141.576480000007"/>
    <n v="0.42772594916724777"/>
    <x v="17"/>
    <d v="2024-06-01T00:00:00"/>
    <d v="2023-01-01T00:00:00"/>
    <n v="17"/>
    <s v="Q2-2024"/>
    <s v="Americas → Brazil → Rio de Janeiro"/>
    <m/>
    <m/>
    <s v="High"/>
    <n v="1"/>
    <n v="0"/>
    <n v="7.1999999999999995E-2"/>
    <n v="1224.278"/>
    <n v="18"/>
    <n v="35007.073920000003"/>
    <n v="22037.004000000001"/>
    <n v="12970.069920000002"/>
    <n v="0.37049854408397243"/>
    <n v="1944.8374399999957"/>
    <n v="-1171.5065600000053"/>
  </r>
  <r>
    <x v="78"/>
    <d v="2023-06-14T00:00:00"/>
    <d v="2023-06-16T00:00:00"/>
    <n v="2"/>
    <s v="Original"/>
    <d v="2023-06-16T00:00:00"/>
    <n v="2"/>
    <x v="3"/>
    <x v="8"/>
    <s v="Manchester"/>
    <s v="Non-Profit"/>
    <x v="4"/>
    <x v="11"/>
    <x v="0"/>
    <x v="78"/>
    <n v="357.36"/>
    <n v="703.62"/>
    <n v="703.62"/>
    <n v="0.25700000000000001"/>
    <n v="20"/>
    <x v="78"/>
    <n v="7147.2000000000007"/>
    <n v="3308.5931999999993"/>
    <n v="0.31643636563125593"/>
    <x v="23"/>
    <d v="2023-06-01T00:00:00"/>
    <d v="2023-01-01T00:00:00"/>
    <n v="5"/>
    <s v="Q2-2023"/>
    <s v="Europe → United Kingdom → Manchester"/>
    <m/>
    <m/>
    <s v="Low"/>
    <n v="1"/>
    <n v="1"/>
    <n v="0.25"/>
    <n v="393.09600000000006"/>
    <n v="21"/>
    <n v="11082.014999999999"/>
    <n v="8255.0160000000014"/>
    <n v="2826.998999999998"/>
    <n v="0.25509792217390054"/>
    <n v="626.22179999999935"/>
    <n v="-481.59420000000136"/>
  </r>
  <r>
    <x v="79"/>
    <d v="2024-11-21T00:00:00"/>
    <d v="2024-12-21T00:00:00"/>
    <n v="30"/>
    <s v="Original"/>
    <d v="2024-12-21T00:00:00"/>
    <n v="30"/>
    <x v="3"/>
    <x v="7"/>
    <s v="Marseille"/>
    <s v="Small Business"/>
    <x v="4"/>
    <x v="2"/>
    <x v="5"/>
    <x v="79"/>
    <n v="1122.68"/>
    <n v="1997.19"/>
    <n v="1997.19"/>
    <n v="0.186"/>
    <n v="3"/>
    <x v="79"/>
    <n v="3368.04"/>
    <n v="1509.0979800000005"/>
    <n v="0.30942285951073306"/>
    <x v="18"/>
    <d v="2024-11-01T00:00:00"/>
    <d v="2023-01-01T00:00:00"/>
    <n v="22"/>
    <s v="Q4-2024"/>
    <s v="Europe → France → Marseille"/>
    <m/>
    <m/>
    <s v="High"/>
    <n v="0"/>
    <n v="0"/>
    <n v="0.186"/>
    <n v="1234.9480000000001"/>
    <n v="3"/>
    <n v="4877.1379800000004"/>
    <n v="3704.8440000000001"/>
    <n v="1172.2939800000004"/>
    <n v="0.24036514546180632"/>
    <n v="0"/>
    <n v="-336.80400000000009"/>
  </r>
  <r>
    <x v="80"/>
    <d v="2023-02-08T00:00:00"/>
    <d v="2023-02-11T00:00:00"/>
    <n v="3"/>
    <s v="Original"/>
    <d v="2023-02-11T00:00:00"/>
    <n v="3"/>
    <x v="0"/>
    <x v="11"/>
    <s v="Cape Town"/>
    <s v="Corporate"/>
    <x v="4"/>
    <x v="12"/>
    <x v="2"/>
    <x v="80"/>
    <n v="1410.05"/>
    <n v="2763.95"/>
    <n v="2763.95"/>
    <n v="0.161"/>
    <n v="26"/>
    <x v="80"/>
    <n v="36661.299999999996"/>
    <n v="23631.505299999997"/>
    <n v="0.39194569206750779"/>
    <x v="2"/>
    <d v="2023-02-01T00:00:00"/>
    <d v="2023-01-01T00:00:00"/>
    <n v="1"/>
    <s v="Q1-2023"/>
    <s v="Africa → South Africa → Cape Town"/>
    <m/>
    <m/>
    <s v="High"/>
    <n v="1"/>
    <n v="0"/>
    <n v="0.161"/>
    <n v="1551.0550000000001"/>
    <n v="27"/>
    <n v="62611.759349999993"/>
    <n v="41878.485000000001"/>
    <n v="20733.274349999992"/>
    <n v="0.33114026127425844"/>
    <n v="2318.9540500000003"/>
    <n v="-2898.2309500000047"/>
  </r>
  <r>
    <x v="81"/>
    <d v="2023-08-19T00:00:00"/>
    <d v="2023-09-12T00:00:00"/>
    <n v="24"/>
    <s v="Original"/>
    <d v="2023-09-12T00:00:00"/>
    <n v="24"/>
    <x v="2"/>
    <x v="3"/>
    <s v="Vancouver"/>
    <s v="Enterprise"/>
    <x v="0"/>
    <x v="2"/>
    <x v="1"/>
    <x v="81"/>
    <n v="1183.95"/>
    <n v="1503.53"/>
    <n v="1503.53"/>
    <n v="0.24099999999999999"/>
    <n v="16"/>
    <x v="81"/>
    <n v="18943.2"/>
    <n v="-684.33167999999932"/>
    <n v="-3.7479413729623705E-2"/>
    <x v="25"/>
    <d v="2023-08-01T00:00:00"/>
    <d v="2023-01-01T00:00:00"/>
    <n v="7"/>
    <s v="Q3-2023"/>
    <s v="Americas → Canada → Vancouver"/>
    <m/>
    <m/>
    <s v="Medium"/>
    <n v="0"/>
    <n v="1"/>
    <n v="0.24099999999999999"/>
    <n v="1302.3450000000003"/>
    <n v="17"/>
    <n v="19400.047589999998"/>
    <n v="22139.865000000005"/>
    <n v="-2739.8174100000069"/>
    <n v="-0.14122735510258649"/>
    <n v="1141.1792699999969"/>
    <n v="-2055.4857300000076"/>
  </r>
  <r>
    <x v="82"/>
    <d v="2025-05-14T00:00:00"/>
    <d v="2025-05-24T00:00:00"/>
    <n v="10"/>
    <s v="Original"/>
    <d v="2025-05-24T00:00:00"/>
    <n v="10"/>
    <x v="3"/>
    <x v="7"/>
    <s v="Paris"/>
    <s v="Small Business"/>
    <x v="2"/>
    <x v="11"/>
    <x v="0"/>
    <x v="82"/>
    <n v="170.39"/>
    <n v="388.04"/>
    <n v="388.04"/>
    <n v="8.4000000000000005E-2"/>
    <n v="15"/>
    <x v="82"/>
    <n v="2555.85"/>
    <n v="2775.8196000000003"/>
    <n v="0.52062858508711796"/>
    <x v="8"/>
    <d v="2025-05-01T00:00:00"/>
    <d v="2023-01-01T00:00:00"/>
    <n v="28"/>
    <s v="Q2-2025"/>
    <s v="Europe → France → Paris"/>
    <m/>
    <m/>
    <s v="Low"/>
    <n v="0"/>
    <n v="0"/>
    <n v="8.4000000000000005E-2"/>
    <n v="187.429"/>
    <n v="16"/>
    <n v="5687.1142400000008"/>
    <n v="2998.864"/>
    <n v="2688.2502400000008"/>
    <n v="0.47269144359582976"/>
    <n v="355.44464000000062"/>
    <n v="-87.569359999999506"/>
  </r>
  <r>
    <x v="83"/>
    <d v="2025-04-23T00:00:00"/>
    <d v="2025-04-22T00:00:00"/>
    <n v="-1"/>
    <s v="Corrected"/>
    <d v="2025-04-24T00:00:00"/>
    <n v="1"/>
    <x v="2"/>
    <x v="10"/>
    <s v="San Francisco"/>
    <s v="Non-Profit"/>
    <x v="3"/>
    <x v="14"/>
    <x v="5"/>
    <x v="83"/>
    <n v="23.24"/>
    <n v="44.57"/>
    <n v="44.57"/>
    <n v="0.215"/>
    <n v="15"/>
    <x v="83"/>
    <n v="348.59999999999997"/>
    <n v="176.21174999999999"/>
    <n v="0.33576182316802167"/>
    <x v="19"/>
    <d v="2025-04-01T00:00:00"/>
    <d v="2023-01-01T00:00:00"/>
    <n v="27"/>
    <s v="Q2-2025"/>
    <s v="Americas → USA → San Francisco"/>
    <m/>
    <m/>
    <s v="Low"/>
    <n v="1"/>
    <n v="1"/>
    <n v="0.215"/>
    <n v="25.564"/>
    <n v="16"/>
    <n v="559.79920000000004"/>
    <n v="409.024"/>
    <n v="150.77520000000004"/>
    <n v="0.26933800548482389"/>
    <n v="34.987450000000081"/>
    <n v="-25.436549999999954"/>
  </r>
  <r>
    <x v="84"/>
    <d v="2025-03-25T00:00:00"/>
    <d v="2025-04-17T00:00:00"/>
    <n v="23"/>
    <s v="Original"/>
    <d v="2025-04-17T00:00:00"/>
    <n v="23"/>
    <x v="3"/>
    <x v="8"/>
    <s v="London"/>
    <s v="Consumer"/>
    <x v="0"/>
    <x v="10"/>
    <x v="2"/>
    <x v="84"/>
    <n v="1421.19"/>
    <n v="1808.26"/>
    <n v="1808.26"/>
    <n v="0.104"/>
    <n v="13"/>
    <x v="84"/>
    <n v="18475.47"/>
    <n v="2587.1424799999986"/>
    <n v="0.12283103449093123"/>
    <x v="3"/>
    <d v="2025-03-01T00:00:00"/>
    <d v="2023-01-01T00:00:00"/>
    <n v="26"/>
    <s v="Q1-2025"/>
    <s v="Europe → United Kingdom → London"/>
    <m/>
    <m/>
    <s v="High"/>
    <n v="0"/>
    <n v="0"/>
    <n v="0.104"/>
    <n v="1563.3090000000002"/>
    <n v="14"/>
    <n v="22682.813440000002"/>
    <n v="21886.326000000001"/>
    <n v="796.48744000000079"/>
    <n v="3.5114137940024458E-2"/>
    <n v="1620.2009600000019"/>
    <n v="-1790.6550399999978"/>
  </r>
  <r>
    <x v="85"/>
    <d v="2023-12-22T00:00:00"/>
    <d v="2023-12-23T00:00:00"/>
    <n v="1"/>
    <s v="Original"/>
    <d v="2023-12-23T00:00:00"/>
    <n v="1"/>
    <x v="0"/>
    <x v="11"/>
    <s v="Cape Town"/>
    <s v="Non-Profit"/>
    <x v="2"/>
    <x v="14"/>
    <x v="0"/>
    <x v="85"/>
    <n v="1186.18"/>
    <n v="1285.0899999999999"/>
    <n v="1285.0899999999999"/>
    <n v="7.0000000000000007E-2"/>
    <n v="11"/>
    <x v="85"/>
    <n v="13047.980000000001"/>
    <n v="98.49069999999665"/>
    <n v="7.4917977796121861E-3"/>
    <x v="4"/>
    <d v="2023-12-01T00:00:00"/>
    <d v="2023-01-01T00:00:00"/>
    <n v="11"/>
    <s v="Q4-2023"/>
    <s v="Africa → South Africa → Cape Town"/>
    <m/>
    <m/>
    <s v="Medium"/>
    <n v="1"/>
    <n v="0"/>
    <n v="7.0000000000000007E-2"/>
    <n v="1304.7980000000002"/>
    <n v="12"/>
    <n v="14341.604399999997"/>
    <n v="15657.576000000003"/>
    <n v="-1315.9716000000062"/>
    <n v="-9.1759022442426771E-2"/>
    <n v="1195.1336999999985"/>
    <n v="-1414.4623000000029"/>
  </r>
  <r>
    <x v="86"/>
    <d v="2024-04-06T00:00:00"/>
    <d v="2024-04-25T00:00:00"/>
    <n v="19"/>
    <s v="Original"/>
    <d v="2024-04-25T00:00:00"/>
    <n v="19"/>
    <x v="1"/>
    <x v="9"/>
    <s v="Shanghai"/>
    <s v="Corporate"/>
    <x v="0"/>
    <x v="11"/>
    <x v="0"/>
    <x v="86"/>
    <n v="1366.48"/>
    <n v="1678.14"/>
    <n v="1678.14"/>
    <n v="0.154"/>
    <n v="10"/>
    <x v="86"/>
    <n v="13664.8"/>
    <n v="532.26440000000184"/>
    <n v="3.7491159087790132E-2"/>
    <x v="20"/>
    <d v="2024-04-01T00:00:00"/>
    <d v="2023-01-01T00:00:00"/>
    <n v="15"/>
    <s v="Q2-2024"/>
    <s v="Asia → China → Shanghai"/>
    <m/>
    <m/>
    <s v="High"/>
    <n v="0"/>
    <n v="0"/>
    <n v="0.154"/>
    <n v="1503.1280000000002"/>
    <n v="11"/>
    <n v="15616.770840000001"/>
    <n v="16534.408000000003"/>
    <n v="-917.63716000000204"/>
    <n v="-5.8759725003431115E-2"/>
    <n v="1419.7064399999999"/>
    <n v="-1449.9015600000039"/>
  </r>
  <r>
    <x v="87"/>
    <d v="2025-08-07T00:00:00"/>
    <d v="2025-08-19T00:00:00"/>
    <n v="12"/>
    <s v="Original"/>
    <d v="2025-08-19T00:00:00"/>
    <n v="12"/>
    <x v="0"/>
    <x v="0"/>
    <s v="Nakuru"/>
    <s v="Corporate"/>
    <x v="5"/>
    <x v="12"/>
    <x v="0"/>
    <x v="87"/>
    <n v="601.51"/>
    <n v="679.35"/>
    <n v="679.35"/>
    <n v="0.188"/>
    <n v="3"/>
    <x v="87"/>
    <n v="1804.53"/>
    <n v="-149.63339999999971"/>
    <n v="-9.0418579626062243E-2"/>
    <x v="28"/>
    <d v="2025-08-01T00:00:00"/>
    <d v="2023-01-01T00:00:00"/>
    <n v="31"/>
    <s v="Q3-2025"/>
    <s v="Africa → Kenya → Nakuru"/>
    <m/>
    <m/>
    <s v="Low"/>
    <n v="0"/>
    <n v="0"/>
    <n v="0.188"/>
    <n v="661.66100000000006"/>
    <n v="3"/>
    <n v="1654.8966000000003"/>
    <n v="1984.9830000000002"/>
    <n v="-330.08639999999991"/>
    <n v="-0.1994604375886686"/>
    <n v="0"/>
    <n v="-180.4530000000002"/>
  </r>
  <r>
    <x v="88"/>
    <d v="2024-01-21T00:00:00"/>
    <d v="2024-01-25T00:00:00"/>
    <n v="4"/>
    <s v="Original"/>
    <d v="2024-01-25T00:00:00"/>
    <n v="4"/>
    <x v="1"/>
    <x v="4"/>
    <s v="Delhi"/>
    <s v="Consumer"/>
    <x v="4"/>
    <x v="0"/>
    <x v="5"/>
    <x v="88"/>
    <n v="523.70000000000005"/>
    <n v="1109.92"/>
    <n v="1109.92"/>
    <n v="0.03"/>
    <n v="11"/>
    <x v="88"/>
    <n v="5760.7000000000007"/>
    <n v="6082.1463999999996"/>
    <n v="0.51357133197302973"/>
    <x v="9"/>
    <d v="2024-01-01T00:00:00"/>
    <d v="2023-01-01T00:00:00"/>
    <n v="12"/>
    <s v="Q1-2024"/>
    <s v="Asia → India → Delhi"/>
    <m/>
    <m/>
    <s v="Medium"/>
    <n v="1"/>
    <n v="0"/>
    <n v="0.03"/>
    <n v="576.07000000000005"/>
    <n v="12"/>
    <n v="12919.468800000001"/>
    <n v="6912.84"/>
    <n v="6006.6288000000004"/>
    <n v="0.46492846517033271"/>
    <n v="1076.6224000000002"/>
    <n v="-75.51759999999922"/>
  </r>
  <r>
    <x v="89"/>
    <d v="2023-06-29T00:00:00"/>
    <d v="2023-07-02T00:00:00"/>
    <n v="3"/>
    <s v="Original"/>
    <d v="2023-07-02T00:00:00"/>
    <n v="3"/>
    <x v="1"/>
    <x v="2"/>
    <s v="Nagoya"/>
    <s v="Education"/>
    <x v="2"/>
    <x v="9"/>
    <x v="5"/>
    <x v="89"/>
    <n v="55.65"/>
    <n v="83.57"/>
    <n v="83.57"/>
    <n v="6.6000000000000003E-2"/>
    <n v="8"/>
    <x v="89"/>
    <n v="445.2"/>
    <n v="179.23503999999997"/>
    <n v="0.2870355257449998"/>
    <x v="23"/>
    <d v="2023-06-01T00:00:00"/>
    <d v="2023-03-01T00:00:00"/>
    <n v="3"/>
    <s v="Q2-2023"/>
    <s v="Asia → Japan → Nagoya"/>
    <m/>
    <m/>
    <s v="Low"/>
    <n v="1"/>
    <n v="0"/>
    <n v="6.6000000000000003E-2"/>
    <n v="61.215000000000003"/>
    <n v="8"/>
    <n v="624.43503999999996"/>
    <n v="489.72"/>
    <n v="134.71503999999993"/>
    <n v="0.21573907831949971"/>
    <n v="0"/>
    <n v="-44.520000000000039"/>
  </r>
  <r>
    <x v="90"/>
    <d v="2025-04-28T00:00:00"/>
    <d v="2025-05-15T00:00:00"/>
    <n v="17"/>
    <s v="Original"/>
    <d v="2025-05-15T00:00:00"/>
    <n v="17"/>
    <x v="1"/>
    <x v="2"/>
    <s v="Nagoya"/>
    <s v="Education"/>
    <x v="4"/>
    <x v="13"/>
    <x v="2"/>
    <x v="90"/>
    <n v="691.19"/>
    <n v="1284.3"/>
    <n v="1284.3"/>
    <n v="7.3999999999999996E-2"/>
    <n v="7"/>
    <x v="90"/>
    <n v="4838.33"/>
    <n v="3486.5026000000016"/>
    <n v="0.41880753253825198"/>
    <x v="19"/>
    <d v="2025-04-01T00:00:00"/>
    <d v="2023-03-01T00:00:00"/>
    <n v="25"/>
    <s v="Q2-2025"/>
    <s v="Asia → Japan → Nagoya"/>
    <m/>
    <m/>
    <s v="Medium"/>
    <n v="0"/>
    <n v="0"/>
    <n v="7.3999999999999996E-2"/>
    <n v="760.30900000000008"/>
    <n v="7"/>
    <n v="8324.8326000000015"/>
    <n v="5322.1630000000005"/>
    <n v="3002.6696000000011"/>
    <n v="0.36068828579207712"/>
    <n v="0"/>
    <n v="-483.83300000000054"/>
  </r>
  <r>
    <x v="91"/>
    <d v="2025-06-09T00:00:00"/>
    <d v="2025-06-25T00:00:00"/>
    <n v="16"/>
    <s v="Original"/>
    <d v="2025-06-25T00:00:00"/>
    <n v="16"/>
    <x v="1"/>
    <x v="4"/>
    <s v="Hyderabad"/>
    <s v="Enterprise"/>
    <x v="3"/>
    <x v="12"/>
    <x v="3"/>
    <x v="91"/>
    <n v="527.33000000000004"/>
    <n v="911.72"/>
    <n v="911.72"/>
    <n v="0.14399999999999999"/>
    <n v="25"/>
    <x v="91"/>
    <n v="13183.250000000002"/>
    <n v="6327.5579999999991"/>
    <n v="0.32431040272652978"/>
    <x v="16"/>
    <d v="2025-06-01T00:00:00"/>
    <d v="2023-01-01T00:00:00"/>
    <n v="29"/>
    <s v="Q2-2025"/>
    <s v="Asia → India → Hyderabad"/>
    <m/>
    <m/>
    <s v="Medium"/>
    <n v="0"/>
    <n v="0"/>
    <n v="0.14399999999999999"/>
    <n v="580.0630000000001"/>
    <n v="26"/>
    <n v="20291.240320000001"/>
    <n v="15081.638000000003"/>
    <n v="5209.6023199999981"/>
    <n v="0.25674144299918272"/>
    <n v="780.43231999999989"/>
    <n v="-1117.9556800000009"/>
  </r>
  <r>
    <x v="92"/>
    <d v="2023-06-24T00:00:00"/>
    <d v="2023-06-23T00:00:00"/>
    <n v="-1"/>
    <s v="Corrected"/>
    <d v="2023-06-25T00:00:00"/>
    <n v="1"/>
    <x v="2"/>
    <x v="5"/>
    <s v="Rio de Janeiro"/>
    <s v="Non-Profit"/>
    <x v="0"/>
    <x v="6"/>
    <x v="1"/>
    <x v="92"/>
    <n v="804.01"/>
    <n v="1405.07"/>
    <n v="1405.07"/>
    <n v="9.6000000000000002E-2"/>
    <n v="8"/>
    <x v="92"/>
    <n v="6432.08"/>
    <n v="3729.3862399999998"/>
    <n v="0.36701260939287439"/>
    <x v="23"/>
    <d v="2023-06-01T00:00:00"/>
    <d v="2023-01-01T00:00:00"/>
    <n v="5"/>
    <s v="Q2-2023"/>
    <s v="Americas → Brazil → Rio de Janeiro"/>
    <m/>
    <m/>
    <s v="Medium"/>
    <n v="1"/>
    <n v="0"/>
    <n v="9.6000000000000002E-2"/>
    <n v="884.41100000000006"/>
    <n v="8"/>
    <n v="10161.46624"/>
    <n v="7075.2880000000005"/>
    <n v="3086.1782399999993"/>
    <n v="0.30371387033216174"/>
    <n v="0"/>
    <n v="-643.20800000000054"/>
  </r>
  <r>
    <x v="93"/>
    <d v="2024-10-04T00:00:00"/>
    <d v="2024-11-02T00:00:00"/>
    <n v="29"/>
    <s v="Original"/>
    <d v="2024-11-02T00:00:00"/>
    <n v="29"/>
    <x v="0"/>
    <x v="1"/>
    <s v="Abuja"/>
    <s v="Corporate"/>
    <x v="3"/>
    <x v="9"/>
    <x v="6"/>
    <x v="93"/>
    <n v="412.09"/>
    <n v="968.94"/>
    <n v="968.94"/>
    <n v="9.9000000000000005E-2"/>
    <n v="23"/>
    <x v="93"/>
    <n v="9478.07"/>
    <n v="10601.273620000004"/>
    <n v="0.52796913189137418"/>
    <x v="1"/>
    <d v="2024-10-01T00:00:00"/>
    <d v="2023-01-01T00:00:00"/>
    <n v="21"/>
    <s v="Q4-2024"/>
    <s v="Africa → Nigeria → Abuja"/>
    <m/>
    <m/>
    <s v="Medium"/>
    <n v="0"/>
    <n v="0"/>
    <n v="9.9000000000000005E-2"/>
    <n v="453.29900000000004"/>
    <n v="24"/>
    <n v="20952.358560000001"/>
    <n v="10879.176000000001"/>
    <n v="10073.182559999999"/>
    <n v="0.48076604508051141"/>
    <n v="873.0149399999973"/>
    <n v="-528.09106000000429"/>
  </r>
  <r>
    <x v="94"/>
    <d v="2025-09-10T00:00:00"/>
    <d v="2025-09-30T00:00:00"/>
    <n v="20"/>
    <s v="Original"/>
    <d v="2025-09-30T00:00:00"/>
    <n v="20"/>
    <x v="0"/>
    <x v="0"/>
    <s v="Mombasa"/>
    <s v="Corporate"/>
    <x v="4"/>
    <x v="4"/>
    <x v="3"/>
    <x v="94"/>
    <n v="1009.48"/>
    <n v="1088.81"/>
    <n v="1088.81"/>
    <n v="0.16"/>
    <n v="6"/>
    <x v="94"/>
    <n v="6056.88"/>
    <n v="-569.27760000000035"/>
    <n v="-0.10373885688219693"/>
    <x v="11"/>
    <d v="2025-09-01T00:00:00"/>
    <d v="2023-01-01T00:00:00"/>
    <n v="32"/>
    <s v="Q3-2025"/>
    <s v="Africa → Kenya → Mombasa"/>
    <m/>
    <m/>
    <s v="Medium"/>
    <n v="0"/>
    <n v="0"/>
    <n v="0.16"/>
    <n v="1110.4280000000001"/>
    <n v="6"/>
    <n v="5487.6023999999998"/>
    <n v="6662.5680000000011"/>
    <n v="-1174.9656000000014"/>
    <n v="-0.21411274257041679"/>
    <n v="0"/>
    <n v="-605.68800000000101"/>
  </r>
  <r>
    <x v="95"/>
    <d v="2023-04-06T00:00:00"/>
    <d v="2023-04-27T00:00:00"/>
    <n v="21"/>
    <s v="Original"/>
    <d v="2023-04-27T00:00:00"/>
    <n v="21"/>
    <x v="3"/>
    <x v="8"/>
    <s v="Manchester"/>
    <s v="Enterprise"/>
    <x v="3"/>
    <x v="2"/>
    <x v="1"/>
    <x v="95"/>
    <n v="1084.79"/>
    <n v="2484.9899999999998"/>
    <n v="2484.9899999999998"/>
    <n v="3.4000000000000002E-2"/>
    <n v="18"/>
    <x v="95"/>
    <n v="19526.22"/>
    <n v="23682.78611999999"/>
    <n v="0.54809837685755114"/>
    <x v="12"/>
    <d v="2023-04-01T00:00:00"/>
    <d v="2023-01-01T00:00:00"/>
    <n v="3"/>
    <s v="Q2-2023"/>
    <s v="Europe → United Kingdom → Manchester"/>
    <m/>
    <m/>
    <s v="High"/>
    <n v="0"/>
    <n v="0"/>
    <n v="3.4000000000000002E-2"/>
    <n v="1193.269"/>
    <n v="19"/>
    <n v="45609.506459999997"/>
    <n v="22672.111000000001"/>
    <n v="22937.395459999996"/>
    <n v="0.50290821454330636"/>
    <n v="2400.500340000006"/>
    <n v="-745.39065999999366"/>
  </r>
  <r>
    <x v="96"/>
    <d v="2025-08-01T00:00:00"/>
    <d v="2025-08-16T00:00:00"/>
    <n v="15"/>
    <s v="Original"/>
    <d v="2025-08-16T00:00:00"/>
    <n v="15"/>
    <x v="1"/>
    <x v="4"/>
    <s v="Not Specified"/>
    <s v="Enterprise"/>
    <x v="4"/>
    <x v="7"/>
    <x v="5"/>
    <x v="96"/>
    <n v="24.44"/>
    <n v="28.69"/>
    <n v="28.69"/>
    <n v="0.14599999999999999"/>
    <n v="6"/>
    <x v="96"/>
    <n v="146.64000000000001"/>
    <n v="0.36755999999999744"/>
    <n v="2.5002795774584476E-3"/>
    <x v="28"/>
    <d v="2025-08-01T00:00:00"/>
    <d v="2023-01-01T00:00:00"/>
    <n v="31"/>
    <s v="Q3-2025"/>
    <s v="Asia → India → Not Specified"/>
    <m/>
    <m/>
    <s v="Low"/>
    <n v="0"/>
    <n v="0"/>
    <n v="0.14599999999999999"/>
    <n v="26.884000000000004"/>
    <n v="6"/>
    <n v="147.00756000000001"/>
    <n v="161.30400000000003"/>
    <n v="-14.296440000000018"/>
    <n v="-9.7249692464795798E-2"/>
    <n v="0"/>
    <n v="-14.664000000000016"/>
  </r>
  <r>
    <x v="97"/>
    <d v="2024-05-28T00:00:00"/>
    <d v="2024-05-26T00:00:00"/>
    <n v="-2"/>
    <s v="Corrected"/>
    <d v="2024-05-30T00:00:00"/>
    <n v="2"/>
    <x v="0"/>
    <x v="1"/>
    <s v="Abuja"/>
    <s v="Enterprise"/>
    <x v="1"/>
    <x v="9"/>
    <x v="6"/>
    <x v="97"/>
    <n v="1227.08"/>
    <n v="1896.62"/>
    <n v="1896.62"/>
    <n v="0"/>
    <n v="18"/>
    <x v="97"/>
    <n v="22087.439999999999"/>
    <n v="12051.719999999998"/>
    <n v="0.353017473189147"/>
    <x v="7"/>
    <d v="2024-05-01T00:00:00"/>
    <d v="2023-01-01T00:00:00"/>
    <n v="16"/>
    <s v="Q2-2024"/>
    <s v="Africa → Nigeria → Abuja"/>
    <m/>
    <m/>
    <s v="High"/>
    <n v="1"/>
    <n v="0"/>
    <n v="0"/>
    <n v="1349.788"/>
    <n v="19"/>
    <n v="36035.78"/>
    <n v="25645.972000000002"/>
    <n v="10389.807999999997"/>
    <n v="0.28831922050806164"/>
    <n v="1896.6200000000026"/>
    <n v="-1661.9120000000003"/>
  </r>
  <r>
    <x v="98"/>
    <d v="2025-07-22T00:00:00"/>
    <d v="2025-08-18T00:00:00"/>
    <n v="27"/>
    <s v="Original"/>
    <d v="2025-08-18T00:00:00"/>
    <n v="27"/>
    <x v="1"/>
    <x v="9"/>
    <s v="Shenzhen"/>
    <s v="Non-Profit"/>
    <x v="2"/>
    <x v="12"/>
    <x v="2"/>
    <x v="98"/>
    <n v="547.32000000000005"/>
    <n v="419.17"/>
    <n v="419.17"/>
    <n v="9.1999999999999998E-2"/>
    <n v="14"/>
    <x v="98"/>
    <n v="7662.4800000000005"/>
    <n v="-2333.9909600000001"/>
    <n v="-0.43802116181137907"/>
    <x v="13"/>
    <d v="2025-07-01T00:00:00"/>
    <d v="2023-01-01T00:00:00"/>
    <n v="30"/>
    <s v="Q3-2025"/>
    <s v="Asia → China → Shenzhen"/>
    <m/>
    <m/>
    <s v="Low"/>
    <n v="0"/>
    <n v="0"/>
    <n v="9.1999999999999998E-2"/>
    <n v="602.05200000000013"/>
    <n v="15"/>
    <n v="5709.0954000000002"/>
    <n v="9030.7800000000025"/>
    <n v="-3321.6846000000023"/>
    <n v="-0.58182327799251743"/>
    <n v="380.60635999999977"/>
    <n v="-987.69364000000223"/>
  </r>
  <r>
    <x v="99"/>
    <d v="2023-02-28T00:00:00"/>
    <d v="2023-03-20T00:00:00"/>
    <n v="20"/>
    <s v="Original"/>
    <d v="2023-03-20T00:00:00"/>
    <n v="20"/>
    <x v="3"/>
    <x v="6"/>
    <s v="Berlin"/>
    <s v="Small Business"/>
    <x v="4"/>
    <x v="10"/>
    <x v="4"/>
    <x v="99"/>
    <n v="1200.78"/>
    <n v="2001.17"/>
    <n v="2001.17"/>
    <n v="0.29199999999999998"/>
    <n v="18"/>
    <x v="99"/>
    <n v="21614.04"/>
    <n v="3888.8704799999978"/>
    <n v="0.15248732034132906"/>
    <x v="2"/>
    <d v="2023-02-01T00:00:00"/>
    <d v="2023-01-01T00:00:00"/>
    <n v="1"/>
    <s v="Q1-2023"/>
    <s v="Europe → Germany → Berlin"/>
    <m/>
    <m/>
    <s v="High"/>
    <n v="0"/>
    <n v="1"/>
    <n v="0.25"/>
    <n v="1320.8580000000002"/>
    <n v="19"/>
    <n v="28516.672500000001"/>
    <n v="25096.302000000003"/>
    <n v="3420.3704999999973"/>
    <n v="0.11994283344243607"/>
    <n v="3013.7620200000019"/>
    <n v="-468.49998000000051"/>
  </r>
  <r>
    <x v="100"/>
    <d v="2025-01-27T00:00:00"/>
    <d v="2025-02-15T00:00:00"/>
    <n v="19"/>
    <s v="Original"/>
    <d v="2025-02-15T00:00:00"/>
    <n v="19"/>
    <x v="1"/>
    <x v="9"/>
    <s v="Shenzhen"/>
    <s v="Non-Profit"/>
    <x v="4"/>
    <x v="4"/>
    <x v="3"/>
    <x v="100"/>
    <n v="1253.22"/>
    <n v="3104.71"/>
    <n v="3104.71"/>
    <n v="0"/>
    <n v="17"/>
    <x v="100"/>
    <n v="21304.74"/>
    <n v="31475.329999999998"/>
    <n v="0.59634877331538205"/>
    <x v="10"/>
    <d v="2025-01-01T00:00:00"/>
    <d v="2023-01-01T00:00:00"/>
    <n v="24"/>
    <s v="Q1-2025"/>
    <s v="Asia → China → Shenzhen"/>
    <m/>
    <m/>
    <s v="High"/>
    <n v="0"/>
    <n v="0"/>
    <n v="0"/>
    <n v="1378.5420000000001"/>
    <n v="18"/>
    <n v="55884.78"/>
    <n v="24813.756000000001"/>
    <n v="31071.023999999998"/>
    <n v="0.55598365064692035"/>
    <n v="3104.7099999999991"/>
    <n v="-404.30600000000049"/>
  </r>
  <r>
    <x v="101"/>
    <d v="2024-01-13T00:00:00"/>
    <d v="2024-01-22T00:00:00"/>
    <n v="9"/>
    <s v="Original"/>
    <d v="2024-01-22T00:00:00"/>
    <n v="9"/>
    <x v="1"/>
    <x v="4"/>
    <s v="Mumbai"/>
    <s v="Enterprise"/>
    <x v="2"/>
    <x v="1"/>
    <x v="0"/>
    <x v="101"/>
    <n v="313.60000000000002"/>
    <n v="334.28"/>
    <n v="334.28"/>
    <n v="0.14000000000000001"/>
    <n v="22"/>
    <x v="101"/>
    <n v="6899.2000000000007"/>
    <n v="-574.62240000000111"/>
    <n v="-9.0855458868905517E-2"/>
    <x v="9"/>
    <d v="2024-01-01T00:00:00"/>
    <d v="2023-01-01T00:00:00"/>
    <n v="12"/>
    <s v="Q1-2024"/>
    <s v="Asia → India → Mumbai"/>
    <m/>
    <m/>
    <s v="Low"/>
    <n v="0"/>
    <n v="0"/>
    <n v="0.14000000000000001"/>
    <n v="344.96000000000004"/>
    <n v="23"/>
    <n v="6612.0583999999999"/>
    <n v="7934.0800000000008"/>
    <n v="-1322.0216000000009"/>
    <n v="-0.19994100475579601"/>
    <n v="287.48080000000027"/>
    <n v="-747.39919999999984"/>
  </r>
  <r>
    <x v="102"/>
    <d v="2025-03-31T00:00:00"/>
    <d v="2025-04-04T00:00:00"/>
    <n v="4"/>
    <s v="Original"/>
    <d v="2025-04-04T00:00:00"/>
    <n v="4"/>
    <x v="0"/>
    <x v="0"/>
    <s v="Nakuru"/>
    <s v="Corporate"/>
    <x v="4"/>
    <x v="0"/>
    <x v="4"/>
    <x v="102"/>
    <n v="862.08"/>
    <n v="1952.83"/>
    <n v="1952.83"/>
    <n v="0"/>
    <n v="7"/>
    <x v="102"/>
    <n v="6034.56"/>
    <n v="7635.2499999999991"/>
    <n v="0.5585483631447693"/>
    <x v="3"/>
    <d v="2025-03-01T00:00:00"/>
    <d v="2023-01-01T00:00:00"/>
    <n v="26"/>
    <s v="Q1-2025"/>
    <s v="Africa → Kenya → Nakuru"/>
    <m/>
    <m/>
    <s v="High"/>
    <n v="1"/>
    <n v="0"/>
    <n v="0"/>
    <n v="948.28800000000012"/>
    <n v="7"/>
    <n v="13669.81"/>
    <n v="6638.0160000000005"/>
    <n v="7031.793999999999"/>
    <n v="0.51440319945924629"/>
    <n v="0"/>
    <n v="-603.45600000000013"/>
  </r>
  <r>
    <x v="103"/>
    <d v="2024-12-05T00:00:00"/>
    <d v="2024-12-28T00:00:00"/>
    <n v="23"/>
    <s v="Original"/>
    <d v="2024-12-28T00:00:00"/>
    <n v="23"/>
    <x v="2"/>
    <x v="3"/>
    <s v="Vancouver"/>
    <s v="Corporate"/>
    <x v="4"/>
    <x v="9"/>
    <x v="6"/>
    <x v="103"/>
    <n v="107.03"/>
    <n v="242.29"/>
    <n v="242.29"/>
    <n v="0.18"/>
    <n v="30"/>
    <x v="103"/>
    <n v="3210.9"/>
    <n v="2749.4340000000007"/>
    <n v="0.46128857879440988"/>
    <x v="6"/>
    <d v="2024-12-01T00:00:00"/>
    <d v="2023-01-01T00:00:00"/>
    <n v="23"/>
    <s v="Q4-2024"/>
    <s v="Americas → Canada → Vancouver"/>
    <m/>
    <m/>
    <s v="Low"/>
    <n v="0"/>
    <n v="0"/>
    <n v="0.18"/>
    <n v="117.733"/>
    <n v="32"/>
    <n v="6357.6896000000006"/>
    <n v="3767.4560000000001"/>
    <n v="2590.2336000000005"/>
    <n v="0.40741743667385089"/>
    <n v="397.35559999999987"/>
    <n v="-159.20040000000017"/>
  </r>
  <r>
    <x v="104"/>
    <d v="2024-09-14T00:00:00"/>
    <d v="2024-10-05T00:00:00"/>
    <n v="21"/>
    <s v="Original"/>
    <d v="2024-10-05T00:00:00"/>
    <n v="21"/>
    <x v="1"/>
    <x v="9"/>
    <s v="Shanghai"/>
    <s v="Small Business"/>
    <x v="1"/>
    <x v="10"/>
    <x v="4"/>
    <x v="104"/>
    <n v="1405.56"/>
    <n v="2968.87"/>
    <n v="2968.87"/>
    <n v="0.16900000000000001"/>
    <n v="5"/>
    <x v="104"/>
    <n v="7027.7999999999993"/>
    <n v="5307.8548499999997"/>
    <n v="0.4302856163327235"/>
    <x v="29"/>
    <d v="2024-09-01T00:00:00"/>
    <d v="2023-01-01T00:00:00"/>
    <n v="20"/>
    <s v="Q3-2024"/>
    <s v="Asia → China → Shanghai"/>
    <m/>
    <m/>
    <s v="High"/>
    <n v="0"/>
    <n v="0"/>
    <n v="0.16900000000000001"/>
    <n v="1546.116"/>
    <n v="5"/>
    <n v="12335.654849999999"/>
    <n v="7730.58"/>
    <n v="4605.0748499999991"/>
    <n v="0.37331417796599581"/>
    <n v="0"/>
    <n v="-702.78000000000065"/>
  </r>
  <r>
    <x v="105"/>
    <d v="2024-05-21T00:00:00"/>
    <d v="2024-05-27T00:00:00"/>
    <n v="6"/>
    <s v="Original"/>
    <d v="2024-05-27T00:00:00"/>
    <n v="6"/>
    <x v="0"/>
    <x v="11"/>
    <s v="Johannesburg"/>
    <s v="Non-Profit"/>
    <x v="1"/>
    <x v="12"/>
    <x v="0"/>
    <x v="105"/>
    <n v="1157.51"/>
    <n v="1394.3"/>
    <n v="1394.3"/>
    <n v="0.27800000000000002"/>
    <n v="12"/>
    <x v="105"/>
    <n v="13890.119999999999"/>
    <n v="-1809.9048000000003"/>
    <n v="-0.14982388724333326"/>
    <x v="7"/>
    <d v="2024-05-01T00:00:00"/>
    <d v="2023-01-01T00:00:00"/>
    <n v="16"/>
    <s v="Q2-2024"/>
    <s v="Africa → South Africa → Johannesburg"/>
    <m/>
    <m/>
    <s v="Medium"/>
    <n v="1"/>
    <n v="1"/>
    <n v="0.25"/>
    <n v="1273.2610000000002"/>
    <n v="13"/>
    <n v="13594.424999999999"/>
    <n v="16552.393000000004"/>
    <n v="-2957.9680000000044"/>
    <n v="-0.21758684166487399"/>
    <n v="1514.2098000000005"/>
    <n v="-1148.0632000000041"/>
  </r>
  <r>
    <x v="106"/>
    <d v="2023-05-11T00:00:00"/>
    <d v="2023-06-07T00:00:00"/>
    <n v="27"/>
    <s v="Original"/>
    <d v="2023-06-07T00:00:00"/>
    <n v="27"/>
    <x v="0"/>
    <x v="0"/>
    <s v="Mombasa"/>
    <s v="Corporate"/>
    <x v="1"/>
    <x v="1"/>
    <x v="3"/>
    <x v="106"/>
    <n v="12.85"/>
    <n v="15.41"/>
    <n v="15.41"/>
    <n v="0.13700000000000001"/>
    <n v="39"/>
    <x v="106"/>
    <n v="501.15"/>
    <n v="17.504369999999994"/>
    <n v="3.3749585489851353E-2"/>
    <x v="15"/>
    <d v="2023-05-01T00:00:00"/>
    <d v="2023-01-01T00:00:00"/>
    <n v="4"/>
    <s v="Q2-2023"/>
    <s v="Africa → Kenya → Mombasa"/>
    <m/>
    <m/>
    <s v="Low"/>
    <n v="0"/>
    <n v="0"/>
    <n v="0.13700000000000001"/>
    <n v="14.135000000000002"/>
    <n v="41"/>
    <n v="545.25202999999999"/>
    <n v="579.53500000000008"/>
    <n v="-34.282970000000091"/>
    <n v="-6.2875455961163673E-2"/>
    <n v="26.597660000000019"/>
    <n v="-51.787340000000086"/>
  </r>
  <r>
    <x v="107"/>
    <d v="2024-08-14T00:00:00"/>
    <d v="2024-09-04T00:00:00"/>
    <n v="21"/>
    <s v="Original"/>
    <d v="2024-09-04T00:00:00"/>
    <n v="21"/>
    <x v="3"/>
    <x v="8"/>
    <s v="Manchester"/>
    <s v="Non-Profit"/>
    <x v="1"/>
    <x v="1"/>
    <x v="3"/>
    <x v="107"/>
    <n v="1138.8"/>
    <n v="2250.81"/>
    <n v="2250.81"/>
    <n v="0.123"/>
    <n v="12"/>
    <x v="107"/>
    <n v="13665.599999999999"/>
    <n v="10021.924440000003"/>
    <n v="0.42308872188756258"/>
    <x v="21"/>
    <d v="2024-08-01T00:00:00"/>
    <d v="2023-01-01T00:00:00"/>
    <n v="19"/>
    <s v="Q3-2024"/>
    <s v="Europe → United Kingdom → Manchester"/>
    <m/>
    <m/>
    <s v="High"/>
    <n v="0"/>
    <n v="0"/>
    <n v="0.123"/>
    <n v="1252.68"/>
    <n v="13"/>
    <n v="25661.484809999998"/>
    <n v="16284.84"/>
    <n v="9376.644809999998"/>
    <n v="0.36539759407631872"/>
    <n v="1973.9603699999971"/>
    <n v="-645.27963000000454"/>
  </r>
  <r>
    <x v="108"/>
    <d v="2024-10-16T00:00:00"/>
    <d v="2024-11-08T00:00:00"/>
    <n v="23"/>
    <s v="Original"/>
    <d v="2024-11-08T00:00:00"/>
    <n v="23"/>
    <x v="1"/>
    <x v="2"/>
    <s v="Osaka"/>
    <s v="Small Business"/>
    <x v="0"/>
    <x v="1"/>
    <x v="2"/>
    <x v="108"/>
    <n v="82.14"/>
    <n v="166.04"/>
    <n v="166.04"/>
    <n v="0"/>
    <n v="10"/>
    <x v="108"/>
    <n v="821.4"/>
    <n v="838.99999999999989"/>
    <n v="0.50529992772825827"/>
    <x v="1"/>
    <d v="2024-10-01T00:00:00"/>
    <d v="2023-03-01T00:00:00"/>
    <n v="19"/>
    <s v="Q4-2024"/>
    <s v="Asia → Japan → Osaka"/>
    <m/>
    <m/>
    <s v="Low"/>
    <n v="0"/>
    <n v="0"/>
    <n v="0"/>
    <n v="90.354000000000013"/>
    <n v="11"/>
    <n v="1826.4399999999998"/>
    <n v="993.89400000000012"/>
    <n v="832.54599999999971"/>
    <n v="0.45582992050108395"/>
    <n v="166.03999999999996"/>
    <n v="-6.4540000000001783"/>
  </r>
  <r>
    <x v="109"/>
    <d v="2024-06-02T00:00:00"/>
    <d v="2024-06-08T00:00:00"/>
    <n v="6"/>
    <s v="Original"/>
    <d v="2024-06-08T00:00:00"/>
    <n v="6"/>
    <x v="0"/>
    <x v="0"/>
    <s v="Kisumu"/>
    <s v="Consumer"/>
    <x v="2"/>
    <x v="8"/>
    <x v="6"/>
    <x v="109"/>
    <n v="292.94"/>
    <n v="356.55"/>
    <n v="356.55"/>
    <n v="0.22900000000000001"/>
    <n v="2"/>
    <x v="109"/>
    <n v="585.88"/>
    <n v="-36.079899999999952"/>
    <n v="-6.5623669402751925E-2"/>
    <x v="17"/>
    <d v="2024-06-01T00:00:00"/>
    <d v="2023-01-01T00:00:00"/>
    <n v="17"/>
    <s v="Q2-2024"/>
    <s v="Africa → Kenya → Kisumu"/>
    <m/>
    <m/>
    <s v="Low"/>
    <n v="1"/>
    <n v="1"/>
    <n v="0.22900000000000001"/>
    <n v="322.23400000000004"/>
    <n v="2"/>
    <n v="549.80010000000004"/>
    <n v="644.46800000000007"/>
    <n v="-94.667900000000031"/>
    <n v="-0.17218603634302726"/>
    <n v="0"/>
    <n v="-58.588000000000079"/>
  </r>
  <r>
    <x v="110"/>
    <d v="2024-06-09T00:00:00"/>
    <d v="2024-07-07T00:00:00"/>
    <n v="28"/>
    <s v="Original"/>
    <d v="2024-07-07T00:00:00"/>
    <n v="28"/>
    <x v="1"/>
    <x v="9"/>
    <s v="Shenzhen"/>
    <s v="Corporate"/>
    <x v="1"/>
    <x v="1"/>
    <x v="0"/>
    <x v="110"/>
    <n v="550.22"/>
    <n v="1025.05"/>
    <n v="1025.05"/>
    <n v="0"/>
    <n v="27"/>
    <x v="110"/>
    <n v="14855.94"/>
    <n v="12820.409999999998"/>
    <n v="0.46322618408858102"/>
    <x v="17"/>
    <d v="2024-06-01T00:00:00"/>
    <d v="2023-01-01T00:00:00"/>
    <n v="17"/>
    <s v="Q2-2024"/>
    <s v="Asia → China → Shenzhen"/>
    <m/>
    <m/>
    <s v="Medium"/>
    <n v="0"/>
    <n v="0"/>
    <n v="0"/>
    <n v="605.24200000000008"/>
    <n v="28"/>
    <n v="28701.399999999998"/>
    <n v="16946.776000000002"/>
    <n v="11754.623999999996"/>
    <n v="0.40954880249743902"/>
    <n v="1025.0499999999993"/>
    <n v="-1065.7860000000019"/>
  </r>
  <r>
    <x v="111"/>
    <d v="2024-06-10T00:00:00"/>
    <d v="2024-06-11T00:00:00"/>
    <n v="1"/>
    <s v="Original"/>
    <d v="2024-06-11T00:00:00"/>
    <n v="1"/>
    <x v="3"/>
    <x v="8"/>
    <s v="Birmingham"/>
    <s v="Small Business"/>
    <x v="2"/>
    <x v="12"/>
    <x v="4"/>
    <x v="111"/>
    <n v="1187.1300000000001"/>
    <n v="1795.17"/>
    <n v="1795.17"/>
    <n v="1.2E-2"/>
    <n v="17"/>
    <x v="111"/>
    <n v="20181.210000000003"/>
    <n v="9970.4653199999957"/>
    <n v="0.33067699271046663"/>
    <x v="17"/>
    <d v="2024-06-01T00:00:00"/>
    <d v="2023-01-01T00:00:00"/>
    <n v="17"/>
    <s v="Q2-2024"/>
    <s v="Europe → United Kingdom → Birmingham"/>
    <m/>
    <m/>
    <s v="High"/>
    <n v="1"/>
    <n v="0"/>
    <n v="1.2E-2"/>
    <n v="1305.8430000000003"/>
    <n v="18"/>
    <n v="31925.30328"/>
    <n v="23505.174000000006"/>
    <n v="8420.1292799999937"/>
    <n v="0.26374469198151324"/>
    <n v="1773.6279600000016"/>
    <n v="-1550.336040000002"/>
  </r>
  <r>
    <x v="112"/>
    <d v="2024-06-29T00:00:00"/>
    <d v="2024-07-26T00:00:00"/>
    <n v="27"/>
    <s v="Original"/>
    <d v="2024-07-26T00:00:00"/>
    <n v="27"/>
    <x v="0"/>
    <x v="11"/>
    <s v="Durban"/>
    <s v="Enterprise"/>
    <x v="3"/>
    <x v="5"/>
    <x v="2"/>
    <x v="112"/>
    <n v="5.36"/>
    <n v="4.37"/>
    <n v="4.37"/>
    <n v="0.11799999999999999"/>
    <n v="9"/>
    <x v="112"/>
    <n v="48.24"/>
    <n v="-13.550940000000004"/>
    <n v="-0.39064016148030545"/>
    <x v="17"/>
    <d v="2024-06-01T00:00:00"/>
    <d v="2023-01-01T00:00:00"/>
    <n v="17"/>
    <s v="Q2-2024"/>
    <s v="Africa → South Africa → Durban"/>
    <m/>
    <m/>
    <s v="Low"/>
    <n v="0"/>
    <n v="0"/>
    <n v="0.11799999999999999"/>
    <n v="5.8960000000000008"/>
    <n v="9"/>
    <n v="34.689059999999998"/>
    <n v="53.064000000000007"/>
    <n v="-18.374940000000009"/>
    <n v="-0.5297041776283361"/>
    <n v="0"/>
    <n v="-4.8240000000000052"/>
  </r>
  <r>
    <x v="113"/>
    <d v="2025-01-17T00:00:00"/>
    <d v="2025-01-24T00:00:00"/>
    <n v="7"/>
    <s v="Original"/>
    <d v="2025-01-24T00:00:00"/>
    <n v="7"/>
    <x v="2"/>
    <x v="10"/>
    <s v="Austin"/>
    <s v="Enterprise"/>
    <x v="1"/>
    <x v="3"/>
    <x v="6"/>
    <x v="113"/>
    <n v="142.09"/>
    <n v="218.5"/>
    <n v="218.5"/>
    <n v="0.11899999999999999"/>
    <n v="11"/>
    <x v="113"/>
    <n v="1562.99"/>
    <n v="554.49349999999981"/>
    <n v="0.26186437816398561"/>
    <x v="10"/>
    <d v="2025-01-01T00:00:00"/>
    <d v="2023-01-01T00:00:00"/>
    <n v="24"/>
    <s v="Q1-2025"/>
    <s v="Americas → USA → Austin"/>
    <m/>
    <m/>
    <s v="Low"/>
    <n v="1"/>
    <n v="0"/>
    <n v="0.11899999999999999"/>
    <n v="156.29900000000001"/>
    <n v="12"/>
    <n v="2309.982"/>
    <n v="1875.5880000000002"/>
    <n v="434.39399999999978"/>
    <n v="0.18805081598038417"/>
    <n v="192.49850000000015"/>
    <n v="-120.09950000000003"/>
  </r>
  <r>
    <x v="114"/>
    <d v="2023-11-20T00:00:00"/>
    <d v="2023-12-05T00:00:00"/>
    <n v="15"/>
    <s v="Original"/>
    <d v="2023-12-05T00:00:00"/>
    <n v="15"/>
    <x v="1"/>
    <x v="2"/>
    <s v="Tokyo"/>
    <s v="Enterprise"/>
    <x v="0"/>
    <x v="4"/>
    <x v="2"/>
    <x v="114"/>
    <n v="354.24"/>
    <n v="249.87"/>
    <n v="249.87"/>
    <n v="0"/>
    <n v="6"/>
    <x v="114"/>
    <n v="2125.44"/>
    <n v="-626.22"/>
    <n v="-0.41769720254532355"/>
    <x v="30"/>
    <d v="2023-11-01T00:00:00"/>
    <d v="2023-03-01T00:00:00"/>
    <n v="8"/>
    <s v="Q4-2023"/>
    <s v="Asia → Japan → Tokyo"/>
    <m/>
    <m/>
    <s v="Low"/>
    <n v="0"/>
    <n v="0"/>
    <n v="0"/>
    <n v="389.66400000000004"/>
    <n v="6"/>
    <n v="1499.22"/>
    <n v="2337.9840000000004"/>
    <n v="-838.76400000000035"/>
    <n v="-0.5594669227998561"/>
    <n v="0"/>
    <n v="-212.54400000000032"/>
  </r>
  <r>
    <x v="115"/>
    <d v="2023-03-02T00:00:00"/>
    <d v="2023-03-05T00:00:00"/>
    <n v="3"/>
    <s v="Original"/>
    <d v="2023-03-05T00:00:00"/>
    <n v="3"/>
    <x v="2"/>
    <x v="5"/>
    <s v="Brasília"/>
    <s v="Enterprise"/>
    <x v="4"/>
    <x v="3"/>
    <x v="5"/>
    <x v="115"/>
    <n v="1473.58"/>
    <n v="3436.52"/>
    <n v="3436.52"/>
    <n v="0.108"/>
    <n v="8"/>
    <x v="115"/>
    <n v="11788.64"/>
    <n v="12734.366720000002"/>
    <n v="0.51928243813652564"/>
    <x v="22"/>
    <d v="2023-03-01T00:00:00"/>
    <d v="2023-01-01T00:00:00"/>
    <n v="2"/>
    <s v="Q1-2023"/>
    <s v="Americas → Brazil → Brasília"/>
    <m/>
    <m/>
    <s v="High"/>
    <n v="1"/>
    <n v="0"/>
    <n v="0.108"/>
    <n v="1620.9380000000001"/>
    <n v="8"/>
    <n v="24523.006720000001"/>
    <n v="12967.504000000001"/>
    <n v="11555.50272"/>
    <n v="0.47121068195017807"/>
    <n v="0"/>
    <n v="-1178.8640000000014"/>
  </r>
  <r>
    <x v="116"/>
    <d v="2025-06-03T00:00:00"/>
    <d v="2025-06-10T00:00:00"/>
    <n v="7"/>
    <s v="Original"/>
    <d v="2025-06-10T00:00:00"/>
    <n v="7"/>
    <x v="2"/>
    <x v="3"/>
    <s v="Toronto"/>
    <s v="Consumer"/>
    <x v="3"/>
    <x v="7"/>
    <x v="1"/>
    <x v="116"/>
    <n v="75.180000000000007"/>
    <n v="53.45"/>
    <n v="53.45"/>
    <n v="0.157"/>
    <n v="17"/>
    <x v="116"/>
    <n v="1278.0600000000002"/>
    <n v="-512.06805000000008"/>
    <n v="-0.66850317421743144"/>
    <x v="16"/>
    <d v="2025-06-01T00:00:00"/>
    <d v="2023-01-01T00:00:00"/>
    <n v="29"/>
    <s v="Q2-2025"/>
    <s v="Americas → Canada → Toronto"/>
    <m/>
    <m/>
    <s v="Low"/>
    <n v="1"/>
    <n v="0"/>
    <n v="0.157"/>
    <n v="82.698000000000008"/>
    <n v="18"/>
    <n v="811.05029999999999"/>
    <n v="1488.5640000000001"/>
    <n v="-677.51370000000009"/>
    <n v="-0.83535349163917461"/>
    <n v="45.058349999999905"/>
    <n v="-165.44565"/>
  </r>
  <r>
    <x v="117"/>
    <d v="2024-12-27T00:00:00"/>
    <d v="2025-01-02T00:00:00"/>
    <n v="6"/>
    <s v="Original"/>
    <d v="2025-01-02T00:00:00"/>
    <n v="6"/>
    <x v="3"/>
    <x v="6"/>
    <s v="Frankfurt"/>
    <s v="Education"/>
    <x v="4"/>
    <x v="9"/>
    <x v="4"/>
    <x v="117"/>
    <n v="1391.99"/>
    <n v="3469.7"/>
    <n v="3469.7"/>
    <n v="0.184"/>
    <n v="23"/>
    <x v="117"/>
    <n v="32015.77"/>
    <n v="33103.559599999993"/>
    <n v="0.50835227886006973"/>
    <x v="6"/>
    <d v="2024-12-01T00:00:00"/>
    <d v="2023-01-01T00:00:00"/>
    <n v="23"/>
    <s v="Q4-2024"/>
    <s v="Europe → Germany → Frankfurt"/>
    <m/>
    <m/>
    <s v="High"/>
    <n v="1"/>
    <n v="0"/>
    <n v="0.184"/>
    <n v="1531.1890000000001"/>
    <n v="24"/>
    <n v="67950.604800000001"/>
    <n v="36748.536"/>
    <n v="31202.068800000001"/>
    <n v="0.45918750674607683"/>
    <n v="2831.2752000000037"/>
    <n v="-1901.4907999999923"/>
  </r>
  <r>
    <x v="118"/>
    <d v="2023-06-09T00:00:00"/>
    <d v="2023-06-19T00:00:00"/>
    <n v="10"/>
    <s v="Original"/>
    <d v="2023-06-19T00:00:00"/>
    <n v="10"/>
    <x v="1"/>
    <x v="9"/>
    <s v="Beijing"/>
    <s v="Enterprise"/>
    <x v="0"/>
    <x v="9"/>
    <x v="5"/>
    <x v="118"/>
    <n v="339.61"/>
    <n v="621.02"/>
    <n v="621.02"/>
    <n v="7.0999999999999994E-2"/>
    <n v="10"/>
    <x v="118"/>
    <n v="3396.1000000000004"/>
    <n v="2373.1758"/>
    <n v="0.41134726129750981"/>
    <x v="23"/>
    <d v="2023-06-01T00:00:00"/>
    <d v="2023-01-01T00:00:00"/>
    <n v="5"/>
    <s v="Q2-2023"/>
    <s v="Asia → China → Beijing"/>
    <m/>
    <m/>
    <s v="Low"/>
    <n v="0"/>
    <n v="0"/>
    <n v="7.0999999999999994E-2"/>
    <n v="373.57100000000003"/>
    <n v="11"/>
    <n v="6346.2033799999999"/>
    <n v="4109.2809999999999"/>
    <n v="2236.92238"/>
    <n v="0.35248198742726078"/>
    <n v="576.92757999999958"/>
    <n v="-136.25342000000001"/>
  </r>
  <r>
    <x v="119"/>
    <d v="2025-07-09T00:00:00"/>
    <d v="2025-07-18T00:00:00"/>
    <n v="9"/>
    <s v="Original"/>
    <d v="2025-07-18T00:00:00"/>
    <n v="9"/>
    <x v="2"/>
    <x v="3"/>
    <s v="Vancouver"/>
    <s v="Education"/>
    <x v="3"/>
    <x v="2"/>
    <x v="4"/>
    <x v="119"/>
    <n v="57.96"/>
    <n v="88.51"/>
    <n v="88.51"/>
    <n v="4.2999999999999997E-2"/>
    <n v="7"/>
    <x v="119"/>
    <n v="405.72"/>
    <n v="187.20848999999998"/>
    <n v="0.3157353595877978"/>
    <x v="13"/>
    <d v="2025-07-01T00:00:00"/>
    <d v="2023-01-01T00:00:00"/>
    <n v="30"/>
    <s v="Q3-2025"/>
    <s v="Americas → Canada → Vancouver"/>
    <m/>
    <m/>
    <s v="Low"/>
    <n v="0"/>
    <n v="0"/>
    <n v="4.2999999999999997E-2"/>
    <n v="63.756000000000007"/>
    <n v="7"/>
    <n v="592.92849000000001"/>
    <n v="446.29200000000003"/>
    <n v="146.63648999999998"/>
    <n v="0.24730889554657759"/>
    <n v="0"/>
    <n v="-40.572000000000003"/>
  </r>
  <r>
    <x v="120"/>
    <d v="2025-06-19T00:00:00"/>
    <d v="2025-07-12T00:00:00"/>
    <n v="23"/>
    <s v="Original"/>
    <d v="2025-07-12T00:00:00"/>
    <n v="23"/>
    <x v="3"/>
    <x v="8"/>
    <s v="Not Specified"/>
    <s v="Non-Profit"/>
    <x v="4"/>
    <x v="15"/>
    <x v="2"/>
    <x v="120"/>
    <n v="801.24"/>
    <n v="1959.09"/>
    <n v="1959.09"/>
    <n v="0.123"/>
    <n v="23"/>
    <x v="120"/>
    <n v="18428.52"/>
    <n v="21088.284389999997"/>
    <n v="0.53365358650651762"/>
    <x v="16"/>
    <d v="2025-06-01T00:00:00"/>
    <d v="2023-01-01T00:00:00"/>
    <n v="29"/>
    <s v="Q2-2025"/>
    <s v="Europe → United Kingdom → Not Specified"/>
    <m/>
    <m/>
    <s v="High"/>
    <n v="0"/>
    <n v="0"/>
    <n v="0.123"/>
    <n v="881.36400000000003"/>
    <n v="24"/>
    <n v="41234.926319999999"/>
    <n v="21152.736000000001"/>
    <n v="20082.190319999998"/>
    <n v="0.48701894515716931"/>
    <n v="1718.1219300000012"/>
    <n v="-1006.0940699999992"/>
  </r>
  <r>
    <x v="121"/>
    <d v="2023-11-19T00:00:00"/>
    <d v="2023-12-13T00:00:00"/>
    <n v="24"/>
    <s v="Original"/>
    <d v="2023-12-13T00:00:00"/>
    <n v="24"/>
    <x v="3"/>
    <x v="7"/>
    <s v="Lyon"/>
    <s v="Non-Profit"/>
    <x v="4"/>
    <x v="10"/>
    <x v="5"/>
    <x v="121"/>
    <n v="1297.42"/>
    <n v="2742.97"/>
    <n v="2742.97"/>
    <n v="6.9000000000000006E-2"/>
    <n v="9"/>
    <x v="121"/>
    <n v="11676.78"/>
    <n v="11306.565629999999"/>
    <n v="0.49194602961727291"/>
    <x v="30"/>
    <d v="2023-11-01T00:00:00"/>
    <d v="2023-01-01T00:00:00"/>
    <n v="10"/>
    <s v="Q4-2023"/>
    <s v="Europe → France → Lyon"/>
    <m/>
    <m/>
    <s v="High"/>
    <n v="0"/>
    <n v="0"/>
    <n v="6.9000000000000006E-2"/>
    <n v="1427.1620000000003"/>
    <n v="9"/>
    <n v="22983.34563"/>
    <n v="12844.458000000002"/>
    <n v="10138.887629999997"/>
    <n v="0.4411406325790001"/>
    <n v="0"/>
    <n v="-1167.6780000000017"/>
  </r>
  <r>
    <x v="122"/>
    <d v="2023-12-29T00:00:00"/>
    <d v="2024-01-20T00:00:00"/>
    <n v="22"/>
    <s v="Original"/>
    <d v="2024-01-20T00:00:00"/>
    <n v="22"/>
    <x v="0"/>
    <x v="0"/>
    <s v="Kisumu"/>
    <s v="Corporate"/>
    <x v="4"/>
    <x v="4"/>
    <x v="3"/>
    <x v="122"/>
    <n v="1395.49"/>
    <n v="1679.42"/>
    <n v="1679.42"/>
    <n v="0.20300000000000001"/>
    <n v="12"/>
    <x v="122"/>
    <n v="16745.88"/>
    <n v="-683.90712000000167"/>
    <n v="-4.2579272490964493E-2"/>
    <x v="4"/>
    <d v="2023-12-01T00:00:00"/>
    <d v="2023-01-01T00:00:00"/>
    <n v="11"/>
    <s v="Q4-2023"/>
    <s v="Africa → Kenya → Kisumu"/>
    <m/>
    <m/>
    <s v="High"/>
    <n v="0"/>
    <n v="1"/>
    <n v="0.20300000000000001"/>
    <n v="1535.0390000000002"/>
    <n v="13"/>
    <n v="17400.470619999996"/>
    <n v="19955.507000000001"/>
    <n v="-2555.036380000005"/>
    <n v="-0.14683719974006115"/>
    <n v="1338.4977399999971"/>
    <n v="-1871.1292600000033"/>
  </r>
  <r>
    <x v="123"/>
    <d v="2024-11-02T00:00:00"/>
    <d v="2024-11-29T00:00:00"/>
    <n v="27"/>
    <s v="Original"/>
    <d v="2024-11-29T00:00:00"/>
    <n v="27"/>
    <x v="2"/>
    <x v="5"/>
    <s v="Brasília"/>
    <s v="Small Business"/>
    <x v="4"/>
    <x v="2"/>
    <x v="2"/>
    <x v="123"/>
    <n v="1363.51"/>
    <n v="1433.9"/>
    <n v="1433.9"/>
    <n v="5.7000000000000002E-2"/>
    <n v="8"/>
    <x v="123"/>
    <n v="10908.08"/>
    <n v="-90.738400000000183"/>
    <n v="-8.3882346842037592E-3"/>
    <x v="18"/>
    <d v="2024-11-01T00:00:00"/>
    <d v="2023-01-01T00:00:00"/>
    <n v="22"/>
    <s v="Q4-2024"/>
    <s v="Americas → Brazil → Brasília"/>
    <m/>
    <m/>
    <s v="Medium"/>
    <n v="0"/>
    <n v="0"/>
    <n v="5.7000000000000002E-2"/>
    <n v="1499.8610000000001"/>
    <n v="8"/>
    <n v="10817.3416"/>
    <n v="11998.888000000001"/>
    <n v="-1181.5464000000011"/>
    <n v="-0.10922705815262422"/>
    <n v="0"/>
    <n v="-1090.8080000000009"/>
  </r>
  <r>
    <x v="124"/>
    <d v="2023-08-21T00:00:00"/>
    <d v="2023-09-04T00:00:00"/>
    <n v="14"/>
    <s v="Original"/>
    <d v="2023-09-04T00:00:00"/>
    <n v="14"/>
    <x v="2"/>
    <x v="3"/>
    <s v="Montreal"/>
    <s v="Education"/>
    <x v="3"/>
    <x v="9"/>
    <x v="0"/>
    <x v="124"/>
    <n v="178.19"/>
    <n v="284.43"/>
    <n v="284.43"/>
    <n v="8.8999999999999996E-2"/>
    <n v="8"/>
    <x v="124"/>
    <n v="1425.52"/>
    <n v="647.40584000000035"/>
    <n v="0.31231500302972742"/>
    <x v="25"/>
    <d v="2023-08-01T00:00:00"/>
    <d v="2023-01-01T00:00:00"/>
    <n v="7"/>
    <s v="Q3-2023"/>
    <s v="Americas → Canada → Montreal"/>
    <m/>
    <m/>
    <s v="Low"/>
    <n v="0"/>
    <n v="0"/>
    <n v="8.8999999999999996E-2"/>
    <n v="196.00900000000001"/>
    <n v="8"/>
    <n v="2072.9258400000003"/>
    <n v="1568.0720000000001"/>
    <n v="504.85384000000022"/>
    <n v="0.24354650333270009"/>
    <n v="0"/>
    <n v="-142.55200000000013"/>
  </r>
  <r>
    <x v="125"/>
    <d v="2023-08-12T00:00:00"/>
    <d v="2023-09-06T00:00:00"/>
    <n v="25"/>
    <s v="Original"/>
    <d v="2023-09-06T00:00:00"/>
    <n v="25"/>
    <x v="1"/>
    <x v="9"/>
    <s v="Shanghai"/>
    <s v="Small Business"/>
    <x v="0"/>
    <x v="5"/>
    <x v="0"/>
    <x v="125"/>
    <n v="950.77"/>
    <n v="694.78"/>
    <n v="694.78"/>
    <n v="8.4000000000000005E-2"/>
    <n v="14"/>
    <x v="125"/>
    <n v="13310.779999999999"/>
    <n v="-4400.9212799999987"/>
    <n v="-0.49393839097821279"/>
    <x v="25"/>
    <d v="2023-08-01T00:00:00"/>
    <d v="2023-01-01T00:00:00"/>
    <n v="7"/>
    <s v="Q3-2023"/>
    <s v="Asia → China → Shanghai"/>
    <m/>
    <m/>
    <s v="Low"/>
    <n v="0"/>
    <n v="0"/>
    <n v="8.4000000000000005E-2"/>
    <n v="1045.847"/>
    <n v="15"/>
    <n v="9546.2771999999986"/>
    <n v="15687.705"/>
    <n v="-6141.4278000000013"/>
    <n v="-0.64333223007603446"/>
    <n v="636.41847999999845"/>
    <n v="-1740.5065200000026"/>
  </r>
  <r>
    <x v="126"/>
    <d v="2024-06-07T00:00:00"/>
    <d v="2024-06-26T00:00:00"/>
    <n v="19"/>
    <s v="Original"/>
    <d v="2024-06-26T00:00:00"/>
    <n v="19"/>
    <x v="3"/>
    <x v="6"/>
    <s v="Berlin"/>
    <s v="Non-Profit"/>
    <x v="2"/>
    <x v="12"/>
    <x v="0"/>
    <x v="126"/>
    <n v="1064.32"/>
    <n v="1848.39"/>
    <n v="1848.39"/>
    <n v="7.2999999999999995E-2"/>
    <n v="38"/>
    <x v="126"/>
    <n v="40444.159999999996"/>
    <n v="24667.226140000013"/>
    <n v="0.3788465827921631"/>
    <x v="17"/>
    <d v="2024-06-01T00:00:00"/>
    <d v="2023-01-01T00:00:00"/>
    <n v="17"/>
    <s v="Q2-2024"/>
    <s v="Europe → Germany → Berlin"/>
    <m/>
    <m/>
    <s v="High"/>
    <n v="0"/>
    <n v="0"/>
    <n v="7.2999999999999995E-2"/>
    <n v="1170.752"/>
    <n v="40"/>
    <n v="68538.301200000002"/>
    <n v="46830.080000000002"/>
    <n v="21708.2212"/>
    <n v="0.31673124107137923"/>
    <n v="3426.9150599999921"/>
    <n v="-2959.0049400000134"/>
  </r>
  <r>
    <x v="127"/>
    <d v="2025-08-05T00:00:00"/>
    <d v="2025-08-14T00:00:00"/>
    <n v="9"/>
    <s v="Original"/>
    <d v="2025-08-14T00:00:00"/>
    <n v="9"/>
    <x v="3"/>
    <x v="8"/>
    <s v="London"/>
    <s v="Non-Profit"/>
    <x v="4"/>
    <x v="6"/>
    <x v="0"/>
    <x v="127"/>
    <n v="41.76"/>
    <n v="45.19"/>
    <n v="45.19"/>
    <n v="0.17899999999999999"/>
    <n v="23"/>
    <x v="127"/>
    <n v="960.4799999999999"/>
    <n v="-107.15723000000003"/>
    <n v="-0.12557643340514638"/>
    <x v="28"/>
    <d v="2025-08-01T00:00:00"/>
    <d v="2023-01-01T00:00:00"/>
    <n v="31"/>
    <s v="Q3-2025"/>
    <s v="Europe → United Kingdom → London"/>
    <m/>
    <m/>
    <s v="Low"/>
    <n v="0"/>
    <n v="0"/>
    <n v="0.17899999999999999"/>
    <n v="45.936"/>
    <n v="24"/>
    <n v="890.4237599999999"/>
    <n v="1102.4639999999999"/>
    <n v="-212.04024000000004"/>
    <n v="-0.23813407674566103"/>
    <n v="37.100990000000024"/>
    <n v="-104.88301000000001"/>
  </r>
  <r>
    <x v="128"/>
    <d v="2024-05-30T00:00:00"/>
    <d v="2024-06-13T00:00:00"/>
    <n v="14"/>
    <s v="Original"/>
    <d v="2024-06-13T00:00:00"/>
    <n v="14"/>
    <x v="2"/>
    <x v="10"/>
    <s v="San Francisco"/>
    <s v="Small Business"/>
    <x v="0"/>
    <x v="9"/>
    <x v="3"/>
    <x v="128"/>
    <n v="157.78"/>
    <n v="361.1"/>
    <n v="361.1"/>
    <n v="0.187"/>
    <n v="9"/>
    <x v="128"/>
    <n v="1420.02"/>
    <n v="1222.1486999999997"/>
    <n v="0.46255513510549112"/>
    <x v="7"/>
    <d v="2024-05-01T00:00:00"/>
    <d v="2023-01-01T00:00:00"/>
    <n v="16"/>
    <s v="Q2-2024"/>
    <s v="Americas → USA → San Francisco"/>
    <m/>
    <m/>
    <s v="Low"/>
    <n v="0"/>
    <n v="0"/>
    <n v="0.187"/>
    <n v="173.55800000000002"/>
    <n v="9"/>
    <n v="2642.1686999999997"/>
    <n v="1562.0220000000002"/>
    <n v="1080.1466999999996"/>
    <n v="0.40881064861604016"/>
    <n v="0"/>
    <n v="-142.00200000000018"/>
  </r>
  <r>
    <x v="129"/>
    <d v="2023-01-22T00:00:00"/>
    <d v="2023-01-30T00:00:00"/>
    <n v="8"/>
    <s v="Original"/>
    <d v="2023-01-30T00:00:00"/>
    <n v="8"/>
    <x v="2"/>
    <x v="10"/>
    <s v="San Francisco"/>
    <s v="Small Business"/>
    <x v="1"/>
    <x v="8"/>
    <x v="2"/>
    <x v="129"/>
    <n v="413.52"/>
    <n v="1004.34"/>
    <n v="1004.34"/>
    <n v="0.111"/>
    <n v="18"/>
    <x v="129"/>
    <n v="7443.36"/>
    <n v="8628.0886800000007"/>
    <n v="0.53685817948304593"/>
    <x v="5"/>
    <d v="2023-01-01T00:00:00"/>
    <d v="2023-01-01T00:00:00"/>
    <n v="0"/>
    <s v="Q1-2023"/>
    <s v="Americas → USA → San Francisco"/>
    <m/>
    <m/>
    <s v="Medium"/>
    <n v="0"/>
    <n v="0"/>
    <n v="0.111"/>
    <n v="454.87200000000001"/>
    <n v="19"/>
    <n v="16964.306939999999"/>
    <n v="8642.5680000000011"/>
    <n v="8321.7389399999975"/>
    <n v="0.4905439974313503"/>
    <n v="892.85825999999906"/>
    <n v="-306.34974000000329"/>
  </r>
  <r>
    <x v="130"/>
    <d v="2025-02-12T00:00:00"/>
    <d v="2025-02-28T00:00:00"/>
    <n v="16"/>
    <s v="Original"/>
    <d v="2025-02-28T00:00:00"/>
    <n v="16"/>
    <x v="2"/>
    <x v="5"/>
    <s v="São Paulo"/>
    <s v="Non-Profit"/>
    <x v="4"/>
    <x v="5"/>
    <x v="5"/>
    <x v="130"/>
    <n v="414.95"/>
    <n v="1027.73"/>
    <n v="1027.73"/>
    <n v="6.3E-2"/>
    <n v="8"/>
    <x v="130"/>
    <n v="3319.6"/>
    <n v="4384.2640800000008"/>
    <n v="0.56909935513815568"/>
    <x v="26"/>
    <d v="2025-02-01T00:00:00"/>
    <d v="2023-01-01T00:00:00"/>
    <n v="25"/>
    <s v="Q1-2025"/>
    <s v="Americas → Brazil → São Paulo"/>
    <m/>
    <m/>
    <s v="Medium"/>
    <n v="0"/>
    <n v="0"/>
    <n v="6.3E-2"/>
    <n v="456.44500000000005"/>
    <n v="8"/>
    <n v="7703.8640800000003"/>
    <n v="3651.5600000000004"/>
    <n v="4052.3040799999999"/>
    <n v="0.52600929065197111"/>
    <n v="0"/>
    <n v="-331.96000000000095"/>
  </r>
  <r>
    <x v="131"/>
    <d v="2025-03-03T00:00:00"/>
    <d v="2025-03-24T00:00:00"/>
    <n v="21"/>
    <s v="Original"/>
    <d v="2025-03-24T00:00:00"/>
    <n v="21"/>
    <x v="0"/>
    <x v="1"/>
    <s v="Abuja"/>
    <s v="Enterprise"/>
    <x v="4"/>
    <x v="10"/>
    <x v="6"/>
    <x v="131"/>
    <n v="555.95000000000005"/>
    <n v="468.09"/>
    <n v="468.09"/>
    <n v="0.14199999999999999"/>
    <n v="11"/>
    <x v="131"/>
    <n v="6115.4500000000007"/>
    <n v="-1697.6165800000008"/>
    <n v="-0.38426450674095375"/>
    <x v="3"/>
    <d v="2025-03-01T00:00:00"/>
    <d v="2023-01-01T00:00:00"/>
    <n v="26"/>
    <s v="Q1-2025"/>
    <s v="Africa → Nigeria → Abuja"/>
    <m/>
    <m/>
    <s v="Low"/>
    <n v="0"/>
    <n v="0"/>
    <n v="0.14199999999999999"/>
    <n v="611.54500000000007"/>
    <n v="12"/>
    <n v="4819.4546399999999"/>
    <n v="7338.5400000000009"/>
    <n v="-2519.0853600000009"/>
    <n v="-0.52269095741504912"/>
    <n v="401.62121999999999"/>
    <n v="-821.46878000000015"/>
  </r>
  <r>
    <x v="132"/>
    <d v="2023-01-27T00:00:00"/>
    <d v="2023-01-31T00:00:00"/>
    <n v="4"/>
    <s v="Original"/>
    <d v="2023-01-31T00:00:00"/>
    <n v="4"/>
    <x v="3"/>
    <x v="8"/>
    <s v="Manchester"/>
    <s v="Enterprise"/>
    <x v="1"/>
    <x v="13"/>
    <x v="4"/>
    <x v="132"/>
    <n v="941.2"/>
    <n v="668.02"/>
    <n v="668.02"/>
    <n v="0.22"/>
    <n v="16"/>
    <x v="132"/>
    <n v="15059.2"/>
    <n v="-6722.3104000000003"/>
    <n v="-0.80633314371825193"/>
    <x v="5"/>
    <d v="2023-01-01T00:00:00"/>
    <d v="2023-01-01T00:00:00"/>
    <n v="0"/>
    <s v="Q1-2023"/>
    <s v="Europe → United Kingdom → Manchester"/>
    <m/>
    <m/>
    <s v="Low"/>
    <n v="1"/>
    <n v="1"/>
    <n v="0.22"/>
    <n v="1035.3200000000002"/>
    <n v="17"/>
    <n v="8857.9452000000001"/>
    <n v="17600.440000000002"/>
    <n v="-8742.4948000000022"/>
    <n v="-0.98696645809007733"/>
    <n v="521.05559999999969"/>
    <n v="-2020.1844000000019"/>
  </r>
  <r>
    <x v="133"/>
    <d v="2025-01-09T00:00:00"/>
    <d v="2025-01-15T00:00:00"/>
    <n v="6"/>
    <s v="Original"/>
    <d v="2025-01-15T00:00:00"/>
    <n v="6"/>
    <x v="1"/>
    <x v="9"/>
    <s v="Beijing"/>
    <s v="Education"/>
    <x v="1"/>
    <x v="0"/>
    <x v="3"/>
    <x v="133"/>
    <n v="304.77999999999997"/>
    <n v="537.27"/>
    <n v="537.27"/>
    <n v="0.187"/>
    <n v="8"/>
    <x v="133"/>
    <n v="2438.2399999999998"/>
    <n v="1056.16408"/>
    <n v="0.3022444044307549"/>
    <x v="10"/>
    <d v="2025-01-01T00:00:00"/>
    <d v="2023-01-01T00:00:00"/>
    <n v="24"/>
    <s v="Q1-2025"/>
    <s v="Asia → China → Beijing"/>
    <m/>
    <m/>
    <s v="Low"/>
    <n v="1"/>
    <n v="0"/>
    <n v="0.187"/>
    <n v="335.25799999999998"/>
    <n v="8"/>
    <n v="3494.4040799999998"/>
    <n v="2682.0639999999999"/>
    <n v="812.34007999999994"/>
    <n v="0.23246884487383038"/>
    <n v="0"/>
    <n v="-243.82400000000007"/>
  </r>
  <r>
    <x v="134"/>
    <d v="2024-12-21T00:00:00"/>
    <d v="2024-12-26T00:00:00"/>
    <n v="5"/>
    <s v="Original"/>
    <d v="2024-12-26T00:00:00"/>
    <n v="5"/>
    <x v="2"/>
    <x v="10"/>
    <s v="San Francisco"/>
    <s v="Consumer"/>
    <x v="2"/>
    <x v="12"/>
    <x v="1"/>
    <x v="134"/>
    <n v="699.57"/>
    <n v="572.71"/>
    <n v="572.71"/>
    <n v="0.192"/>
    <n v="26"/>
    <x v="134"/>
    <n v="18188.82"/>
    <n v="-6157.3283199999987"/>
    <n v="-0.51176765805651114"/>
    <x v="6"/>
    <d v="2024-12-01T00:00:00"/>
    <d v="2023-01-01T00:00:00"/>
    <n v="23"/>
    <s v="Q4-2024"/>
    <s v="Americas → USA → San Francisco"/>
    <m/>
    <m/>
    <s v="Low"/>
    <n v="1"/>
    <n v="0"/>
    <n v="0.192"/>
    <n v="769.52700000000016"/>
    <n v="27"/>
    <n v="12494.241360000002"/>
    <n v="20777.229000000003"/>
    <n v="-8282.9876400000012"/>
    <n v="-0.66294442386216235"/>
    <n v="462.74968000000081"/>
    <n v="-2125.6593200000025"/>
  </r>
  <r>
    <x v="135"/>
    <d v="2023-04-12T00:00:00"/>
    <d v="2023-04-17T00:00:00"/>
    <n v="5"/>
    <s v="Original"/>
    <d v="2023-04-17T00:00:00"/>
    <n v="5"/>
    <x v="3"/>
    <x v="7"/>
    <s v="Lyon"/>
    <s v="Enterprise"/>
    <x v="4"/>
    <x v="6"/>
    <x v="5"/>
    <x v="135"/>
    <n v="1087.81"/>
    <n v="2323.87"/>
    <n v="2323.87"/>
    <n v="9.4E-2"/>
    <n v="13"/>
    <x v="135"/>
    <n v="14141.529999999999"/>
    <n v="13229.010859999999"/>
    <n v="0.48333026839572651"/>
    <x v="12"/>
    <d v="2023-04-01T00:00:00"/>
    <d v="2023-01-01T00:00:00"/>
    <n v="3"/>
    <s v="Q2-2023"/>
    <s v="Europe → France → Lyon"/>
    <m/>
    <m/>
    <s v="High"/>
    <n v="1"/>
    <n v="0"/>
    <n v="9.4E-2"/>
    <n v="1196.5910000000001"/>
    <n v="14"/>
    <n v="29475.967080000002"/>
    <n v="16752.274000000001"/>
    <n v="12723.693080000001"/>
    <n v="0.43166329523529917"/>
    <n v="2105.4262200000048"/>
    <n v="-505.31777999999758"/>
  </r>
  <r>
    <x v="136"/>
    <d v="2024-12-14T00:00:00"/>
    <d v="2025-01-12T00:00:00"/>
    <n v="29"/>
    <s v="Original"/>
    <d v="2025-01-12T00:00:00"/>
    <n v="29"/>
    <x v="1"/>
    <x v="9"/>
    <s v="Shenzhen"/>
    <s v="Education"/>
    <x v="1"/>
    <x v="1"/>
    <x v="0"/>
    <x v="136"/>
    <n v="1412.15"/>
    <n v="1631.04"/>
    <n v="1631.04"/>
    <n v="8.9999999999999993E-3"/>
    <n v="6"/>
    <x v="136"/>
    <n v="8472.9000000000015"/>
    <n v="1225.2638399999978"/>
    <n v="0.12633977526203535"/>
    <x v="6"/>
    <d v="2024-12-01T00:00:00"/>
    <d v="2023-01-01T00:00:00"/>
    <n v="23"/>
    <s v="Q4-2024"/>
    <s v="Asia → China → Shenzhen"/>
    <m/>
    <m/>
    <s v="High"/>
    <n v="0"/>
    <n v="0"/>
    <n v="8.9999999999999993E-3"/>
    <n v="1553.3650000000002"/>
    <n v="6"/>
    <n v="9698.1638399999993"/>
    <n v="9320.1900000000023"/>
    <n v="377.97383999999693"/>
    <n v="3.8973752788238829E-2"/>
    <n v="0"/>
    <n v="-847.29000000000087"/>
  </r>
  <r>
    <x v="137"/>
    <d v="2023-03-31T00:00:00"/>
    <d v="2023-04-12T00:00:00"/>
    <n v="12"/>
    <s v="Original"/>
    <d v="2023-04-12T00:00:00"/>
    <n v="12"/>
    <x v="0"/>
    <x v="0"/>
    <s v="Mombasa"/>
    <s v="Small Business"/>
    <x v="1"/>
    <x v="0"/>
    <x v="3"/>
    <x v="137"/>
    <n v="304.22000000000003"/>
    <n v="393.31"/>
    <n v="393.31"/>
    <n v="0.26500000000000001"/>
    <n v="15"/>
    <x v="137"/>
    <n v="4563.3"/>
    <n v="-227.05725000000075"/>
    <n v="-5.2362670424759034E-2"/>
    <x v="22"/>
    <d v="2023-03-01T00:00:00"/>
    <d v="2023-01-01T00:00:00"/>
    <n v="2"/>
    <s v="Q1-2023"/>
    <s v="Africa → Kenya → Mombasa"/>
    <m/>
    <m/>
    <s v="Low"/>
    <n v="0"/>
    <n v="1"/>
    <n v="0.25"/>
    <n v="334.64200000000005"/>
    <n v="16"/>
    <n v="4719.72"/>
    <n v="5354.2720000000008"/>
    <n v="-634.55200000000059"/>
    <n v="-0.13444695871789017"/>
    <n v="383.47725000000082"/>
    <n v="-407.49474999999984"/>
  </r>
  <r>
    <x v="138"/>
    <d v="2024-11-20T00:00:00"/>
    <d v="2024-12-15T00:00:00"/>
    <n v="25"/>
    <s v="Original"/>
    <d v="2024-12-15T00:00:00"/>
    <n v="25"/>
    <x v="3"/>
    <x v="7"/>
    <s v="Paris"/>
    <s v="Corporate"/>
    <x v="1"/>
    <x v="3"/>
    <x v="1"/>
    <x v="138"/>
    <n v="1203.58"/>
    <n v="1856.16"/>
    <n v="1856.16"/>
    <n v="0.129"/>
    <n v="22"/>
    <x v="138"/>
    <n v="26478.76"/>
    <n v="9088.9779200000085"/>
    <n v="0.25553994860295032"/>
    <x v="18"/>
    <d v="2024-11-01T00:00:00"/>
    <d v="2023-01-01T00:00:00"/>
    <n v="22"/>
    <s v="Q4-2024"/>
    <s v="Europe → France → Paris"/>
    <m/>
    <m/>
    <s v="High"/>
    <n v="0"/>
    <n v="0"/>
    <n v="0.129"/>
    <n v="1323.9380000000001"/>
    <n v="23"/>
    <n v="37184.453280000002"/>
    <n v="30450.574000000001"/>
    <n v="6733.879280000001"/>
    <n v="0.18109394346324514"/>
    <n v="1616.7153599999947"/>
    <n v="-2355.0986400000074"/>
  </r>
  <r>
    <x v="139"/>
    <d v="2024-02-14T00:00:00"/>
    <d v="2024-02-14T00:00:00"/>
    <n v="0"/>
    <s v="Original"/>
    <d v="2024-02-14T00:00:00"/>
    <n v="0"/>
    <x v="1"/>
    <x v="9"/>
    <s v="Beijing"/>
    <s v="Corporate"/>
    <x v="3"/>
    <x v="4"/>
    <x v="6"/>
    <x v="139"/>
    <n v="65.930000000000007"/>
    <n v="84.9"/>
    <n v="84.9"/>
    <n v="0.25900000000000001"/>
    <n v="23"/>
    <x v="139"/>
    <n v="1516.39"/>
    <n v="-69.439300000000003"/>
    <n v="-4.7990093926489688E-2"/>
    <x v="31"/>
    <d v="2024-02-01T00:00:00"/>
    <d v="2023-01-01T00:00:00"/>
    <n v="13"/>
    <s v="Q1-2024"/>
    <s v="Asia → China → Beijing"/>
    <m/>
    <m/>
    <s v="Low"/>
    <n v="1"/>
    <n v="1"/>
    <n v="0.25"/>
    <n v="72.52300000000001"/>
    <n v="24"/>
    <n v="1528.2"/>
    <n v="1740.5520000000001"/>
    <n v="-212.35200000000009"/>
    <n v="-0.13895563407930905"/>
    <n v="81.249299999999948"/>
    <n v="-142.91270000000009"/>
  </r>
  <r>
    <x v="140"/>
    <d v="2023-05-02T00:00:00"/>
    <d v="2023-05-18T00:00:00"/>
    <n v="16"/>
    <s v="Original"/>
    <d v="2023-05-18T00:00:00"/>
    <n v="16"/>
    <x v="1"/>
    <x v="4"/>
    <s v="Delhi"/>
    <s v="Small Business"/>
    <x v="2"/>
    <x v="11"/>
    <x v="5"/>
    <x v="140"/>
    <n v="1463.92"/>
    <n v="2252.2399999999998"/>
    <n v="2252.2399999999998"/>
    <n v="0.11799999999999999"/>
    <n v="44"/>
    <x v="140"/>
    <n v="64412.480000000003"/>
    <n v="22992.449919999992"/>
    <n v="0.26305667130040061"/>
    <x v="15"/>
    <d v="2023-05-01T00:00:00"/>
    <d v="2023-01-01T00:00:00"/>
    <n v="4"/>
    <s v="Q2-2023"/>
    <s v="Asia → India → Delhi"/>
    <m/>
    <m/>
    <s v="High"/>
    <n v="0"/>
    <n v="0"/>
    <n v="0.11799999999999999"/>
    <n v="1610.3120000000001"/>
    <n v="46"/>
    <n v="91377.881280000001"/>
    <n v="74074.351999999999"/>
    <n v="17303.529280000002"/>
    <n v="0.18936233843044081"/>
    <n v="3972.9513600000064"/>
    <n v="-5688.9206399999894"/>
  </r>
  <r>
    <x v="141"/>
    <d v="2024-12-23T00:00:00"/>
    <d v="2025-01-11T00:00:00"/>
    <n v="19"/>
    <s v="Original"/>
    <d v="2025-01-11T00:00:00"/>
    <n v="19"/>
    <x v="3"/>
    <x v="6"/>
    <s v="Berlin"/>
    <s v="Education"/>
    <x v="0"/>
    <x v="11"/>
    <x v="3"/>
    <x v="141"/>
    <n v="501.81"/>
    <n v="921.62"/>
    <n v="921.62"/>
    <n v="0.01"/>
    <n v="9"/>
    <x v="141"/>
    <n v="4516.29"/>
    <n v="3695.3442000000005"/>
    <n v="0.45001325071202031"/>
    <x v="6"/>
    <d v="2024-12-01T00:00:00"/>
    <d v="2023-01-01T00:00:00"/>
    <n v="23"/>
    <s v="Q4-2024"/>
    <s v="Europe → Germany → Berlin"/>
    <m/>
    <m/>
    <s v="Medium"/>
    <n v="0"/>
    <n v="0"/>
    <n v="0.01"/>
    <n v="551.9910000000001"/>
    <n v="9"/>
    <n v="8211.6342000000004"/>
    <n v="4967.9190000000008"/>
    <n v="3243.7151999999996"/>
    <n v="0.39501457578322224"/>
    <n v="0"/>
    <n v="-451.62900000000081"/>
  </r>
  <r>
    <x v="142"/>
    <d v="2023-07-26T00:00:00"/>
    <d v="2023-08-25T00:00:00"/>
    <n v="30"/>
    <s v="Original"/>
    <d v="2023-08-25T00:00:00"/>
    <n v="30"/>
    <x v="2"/>
    <x v="10"/>
    <s v="New York"/>
    <s v="Consumer"/>
    <x v="0"/>
    <x v="12"/>
    <x v="6"/>
    <x v="142"/>
    <n v="1261.48"/>
    <n v="1643.18"/>
    <n v="1643.18"/>
    <n v="0.151"/>
    <n v="23"/>
    <x v="142"/>
    <n v="29014.04"/>
    <n v="3072.3358599999992"/>
    <n v="9.5752037357079045E-2"/>
    <x v="24"/>
    <d v="2023-07-01T00:00:00"/>
    <d v="2023-01-01T00:00:00"/>
    <n v="6"/>
    <s v="Q3-2023"/>
    <s v="Americas → USA → New York"/>
    <m/>
    <m/>
    <s v="High"/>
    <n v="0"/>
    <n v="0"/>
    <n v="0.151"/>
    <n v="1387.6280000000002"/>
    <n v="24"/>
    <n v="33481.435680000002"/>
    <n v="33303.072"/>
    <n v="178.3636800000022"/>
    <n v="5.3272410927870401E-3"/>
    <n v="1395.0598200000022"/>
    <n v="-2893.972179999997"/>
  </r>
  <r>
    <x v="143"/>
    <d v="2024-06-15T00:00:00"/>
    <d v="2024-07-06T00:00:00"/>
    <n v="21"/>
    <s v="Original"/>
    <d v="2024-07-06T00:00:00"/>
    <n v="21"/>
    <x v="2"/>
    <x v="3"/>
    <s v="Toronto"/>
    <s v="Enterprise"/>
    <x v="3"/>
    <x v="4"/>
    <x v="1"/>
    <x v="143"/>
    <n v="817.23"/>
    <n v="1467.17"/>
    <n v="1467.17"/>
    <n v="0.245"/>
    <n v="9"/>
    <x v="143"/>
    <n v="7355.07"/>
    <n v="2614.3501500000002"/>
    <n v="0.26223693160328893"/>
    <x v="17"/>
    <d v="2024-06-01T00:00:00"/>
    <d v="2023-01-01T00:00:00"/>
    <n v="17"/>
    <s v="Q2-2024"/>
    <s v="Americas → Canada → Toronto"/>
    <m/>
    <m/>
    <s v="Medium"/>
    <n v="0"/>
    <n v="1"/>
    <n v="0.245"/>
    <n v="898.95300000000009"/>
    <n v="9"/>
    <n v="9969.4201499999999"/>
    <n v="8090.5770000000011"/>
    <n v="1878.8431499999988"/>
    <n v="0.18846062476361766"/>
    <n v="0"/>
    <n v="-735.50700000000143"/>
  </r>
  <r>
    <x v="144"/>
    <d v="2023-07-05T00:00:00"/>
    <d v="2023-07-14T00:00:00"/>
    <n v="9"/>
    <s v="Original"/>
    <d v="2023-07-14T00:00:00"/>
    <n v="9"/>
    <x v="2"/>
    <x v="5"/>
    <s v="Brasília"/>
    <s v="Enterprise"/>
    <x v="4"/>
    <x v="5"/>
    <x v="2"/>
    <x v="144"/>
    <n v="578.85"/>
    <n v="998.76"/>
    <n v="998.76"/>
    <n v="8.2000000000000003E-2"/>
    <n v="28"/>
    <x v="144"/>
    <n v="16207.800000000001"/>
    <n v="9464.3270399999983"/>
    <n v="0.36866158480960831"/>
    <x v="24"/>
    <d v="2023-07-01T00:00:00"/>
    <d v="2023-01-01T00:00:00"/>
    <n v="6"/>
    <s v="Q3-2023"/>
    <s v="Americas → Brazil → Brasília"/>
    <m/>
    <m/>
    <s v="Medium"/>
    <n v="0"/>
    <n v="0"/>
    <n v="8.2000000000000003E-2"/>
    <n v="636.73500000000013"/>
    <n v="29"/>
    <n v="26588.988720000001"/>
    <n v="18465.315000000002"/>
    <n v="8123.6737199999989"/>
    <n v="0.30552774329056914"/>
    <n v="916.8616800000018"/>
    <n v="-1340.6533199999994"/>
  </r>
  <r>
    <x v="145"/>
    <d v="2023-11-30T00:00:00"/>
    <d v="2023-11-29T00:00:00"/>
    <n v="-1"/>
    <s v="Corrected"/>
    <d v="2023-12-01T00:00:00"/>
    <n v="1"/>
    <x v="0"/>
    <x v="11"/>
    <s v="Durban"/>
    <s v="Small Business"/>
    <x v="2"/>
    <x v="6"/>
    <x v="4"/>
    <x v="145"/>
    <n v="275.56"/>
    <n v="630.72"/>
    <n v="630.72"/>
    <n v="0.107"/>
    <n v="23"/>
    <x v="145"/>
    <n v="6337.88"/>
    <n v="6616.4780800000017"/>
    <n v="0.5107530638831933"/>
    <x v="30"/>
    <d v="2023-11-01T00:00:00"/>
    <d v="2023-01-01T00:00:00"/>
    <n v="10"/>
    <s v="Q4-2023"/>
    <s v="Africa → South Africa → Durban"/>
    <m/>
    <m/>
    <s v="Low"/>
    <n v="1"/>
    <n v="0"/>
    <n v="0.107"/>
    <n v="303.11600000000004"/>
    <n v="24"/>
    <n v="13517.591040000001"/>
    <n v="7274.7840000000015"/>
    <n v="6242.8070399999997"/>
    <n v="0.46182837027151247"/>
    <n v="563.23295999999937"/>
    <n v="-373.67104000000199"/>
  </r>
  <r>
    <x v="146"/>
    <d v="2025-09-11T00:00:00"/>
    <d v="2025-09-28T00:00:00"/>
    <n v="17"/>
    <s v="Original"/>
    <d v="2025-09-28T00:00:00"/>
    <n v="17"/>
    <x v="0"/>
    <x v="0"/>
    <s v="Nairobi"/>
    <s v="Non-Profit"/>
    <x v="3"/>
    <x v="1"/>
    <x v="4"/>
    <x v="146"/>
    <n v="891.46"/>
    <n v="728.61"/>
    <n v="728.61"/>
    <n v="0.185"/>
    <n v="6"/>
    <x v="146"/>
    <n v="5348.76"/>
    <n v="-1785.8571000000006"/>
    <n v="-0.50123653383874167"/>
    <x v="11"/>
    <d v="2025-09-01T00:00:00"/>
    <d v="2023-01-01T00:00:00"/>
    <n v="32"/>
    <s v="Q3-2025"/>
    <s v="Africa → Kenya → Nairobi"/>
    <m/>
    <m/>
    <s v="Low"/>
    <n v="0"/>
    <n v="0"/>
    <n v="0.185"/>
    <n v="980.60600000000011"/>
    <n v="6"/>
    <n v="3562.9028999999996"/>
    <n v="5883.6360000000004"/>
    <n v="-2320.7331000000008"/>
    <n v="-0.65136018722261591"/>
    <n v="0"/>
    <n v="-534.8760000000002"/>
  </r>
  <r>
    <x v="147"/>
    <d v="2024-04-04T00:00:00"/>
    <d v="2024-04-24T00:00:00"/>
    <n v="20"/>
    <s v="Original"/>
    <d v="2024-04-24T00:00:00"/>
    <n v="20"/>
    <x v="3"/>
    <x v="6"/>
    <s v="Frankfurt"/>
    <s v="Non-Profit"/>
    <x v="4"/>
    <x v="7"/>
    <x v="6"/>
    <x v="147"/>
    <n v="683.42"/>
    <n v="951.51"/>
    <n v="951.51"/>
    <n v="0"/>
    <n v="14"/>
    <x v="147"/>
    <n v="9567.8799999999992"/>
    <n v="3753.26"/>
    <n v="0.28175216235247136"/>
    <x v="20"/>
    <d v="2024-04-01T00:00:00"/>
    <d v="2023-01-01T00:00:00"/>
    <n v="15"/>
    <s v="Q2-2024"/>
    <s v="Europe → Germany → Frankfurt"/>
    <m/>
    <m/>
    <s v="Medium"/>
    <n v="0"/>
    <n v="0"/>
    <n v="0"/>
    <n v="751.76200000000006"/>
    <n v="15"/>
    <n v="14272.65"/>
    <n v="11276.43"/>
    <n v="2996.2199999999993"/>
    <n v="0.20992737858771843"/>
    <n v="951.51000000000022"/>
    <n v="-757.04000000000087"/>
  </r>
  <r>
    <x v="148"/>
    <d v="2023-09-14T00:00:00"/>
    <d v="2023-09-16T00:00:00"/>
    <n v="2"/>
    <s v="Original"/>
    <d v="2023-09-16T00:00:00"/>
    <n v="2"/>
    <x v="3"/>
    <x v="7"/>
    <s v="Lyon"/>
    <s v="Non-Profit"/>
    <x v="4"/>
    <x v="5"/>
    <x v="1"/>
    <x v="148"/>
    <n v="376.83"/>
    <n v="732.88"/>
    <n v="732.88"/>
    <n v="0.188"/>
    <n v="25"/>
    <x v="148"/>
    <n v="9420.75"/>
    <n v="5456.7140000000018"/>
    <n v="0.36677716040852132"/>
    <x v="27"/>
    <d v="2023-09-01T00:00:00"/>
    <d v="2023-01-01T00:00:00"/>
    <n v="8"/>
    <s v="Q3-2023"/>
    <s v="Europe → France → Lyon"/>
    <m/>
    <m/>
    <s v="Low"/>
    <n v="1"/>
    <n v="0"/>
    <n v="0.188"/>
    <n v="414.51300000000003"/>
    <n v="26"/>
    <n v="15472.562560000002"/>
    <n v="10777.338000000002"/>
    <n v="4695.2245600000006"/>
    <n v="0.30345487644937336"/>
    <n v="595.09856000000036"/>
    <n v="-761.4894400000012"/>
  </r>
  <r>
    <x v="149"/>
    <d v="2024-09-23T00:00:00"/>
    <d v="2024-10-18T00:00:00"/>
    <n v="25"/>
    <s v="Original"/>
    <d v="2024-10-18T00:00:00"/>
    <n v="25"/>
    <x v="2"/>
    <x v="3"/>
    <s v="Vancouver"/>
    <s v="Small Business"/>
    <x v="1"/>
    <x v="13"/>
    <x v="3"/>
    <x v="149"/>
    <n v="1297"/>
    <n v="2411.52"/>
    <n v="2411.52"/>
    <n v="2.1000000000000001E-2"/>
    <n v="18"/>
    <x v="149"/>
    <n v="23346"/>
    <n v="19149.805439999996"/>
    <n v="0.45062813239385913"/>
    <x v="29"/>
    <d v="2024-09-01T00:00:00"/>
    <d v="2023-01-01T00:00:00"/>
    <n v="20"/>
    <s v="Q3-2024"/>
    <s v="Americas → Canada → Vancouver"/>
    <m/>
    <m/>
    <s v="High"/>
    <n v="0"/>
    <n v="0"/>
    <n v="2.1000000000000001E-2"/>
    <n v="1426.7"/>
    <n v="19"/>
    <n v="44856.683519999999"/>
    <n v="27107.3"/>
    <n v="17749.383519999999"/>
    <n v="0.39569094563324508"/>
    <n v="2360.8780800000022"/>
    <n v="-1400.421919999997"/>
  </r>
  <r>
    <x v="150"/>
    <d v="2025-04-16T00:00:00"/>
    <d v="2025-05-16T00:00:00"/>
    <n v="30"/>
    <s v="Original"/>
    <d v="2025-05-16T00:00:00"/>
    <n v="30"/>
    <x v="2"/>
    <x v="3"/>
    <s v="Montreal"/>
    <s v="Enterprise"/>
    <x v="3"/>
    <x v="11"/>
    <x v="1"/>
    <x v="150"/>
    <n v="763.32"/>
    <n v="568.29"/>
    <n v="568.29"/>
    <n v="0.13100000000000001"/>
    <n v="16"/>
    <x v="150"/>
    <n v="12213.12"/>
    <n v="-4311.6158400000013"/>
    <n v="-0.54567026134426555"/>
    <x v="19"/>
    <d v="2025-04-01T00:00:00"/>
    <d v="2023-01-01T00:00:00"/>
    <n v="27"/>
    <s v="Q2-2025"/>
    <s v="Americas → Canada → Montreal"/>
    <m/>
    <m/>
    <s v="Low"/>
    <n v="0"/>
    <n v="0"/>
    <n v="0.13100000000000001"/>
    <n v="839.65200000000016"/>
    <n v="17"/>
    <n v="8395.3481699999993"/>
    <n v="14274.084000000003"/>
    <n v="-5878.7358300000033"/>
    <n v="-0.70023728747869241"/>
    <n v="493.8440099999998"/>
    <n v="-1567.119990000002"/>
  </r>
  <r>
    <x v="151"/>
    <d v="2023-07-03T00:00:00"/>
    <d v="2023-07-23T00:00:00"/>
    <n v="20"/>
    <s v="Original"/>
    <d v="2023-07-23T00:00:00"/>
    <n v="20"/>
    <x v="0"/>
    <x v="11"/>
    <s v="Johannesburg"/>
    <s v="Small Business"/>
    <x v="3"/>
    <x v="9"/>
    <x v="4"/>
    <x v="151"/>
    <n v="1001.96"/>
    <n v="1254.95"/>
    <n v="1254.95"/>
    <n v="4.4999999999999998E-2"/>
    <n v="18"/>
    <x v="151"/>
    <n v="18035.28"/>
    <n v="3537.3105000000032"/>
    <n v="0.16397244920585699"/>
    <x v="24"/>
    <d v="2023-07-01T00:00:00"/>
    <d v="2023-01-01T00:00:00"/>
    <n v="6"/>
    <s v="Q3-2023"/>
    <s v="Africa → South Africa → Johannesburg"/>
    <m/>
    <m/>
    <s v="Medium"/>
    <n v="0"/>
    <n v="0"/>
    <n v="4.4999999999999998E-2"/>
    <n v="1102.1560000000002"/>
    <n v="19"/>
    <n v="22771.067749999998"/>
    <n v="20940.964000000004"/>
    <n v="1830.1037499999948"/>
    <n v="8.0369694126442306E-2"/>
    <n v="1198.4772499999963"/>
    <n v="-1707.2067500000085"/>
  </r>
  <r>
    <x v="152"/>
    <d v="2023-12-07T00:00:00"/>
    <d v="2023-12-05T00:00:00"/>
    <n v="-2"/>
    <s v="Corrected"/>
    <d v="2023-12-09T00:00:00"/>
    <n v="2"/>
    <x v="1"/>
    <x v="2"/>
    <s v="Tokyo"/>
    <s v="Non-Profit"/>
    <x v="2"/>
    <x v="10"/>
    <x v="1"/>
    <x v="152"/>
    <n v="1097.5899999999999"/>
    <n v="845.55"/>
    <n v="845.55"/>
    <n v="0.184"/>
    <n v="6"/>
    <x v="152"/>
    <n v="6585.5399999999991"/>
    <n v="-2445.7271999999994"/>
    <n v="-0.59078207594314402"/>
    <x v="4"/>
    <d v="2023-12-01T00:00:00"/>
    <d v="2023-03-01T00:00:00"/>
    <n v="9"/>
    <s v="Q4-2023"/>
    <s v="Asia → Japan → Tokyo"/>
    <m/>
    <m/>
    <s v="Medium"/>
    <n v="1"/>
    <n v="0"/>
    <n v="0.184"/>
    <n v="1207.3489999999999"/>
    <n v="6"/>
    <n v="4139.8127999999997"/>
    <n v="7244.0939999999991"/>
    <n v="-3104.2811999999994"/>
    <n v="-0.74986028353745837"/>
    <n v="0"/>
    <n v="-658.55400000000009"/>
  </r>
  <r>
    <x v="153"/>
    <d v="2024-02-18T00:00:00"/>
    <d v="2024-03-04T00:00:00"/>
    <n v="15"/>
    <s v="Original"/>
    <d v="2024-03-04T00:00:00"/>
    <n v="15"/>
    <x v="0"/>
    <x v="0"/>
    <s v="Kisumu"/>
    <s v="Education"/>
    <x v="4"/>
    <x v="11"/>
    <x v="1"/>
    <x v="153"/>
    <n v="928.68"/>
    <n v="2145.17"/>
    <n v="2145.17"/>
    <n v="0.13600000000000001"/>
    <n v="16"/>
    <x v="153"/>
    <n v="14858.88"/>
    <n v="14795.950080000001"/>
    <n v="0.49893896003062177"/>
    <x v="31"/>
    <d v="2024-02-01T00:00:00"/>
    <d v="2023-01-01T00:00:00"/>
    <n v="13"/>
    <s v="Q1-2024"/>
    <s v="Africa → Kenya → Kisumu"/>
    <m/>
    <m/>
    <s v="High"/>
    <n v="0"/>
    <n v="0"/>
    <n v="0.13600000000000001"/>
    <n v="1021.548"/>
    <n v="17"/>
    <n v="31508.256959999999"/>
    <n v="17366.315999999999"/>
    <n v="14141.94096"/>
    <n v="0.44883285603368395"/>
    <n v="1853.4268799999991"/>
    <n v="-654.00912000000062"/>
  </r>
  <r>
    <x v="154"/>
    <d v="2023-10-31T00:00:00"/>
    <d v="2023-11-02T00:00:00"/>
    <n v="2"/>
    <s v="Original"/>
    <d v="2023-11-02T00:00:00"/>
    <n v="2"/>
    <x v="0"/>
    <x v="0"/>
    <s v="Kisumu"/>
    <s v="Education"/>
    <x v="0"/>
    <x v="7"/>
    <x v="6"/>
    <x v="154"/>
    <n v="867.89"/>
    <n v="1349.94"/>
    <n v="1349.94"/>
    <n v="0.184"/>
    <n v="10"/>
    <x v="154"/>
    <n v="8678.9"/>
    <n v="2336.6104000000032"/>
    <n v="0.21212003031652557"/>
    <x v="32"/>
    <d v="2023-10-01T00:00:00"/>
    <d v="2023-01-01T00:00:00"/>
    <n v="9"/>
    <s v="Q4-2023"/>
    <s v="Africa → Kenya → Kisumu"/>
    <m/>
    <m/>
    <s v="Medium"/>
    <n v="1"/>
    <n v="0"/>
    <n v="0.184"/>
    <n v="954.67900000000009"/>
    <n v="11"/>
    <n v="12117.061440000001"/>
    <n v="10501.469000000001"/>
    <n v="1615.5924400000004"/>
    <n v="0.13333203334817786"/>
    <n v="1101.5510399999985"/>
    <n v="-721.01796000000286"/>
  </r>
  <r>
    <x v="155"/>
    <d v="2024-08-07T00:00:00"/>
    <d v="2024-08-17T00:00:00"/>
    <n v="10"/>
    <s v="Original"/>
    <d v="2024-08-17T00:00:00"/>
    <n v="10"/>
    <x v="1"/>
    <x v="2"/>
    <s v="Osaka"/>
    <s v="Consumer"/>
    <x v="1"/>
    <x v="11"/>
    <x v="2"/>
    <x v="155"/>
    <n v="436.58"/>
    <n v="527.48"/>
    <n v="527.48"/>
    <n v="0.111"/>
    <n v="19"/>
    <x v="155"/>
    <n v="8295.02"/>
    <n v="614.64468000000124"/>
    <n v="6.8986286473802644E-2"/>
    <x v="21"/>
    <d v="2024-08-01T00:00:00"/>
    <d v="2023-03-01T00:00:00"/>
    <n v="17"/>
    <s v="Q3-2024"/>
    <s v="Asia → Japan → Osaka"/>
    <m/>
    <m/>
    <s v="Low"/>
    <n v="0"/>
    <n v="0"/>
    <n v="0.111"/>
    <n v="480.238"/>
    <n v="20"/>
    <n v="9378.5944"/>
    <n v="9604.76"/>
    <n v="-226.16560000000027"/>
    <n v="-2.4115084878817264E-2"/>
    <n v="468.92971999999827"/>
    <n v="-840.81028000000151"/>
  </r>
  <r>
    <x v="156"/>
    <d v="2024-02-01T00:00:00"/>
    <d v="2024-02-21T00:00:00"/>
    <n v="20"/>
    <s v="Original"/>
    <d v="2024-02-21T00:00:00"/>
    <n v="20"/>
    <x v="3"/>
    <x v="7"/>
    <s v="Paris"/>
    <s v="Small Business"/>
    <x v="2"/>
    <x v="8"/>
    <x v="2"/>
    <x v="156"/>
    <n v="656.2"/>
    <n v="1467.17"/>
    <n v="1467.17"/>
    <n v="1.7999999999999999E-2"/>
    <n v="5"/>
    <x v="156"/>
    <n v="3281"/>
    <n v="3922.8047000000006"/>
    <n v="0.54454623124360946"/>
    <x v="31"/>
    <d v="2024-02-01T00:00:00"/>
    <d v="2023-01-01T00:00:00"/>
    <n v="13"/>
    <s v="Q1-2024"/>
    <s v="Europe → France → Paris"/>
    <m/>
    <m/>
    <s v="Medium"/>
    <n v="0"/>
    <n v="0"/>
    <n v="1.7999999999999999E-2"/>
    <n v="721.82000000000016"/>
    <n v="5"/>
    <n v="7203.8047000000006"/>
    <n v="3609.1000000000008"/>
    <n v="3594.7046999999998"/>
    <n v="0.4990008543679702"/>
    <n v="0"/>
    <n v="-328.10000000000082"/>
  </r>
  <r>
    <x v="157"/>
    <d v="2024-08-27T00:00:00"/>
    <d v="2024-09-18T00:00:00"/>
    <n v="22"/>
    <s v="Original"/>
    <d v="2024-09-18T00:00:00"/>
    <n v="22"/>
    <x v="1"/>
    <x v="4"/>
    <s v="Delhi"/>
    <s v="Consumer"/>
    <x v="4"/>
    <x v="5"/>
    <x v="0"/>
    <x v="157"/>
    <n v="896.75"/>
    <n v="1651.14"/>
    <n v="1651.14"/>
    <n v="2.5000000000000001E-2"/>
    <n v="15"/>
    <x v="157"/>
    <n v="13451.25"/>
    <n v="10696.672500000001"/>
    <n v="0.44296450346815552"/>
    <x v="21"/>
    <d v="2024-08-01T00:00:00"/>
    <d v="2023-01-01T00:00:00"/>
    <n v="19"/>
    <s v="Q3-2024"/>
    <s v="Asia → India → Delhi"/>
    <m/>
    <m/>
    <s v="High"/>
    <n v="0"/>
    <n v="0"/>
    <n v="2.5000000000000001E-2"/>
    <n v="986.42500000000007"/>
    <n v="16"/>
    <n v="25757.784"/>
    <n v="15782.800000000001"/>
    <n v="9974.9839999999986"/>
    <n v="0.387260953814971"/>
    <n v="1609.8614999999991"/>
    <n v="-721.68850000000202"/>
  </r>
  <r>
    <x v="158"/>
    <d v="2025-02-15T00:00:00"/>
    <d v="2025-02-15T00:00:00"/>
    <n v="0"/>
    <s v="Original"/>
    <d v="2025-02-15T00:00:00"/>
    <n v="0"/>
    <x v="3"/>
    <x v="6"/>
    <s v="Frankfurt"/>
    <s v="Small Business"/>
    <x v="2"/>
    <x v="4"/>
    <x v="6"/>
    <x v="158"/>
    <n v="815.83"/>
    <n v="1982.18"/>
    <n v="1982.18"/>
    <n v="0.127"/>
    <n v="6"/>
    <x v="158"/>
    <n v="4894.9800000000005"/>
    <n v="5487.6788399999996"/>
    <n v="0.52854272923408507"/>
    <x v="26"/>
    <d v="2025-02-01T00:00:00"/>
    <d v="2023-01-01T00:00:00"/>
    <n v="25"/>
    <s v="Q1-2025"/>
    <s v="Europe → Germany → Frankfurt"/>
    <m/>
    <m/>
    <s v="High"/>
    <n v="1"/>
    <n v="0"/>
    <n v="0.127"/>
    <n v="897.41300000000012"/>
    <n v="6"/>
    <n v="10382.65884"/>
    <n v="5384.478000000001"/>
    <n v="4998.1808399999991"/>
    <n v="0.48139700215749354"/>
    <n v="0"/>
    <n v="-489.4980000000005"/>
  </r>
  <r>
    <x v="159"/>
    <d v="2025-08-01T00:00:00"/>
    <d v="2025-08-21T00:00:00"/>
    <n v="20"/>
    <s v="Original"/>
    <d v="2025-08-21T00:00:00"/>
    <n v="20"/>
    <x v="1"/>
    <x v="9"/>
    <s v="Shanghai"/>
    <s v="Corporate"/>
    <x v="4"/>
    <x v="2"/>
    <x v="3"/>
    <x v="159"/>
    <n v="1220.4100000000001"/>
    <n v="2552.2199999999998"/>
    <n v="2552.2199999999998"/>
    <n v="0.18099999999999999"/>
    <n v="14"/>
    <x v="159"/>
    <n v="17085.740000000002"/>
    <n v="12178.014519999993"/>
    <n v="0.41614668793360271"/>
    <x v="28"/>
    <d v="2025-08-01T00:00:00"/>
    <d v="2023-01-01T00:00:00"/>
    <n v="31"/>
    <s v="Q3-2025"/>
    <s v="Asia → China → Shanghai"/>
    <m/>
    <m/>
    <s v="High"/>
    <n v="0"/>
    <n v="0"/>
    <n v="0.18099999999999999"/>
    <n v="1342.4510000000002"/>
    <n v="15"/>
    <n v="31354.022699999994"/>
    <n v="20136.765000000003"/>
    <n v="11217.257699999991"/>
    <n v="0.35776135672696291"/>
    <n v="2090.2681799999991"/>
    <n v="-960.75682000000234"/>
  </r>
  <r>
    <x v="160"/>
    <d v="2023-02-20T00:00:00"/>
    <d v="2023-03-04T00:00:00"/>
    <n v="12"/>
    <s v="Original"/>
    <d v="2023-03-04T00:00:00"/>
    <n v="12"/>
    <x v="1"/>
    <x v="4"/>
    <s v="Delhi"/>
    <s v="Consumer"/>
    <x v="3"/>
    <x v="12"/>
    <x v="5"/>
    <x v="160"/>
    <n v="299.75"/>
    <n v="523.01"/>
    <n v="523.01"/>
    <n v="0.157"/>
    <n v="50"/>
    <x v="160"/>
    <n v="14987.5"/>
    <n v="7057.3714999999975"/>
    <n v="0.32013665854210122"/>
    <x v="2"/>
    <d v="2023-02-01T00:00:00"/>
    <d v="2023-01-01T00:00:00"/>
    <n v="1"/>
    <s v="Q1-2023"/>
    <s v="Asia → India → Delhi"/>
    <m/>
    <m/>
    <s v="Low"/>
    <n v="0"/>
    <n v="0"/>
    <n v="0.157"/>
    <n v="329.72500000000002"/>
    <n v="53"/>
    <n v="23367.563789999997"/>
    <n v="17475.425000000003"/>
    <n v="5892.1387899999936"/>
    <n v="0.25215032439631119"/>
    <n v="1322.692289999999"/>
    <n v="-1165.2327100000039"/>
  </r>
  <r>
    <x v="161"/>
    <d v="2024-10-30T00:00:00"/>
    <d v="2024-11-24T00:00:00"/>
    <n v="25"/>
    <s v="Original"/>
    <d v="2024-11-24T00:00:00"/>
    <n v="25"/>
    <x v="1"/>
    <x v="9"/>
    <s v="Shenzhen"/>
    <s v="Small Business"/>
    <x v="1"/>
    <x v="6"/>
    <x v="0"/>
    <x v="161"/>
    <n v="811.05"/>
    <n v="1217.71"/>
    <n v="1217.71"/>
    <n v="7.1999999999999995E-2"/>
    <n v="5"/>
    <x v="161"/>
    <n v="4055.25"/>
    <n v="1594.9244000000008"/>
    <n v="0.28227879125288602"/>
    <x v="1"/>
    <d v="2024-10-01T00:00:00"/>
    <d v="2023-01-01T00:00:00"/>
    <n v="21"/>
    <s v="Q4-2024"/>
    <s v="Asia → China → Shenzhen"/>
    <m/>
    <m/>
    <s v="Medium"/>
    <n v="0"/>
    <n v="0"/>
    <n v="7.1999999999999995E-2"/>
    <n v="892.15499999999997"/>
    <n v="5"/>
    <n v="5650.1744000000008"/>
    <n v="4460.7749999999996"/>
    <n v="1189.3994000000012"/>
    <n v="0.21050667037817469"/>
    <n v="0"/>
    <n v="-405.52499999999964"/>
  </r>
  <r>
    <x v="162"/>
    <d v="2024-04-03T00:00:00"/>
    <d v="2024-04-07T00:00:00"/>
    <n v="4"/>
    <s v="Original"/>
    <d v="2024-04-07T00:00:00"/>
    <n v="4"/>
    <x v="2"/>
    <x v="5"/>
    <s v="Brasília"/>
    <s v="Non-Profit"/>
    <x v="4"/>
    <x v="13"/>
    <x v="3"/>
    <x v="162"/>
    <n v="1023.27"/>
    <n v="1343.64"/>
    <n v="1343.64"/>
    <n v="0.13300000000000001"/>
    <n v="7"/>
    <x v="162"/>
    <n v="7162.8899999999994"/>
    <n v="991.66116000000147"/>
    <n v="0.12160830688810116"/>
    <x v="20"/>
    <d v="2024-04-01T00:00:00"/>
    <d v="2023-01-01T00:00:00"/>
    <n v="15"/>
    <s v="Q2-2024"/>
    <s v="Americas → Brazil → Brasília"/>
    <m/>
    <m/>
    <s v="Medium"/>
    <n v="1"/>
    <n v="0"/>
    <n v="0.13300000000000001"/>
    <n v="1125.597"/>
    <n v="7"/>
    <n v="8154.5511600000009"/>
    <n v="7879.1790000000001"/>
    <n v="275.3721600000008"/>
    <n v="3.3769137576911197E-2"/>
    <n v="0"/>
    <n v="-716.28900000000067"/>
  </r>
  <r>
    <x v="163"/>
    <d v="2023-03-25T00:00:00"/>
    <d v="2023-03-26T00:00:00"/>
    <n v="1"/>
    <s v="Original"/>
    <d v="2023-03-26T00:00:00"/>
    <n v="1"/>
    <x v="1"/>
    <x v="2"/>
    <s v="Osaka"/>
    <s v="Small Business"/>
    <x v="3"/>
    <x v="2"/>
    <x v="5"/>
    <x v="163"/>
    <n v="135.12"/>
    <n v="301.7"/>
    <n v="301.7"/>
    <n v="0.14000000000000001"/>
    <n v="47"/>
    <x v="163"/>
    <n v="6350.64"/>
    <n v="5844.0739999999996"/>
    <n v="0.47923009920527859"/>
    <x v="22"/>
    <d v="2023-03-01T00:00:00"/>
    <d v="2023-03-01T00:00:00"/>
    <n v="0"/>
    <s v="Q1-2023"/>
    <s v="Asia → Japan → Osaka"/>
    <m/>
    <m/>
    <s v="Low"/>
    <n v="1"/>
    <n v="0"/>
    <n v="0.14000000000000001"/>
    <n v="148.63200000000001"/>
    <n v="49"/>
    <n v="12713.637999999999"/>
    <n v="7282.9679999999998"/>
    <n v="5430.6699999999992"/>
    <n v="0.42715310912580645"/>
    <n v="518.92399999999907"/>
    <n v="-413.40400000000045"/>
  </r>
  <r>
    <x v="164"/>
    <d v="2024-06-04T00:00:00"/>
    <d v="2024-06-16T00:00:00"/>
    <n v="12"/>
    <s v="Original"/>
    <d v="2024-06-16T00:00:00"/>
    <n v="12"/>
    <x v="1"/>
    <x v="9"/>
    <s v="Shanghai"/>
    <s v="Corporate"/>
    <x v="0"/>
    <x v="1"/>
    <x v="1"/>
    <x v="164"/>
    <n v="918.42"/>
    <n v="1511.71"/>
    <n v="1511.71"/>
    <n v="0.02"/>
    <n v="8"/>
    <x v="164"/>
    <n v="7347.36"/>
    <n v="4504.4463999999998"/>
    <n v="0.38006412254590999"/>
    <x v="17"/>
    <d v="2024-06-01T00:00:00"/>
    <d v="2023-01-01T00:00:00"/>
    <n v="17"/>
    <s v="Q2-2024"/>
    <s v="Asia → China → Shanghai"/>
    <m/>
    <m/>
    <s v="Medium"/>
    <n v="0"/>
    <n v="0"/>
    <n v="0.02"/>
    <n v="1010.2620000000001"/>
    <n v="8"/>
    <n v="11851.806399999999"/>
    <n v="8082.0960000000005"/>
    <n v="3769.710399999999"/>
    <n v="0.3180705348005009"/>
    <n v="0"/>
    <n v="-734.73600000000079"/>
  </r>
  <r>
    <x v="165"/>
    <d v="2023-02-19T00:00:00"/>
    <d v="2023-03-12T00:00:00"/>
    <n v="21"/>
    <s v="Original"/>
    <d v="2023-03-12T00:00:00"/>
    <n v="21"/>
    <x v="3"/>
    <x v="6"/>
    <s v="Berlin"/>
    <s v="Small Business"/>
    <x v="4"/>
    <x v="4"/>
    <x v="5"/>
    <x v="165"/>
    <n v="1234.81"/>
    <n v="2055.2399999999998"/>
    <n v="2055.2399999999998"/>
    <n v="5.2999999999999999E-2"/>
    <n v="44"/>
    <x v="165"/>
    <n v="54331.64"/>
    <n v="31306.100319999998"/>
    <n v="0.36556429680441616"/>
    <x v="2"/>
    <d v="2023-02-01T00:00:00"/>
    <d v="2023-01-01T00:00:00"/>
    <n v="1"/>
    <s v="Q1-2023"/>
    <s v="Europe → Germany → Berlin"/>
    <m/>
    <m/>
    <s v="High"/>
    <n v="0"/>
    <n v="0"/>
    <n v="5.2999999999999999E-2"/>
    <n v="1358.2909999999999"/>
    <n v="46"/>
    <n v="89530.364879999994"/>
    <n v="62481.385999999999"/>
    <n v="27048.978879999995"/>
    <n v="0.30212072648485777"/>
    <n v="3892.6245599999966"/>
    <n v="-4257.1214400000026"/>
  </r>
  <r>
    <x v="166"/>
    <d v="2023-04-18T00:00:00"/>
    <d v="2023-05-18T00:00:00"/>
    <n v="30"/>
    <s v="Original"/>
    <d v="2023-05-18T00:00:00"/>
    <n v="30"/>
    <x v="1"/>
    <x v="9"/>
    <s v="Shenzhen"/>
    <s v="Non-Profit"/>
    <x v="0"/>
    <x v="10"/>
    <x v="4"/>
    <x v="166"/>
    <n v="329.03"/>
    <n v="391.15"/>
    <n v="391.15"/>
    <n v="0.19700000000000001"/>
    <n v="46"/>
    <x v="166"/>
    <n v="15135.38"/>
    <n v="-687.08130000000165"/>
    <n v="-4.7554477815440081E-2"/>
    <x v="12"/>
    <d v="2023-04-01T00:00:00"/>
    <d v="2023-01-01T00:00:00"/>
    <n v="3"/>
    <s v="Q2-2023"/>
    <s v="Asia → China → Shenzhen"/>
    <m/>
    <m/>
    <s v="Low"/>
    <n v="0"/>
    <n v="0"/>
    <n v="0.19700000000000001"/>
    <n v="361.93299999999999"/>
    <n v="48"/>
    <n v="15076.485599999996"/>
    <n v="17372.784"/>
    <n v="-2296.2984000000033"/>
    <n v="-0.15230992559698422"/>
    <n v="628.18689999999879"/>
    <n v="-1609.2171000000017"/>
  </r>
  <r>
    <x v="167"/>
    <d v="2024-05-23T00:00:00"/>
    <d v="2024-06-14T00:00:00"/>
    <n v="22"/>
    <s v="Original"/>
    <d v="2024-06-14T00:00:00"/>
    <n v="22"/>
    <x v="3"/>
    <x v="7"/>
    <s v="Marseille"/>
    <s v="Small Business"/>
    <x v="1"/>
    <x v="13"/>
    <x v="5"/>
    <x v="167"/>
    <n v="1481.74"/>
    <n v="1848.97"/>
    <n v="1848.97"/>
    <n v="0.254"/>
    <n v="9"/>
    <x v="167"/>
    <n v="13335.66"/>
    <n v="-921.67541999999958"/>
    <n v="-7.4244930309072407E-2"/>
    <x v="7"/>
    <d v="2024-05-01T00:00:00"/>
    <d v="2023-01-01T00:00:00"/>
    <n v="16"/>
    <s v="Q2-2024"/>
    <s v="Europe → France → Marseille"/>
    <m/>
    <m/>
    <s v="High"/>
    <n v="0"/>
    <n v="1"/>
    <n v="0.25"/>
    <n v="1629.9140000000002"/>
    <n v="9"/>
    <n v="12480.547500000001"/>
    <n v="14669.226000000002"/>
    <n v="-2188.6785000000018"/>
    <n v="-0.17536718641549995"/>
    <n v="66.562920000000304"/>
    <n v="-1267.0030800000022"/>
  </r>
  <r>
    <x v="168"/>
    <d v="2023-10-07T00:00:00"/>
    <d v="2023-10-23T00:00:00"/>
    <n v="16"/>
    <s v="Original"/>
    <d v="2023-10-23T00:00:00"/>
    <n v="16"/>
    <x v="1"/>
    <x v="4"/>
    <s v="Hyderabad"/>
    <s v="Consumer"/>
    <x v="0"/>
    <x v="3"/>
    <x v="5"/>
    <x v="168"/>
    <n v="906.81"/>
    <n v="1395.56"/>
    <n v="1395.56"/>
    <n v="0.185"/>
    <n v="6"/>
    <x v="168"/>
    <n v="5440.86"/>
    <n v="1383.4284000000007"/>
    <n v="0.20272126834498974"/>
    <x v="32"/>
    <d v="2023-10-01T00:00:00"/>
    <d v="2023-01-01T00:00:00"/>
    <n v="9"/>
    <s v="Q4-2023"/>
    <s v="Asia → India → Hyderabad"/>
    <m/>
    <m/>
    <s v="Medium"/>
    <n v="0"/>
    <n v="0"/>
    <n v="0.185"/>
    <n v="997.49099999999999"/>
    <n v="6"/>
    <n v="6824.2884000000004"/>
    <n v="5984.9459999999999"/>
    <n v="839.34240000000045"/>
    <n v="0.12299339517948867"/>
    <n v="0"/>
    <n v="-544.08600000000024"/>
  </r>
  <r>
    <x v="169"/>
    <d v="2024-10-09T00:00:00"/>
    <d v="2024-11-08T00:00:00"/>
    <n v="30"/>
    <s v="Original"/>
    <d v="2024-11-08T00:00:00"/>
    <n v="30"/>
    <x v="3"/>
    <x v="8"/>
    <s v="Manchester"/>
    <s v="Small Business"/>
    <x v="3"/>
    <x v="1"/>
    <x v="0"/>
    <x v="169"/>
    <n v="343.85"/>
    <n v="538.04"/>
    <n v="538.04"/>
    <n v="0.13900000000000001"/>
    <n v="5"/>
    <x v="169"/>
    <n v="1719.25"/>
    <n v="597.01219999999967"/>
    <n v="0.25774810813732563"/>
    <x v="1"/>
    <d v="2024-10-01T00:00:00"/>
    <d v="2023-01-01T00:00:00"/>
    <n v="21"/>
    <s v="Q4-2024"/>
    <s v="Europe → United Kingdom → Manchester"/>
    <m/>
    <m/>
    <s v="Low"/>
    <n v="0"/>
    <n v="0"/>
    <n v="0.13900000000000001"/>
    <n v="378.23500000000007"/>
    <n v="5"/>
    <n v="2316.2621999999997"/>
    <n v="1891.1750000000004"/>
    <n v="425.08719999999926"/>
    <n v="0.18352291895105802"/>
    <n v="0"/>
    <n v="-171.92500000000041"/>
  </r>
  <r>
    <x v="170"/>
    <d v="2024-07-15T00:00:00"/>
    <d v="2024-07-15T00:00:00"/>
    <n v="0"/>
    <s v="Original"/>
    <d v="2024-07-15T00:00:00"/>
    <n v="0"/>
    <x v="1"/>
    <x v="2"/>
    <s v="Tokyo"/>
    <s v="Small Business"/>
    <x v="2"/>
    <x v="3"/>
    <x v="6"/>
    <x v="170"/>
    <n v="801.77"/>
    <n v="1218.92"/>
    <n v="1218.92"/>
    <n v="0.254"/>
    <n v="16"/>
    <x v="170"/>
    <n v="12828.32"/>
    <n v="1720.7091200000013"/>
    <n v="0.11826968698788344"/>
    <x v="14"/>
    <d v="2024-07-01T00:00:00"/>
    <d v="2023-03-01T00:00:00"/>
    <n v="16"/>
    <s v="Q3-2024"/>
    <s v="Asia → Japan → Tokyo"/>
    <m/>
    <m/>
    <s v="Medium"/>
    <n v="1"/>
    <n v="1"/>
    <n v="0.25"/>
    <n v="881.947"/>
    <n v="17"/>
    <n v="15541.23"/>
    <n v="14993.099"/>
    <n v="548.1309999999994"/>
    <n v="3.5269473523009402E-2"/>
    <n v="992.20087999999851"/>
    <n v="-1172.5781200000019"/>
  </r>
  <r>
    <x v="171"/>
    <d v="2023-09-21T00:00:00"/>
    <d v="2023-10-10T00:00:00"/>
    <n v="19"/>
    <s v="Original"/>
    <d v="2023-10-10T00:00:00"/>
    <n v="19"/>
    <x v="1"/>
    <x v="2"/>
    <s v="Tokyo"/>
    <s v="Education"/>
    <x v="1"/>
    <x v="14"/>
    <x v="0"/>
    <x v="171"/>
    <n v="845.63"/>
    <n v="2062.12"/>
    <n v="2062.12"/>
    <n v="0.13400000000000001"/>
    <n v="5"/>
    <x v="171"/>
    <n v="4228.1499999999996"/>
    <n v="4700.8295999999991"/>
    <n v="0.52646884757133949"/>
    <x v="27"/>
    <d v="2023-09-01T00:00:00"/>
    <d v="2023-03-01T00:00:00"/>
    <n v="6"/>
    <s v="Q3-2023"/>
    <s v="Asia → Japan → Tokyo"/>
    <m/>
    <m/>
    <s v="High"/>
    <n v="0"/>
    <n v="0"/>
    <n v="0.13400000000000001"/>
    <n v="930.1930000000001"/>
    <n v="5"/>
    <n v="8928.9795999999988"/>
    <n v="4650.9650000000001"/>
    <n v="4278.0145999999986"/>
    <n v="0.47911573232847338"/>
    <n v="0"/>
    <n v="-422.81500000000051"/>
  </r>
  <r>
    <x v="172"/>
    <d v="2023-02-24T00:00:00"/>
    <d v="2023-03-09T00:00:00"/>
    <n v="13"/>
    <s v="Original"/>
    <d v="2023-03-09T00:00:00"/>
    <n v="13"/>
    <x v="2"/>
    <x v="10"/>
    <s v="New York"/>
    <s v="Enterprise"/>
    <x v="1"/>
    <x v="12"/>
    <x v="0"/>
    <x v="172"/>
    <n v="6.85"/>
    <n v="10.18"/>
    <n v="10.18"/>
    <n v="4.7E-2"/>
    <n v="10"/>
    <x v="172"/>
    <n v="68.5"/>
    <n v="28.5154"/>
    <n v="0.2939265312517394"/>
    <x v="2"/>
    <d v="2023-02-01T00:00:00"/>
    <d v="2023-01-01T00:00:00"/>
    <n v="1"/>
    <s v="Q1-2023"/>
    <s v="Americas → USA → New York"/>
    <m/>
    <m/>
    <s v="Low"/>
    <n v="0"/>
    <n v="0"/>
    <n v="4.7E-2"/>
    <n v="7.5350000000000001"/>
    <n v="11"/>
    <n v="106.71693999999998"/>
    <n v="82.885000000000005"/>
    <n v="23.831939999999975"/>
    <n v="0.22331918437691317"/>
    <n v="9.7015399999999801"/>
    <n v="-4.683460000000025"/>
  </r>
  <r>
    <x v="173"/>
    <d v="2025-05-21T00:00:00"/>
    <d v="2025-05-19T00:00:00"/>
    <n v="-2"/>
    <s v="Corrected"/>
    <d v="2025-05-23T00:00:00"/>
    <n v="2"/>
    <x v="0"/>
    <x v="11"/>
    <s v="Johannesburg"/>
    <s v="Non-Profit"/>
    <x v="3"/>
    <x v="7"/>
    <x v="4"/>
    <x v="173"/>
    <n v="1263.8399999999999"/>
    <n v="2281.7199999999998"/>
    <n v="2281.7199999999998"/>
    <n v="7.8E-2"/>
    <n v="15"/>
    <x v="173"/>
    <n v="18957.599999999999"/>
    <n v="12598.587599999999"/>
    <n v="0.39924301882398494"/>
    <x v="8"/>
    <d v="2025-05-01T00:00:00"/>
    <d v="2023-01-01T00:00:00"/>
    <n v="28"/>
    <s v="Q2-2025"/>
    <s v="Africa → South Africa → Johannesburg"/>
    <m/>
    <m/>
    <s v="High"/>
    <n v="1"/>
    <n v="0"/>
    <n v="7.8E-2"/>
    <n v="1390.2239999999999"/>
    <n v="16"/>
    <n v="33659.933440000001"/>
    <n v="22243.583999999999"/>
    <n v="11416.349440000002"/>
    <n v="0.3391673207063835"/>
    <n v="2103.7458400000032"/>
    <n v="-1182.2381599999972"/>
  </r>
  <r>
    <x v="174"/>
    <d v="2024-05-23T00:00:00"/>
    <d v="2024-06-03T00:00:00"/>
    <n v="11"/>
    <s v="Original"/>
    <d v="2024-06-03T00:00:00"/>
    <n v="11"/>
    <x v="0"/>
    <x v="11"/>
    <s v="Johannesburg"/>
    <s v="Small Business"/>
    <x v="3"/>
    <x v="9"/>
    <x v="1"/>
    <x v="174"/>
    <n v="180.89"/>
    <n v="249.57"/>
    <n v="249.57"/>
    <n v="2.1999999999999999E-2"/>
    <n v="8"/>
    <x v="174"/>
    <n v="1447.12"/>
    <n v="505.51567999999997"/>
    <n v="0.25888888806948362"/>
    <x v="7"/>
    <d v="2024-05-01T00:00:00"/>
    <d v="2023-01-01T00:00:00"/>
    <n v="16"/>
    <s v="Q2-2024"/>
    <s v="Africa → South Africa → Johannesburg"/>
    <m/>
    <m/>
    <s v="Low"/>
    <n v="0"/>
    <n v="0"/>
    <n v="2.1999999999999999E-2"/>
    <n v="198.97900000000001"/>
    <n v="8"/>
    <n v="1952.6356799999999"/>
    <n v="1591.8320000000001"/>
    <n v="360.80367999999976"/>
    <n v="0.18477777687643185"/>
    <n v="0"/>
    <n v="-144.71200000000022"/>
  </r>
  <r>
    <x v="175"/>
    <d v="2025-04-14T00:00:00"/>
    <d v="2025-05-04T00:00:00"/>
    <n v="20"/>
    <s v="Original"/>
    <d v="2025-05-04T00:00:00"/>
    <n v="20"/>
    <x v="3"/>
    <x v="8"/>
    <s v="Birmingham"/>
    <s v="Enterprise"/>
    <x v="2"/>
    <x v="11"/>
    <x v="5"/>
    <x v="175"/>
    <n v="1413.87"/>
    <n v="3275"/>
    <n v="3275"/>
    <n v="0.255"/>
    <n v="38"/>
    <x v="175"/>
    <n v="53727.06"/>
    <n v="38988.19"/>
    <n v="0.42051539525590453"/>
    <x v="19"/>
    <d v="2025-04-01T00:00:00"/>
    <d v="2023-01-01T00:00:00"/>
    <n v="27"/>
    <s v="Q2-2025"/>
    <s v="Europe → United Kingdom → Birmingham"/>
    <m/>
    <m/>
    <s v="High"/>
    <n v="0"/>
    <n v="1"/>
    <n v="0.25"/>
    <n v="1555.2570000000001"/>
    <n v="40"/>
    <n v="98250"/>
    <n v="62210.28"/>
    <n v="36039.72"/>
    <n v="0.36681648854961835"/>
    <n v="5534.75"/>
    <n v="-2948.4700000000012"/>
  </r>
  <r>
    <x v="176"/>
    <d v="2023-08-27T00:00:00"/>
    <d v="2023-09-11T00:00:00"/>
    <n v="15"/>
    <s v="Original"/>
    <d v="2023-09-11T00:00:00"/>
    <n v="15"/>
    <x v="3"/>
    <x v="8"/>
    <s v="London"/>
    <s v="Consumer"/>
    <x v="2"/>
    <x v="13"/>
    <x v="1"/>
    <x v="176"/>
    <n v="943.79"/>
    <n v="1913.76"/>
    <n v="1913.76"/>
    <n v="9.0999999999999998E-2"/>
    <n v="9"/>
    <x v="176"/>
    <n v="8494.11"/>
    <n v="7162.3605599999992"/>
    <n v="0.45746967891338081"/>
    <x v="25"/>
    <d v="2023-08-01T00:00:00"/>
    <d v="2023-01-01T00:00:00"/>
    <n v="7"/>
    <s v="Q3-2023"/>
    <s v="Europe → United Kingdom → London"/>
    <m/>
    <m/>
    <s v="High"/>
    <n v="0"/>
    <n v="0"/>
    <n v="9.0999999999999998E-2"/>
    <n v="1038.1690000000001"/>
    <n v="9"/>
    <n v="15656.47056"/>
    <n v="9343.5210000000006"/>
    <n v="6312.9495599999991"/>
    <n v="0.40321664680471886"/>
    <n v="0"/>
    <n v="-849.41100000000006"/>
  </r>
  <r>
    <x v="177"/>
    <d v="2024-02-03T00:00:00"/>
    <d v="2024-02-21T00:00:00"/>
    <n v="18"/>
    <s v="Original"/>
    <d v="2024-02-21T00:00:00"/>
    <n v="18"/>
    <x v="3"/>
    <x v="6"/>
    <s v="Frankfurt"/>
    <s v="Corporate"/>
    <x v="0"/>
    <x v="10"/>
    <x v="0"/>
    <x v="177"/>
    <n v="39.229999999999997"/>
    <n v="30.09"/>
    <n v="30.09"/>
    <n v="0.17699999999999999"/>
    <n v="13"/>
    <x v="177"/>
    <n v="509.98999999999995"/>
    <n v="-188.05708999999996"/>
    <n v="-0.58414993981199359"/>
    <x v="31"/>
    <d v="2024-02-01T00:00:00"/>
    <d v="2023-01-01T00:00:00"/>
    <n v="13"/>
    <s v="Q1-2024"/>
    <s v="Europe → Germany → Frankfurt"/>
    <m/>
    <m/>
    <s v="Low"/>
    <n v="0"/>
    <n v="0"/>
    <n v="0.17699999999999999"/>
    <n v="43.152999999999999"/>
    <n v="14"/>
    <n v="346.69698"/>
    <n v="604.14199999999994"/>
    <n v="-257.44501999999994"/>
    <n v="-0.74256493379319299"/>
    <n v="24.764070000000004"/>
    <n v="-69.387929999999983"/>
  </r>
  <r>
    <x v="178"/>
    <d v="2023-04-05T00:00:00"/>
    <d v="2023-04-16T00:00:00"/>
    <n v="11"/>
    <s v="Original"/>
    <d v="2023-04-16T00:00:00"/>
    <n v="11"/>
    <x v="2"/>
    <x v="3"/>
    <s v="Vancouver"/>
    <s v="Non-Profit"/>
    <x v="1"/>
    <x v="7"/>
    <x v="5"/>
    <x v="178"/>
    <n v="213.1"/>
    <n v="501.31"/>
    <n v="501.31"/>
    <n v="5.6000000000000001E-2"/>
    <n v="15"/>
    <x v="178"/>
    <n v="3196.5"/>
    <n v="3902.0495999999994"/>
    <n v="0.54969674368409005"/>
    <x v="12"/>
    <d v="2023-04-01T00:00:00"/>
    <d v="2023-01-01T00:00:00"/>
    <n v="3"/>
    <s v="Q2-2023"/>
    <s v="Americas → Canada → Vancouver"/>
    <m/>
    <m/>
    <s v="Low"/>
    <n v="0"/>
    <n v="0"/>
    <n v="5.6000000000000001E-2"/>
    <n v="234.41000000000003"/>
    <n v="16"/>
    <n v="7571.7862399999995"/>
    <n v="3750.5600000000004"/>
    <n v="3821.2262399999991"/>
    <n v="0.50466641805249901"/>
    <n v="473.23664000000008"/>
    <n v="-80.823360000000321"/>
  </r>
  <r>
    <x v="179"/>
    <d v="2025-08-21T00:00:00"/>
    <d v="2025-09-12T00:00:00"/>
    <n v="22"/>
    <s v="Original"/>
    <d v="2025-09-12T00:00:00"/>
    <n v="22"/>
    <x v="1"/>
    <x v="9"/>
    <s v="Shenzhen"/>
    <s v="Education"/>
    <x v="0"/>
    <x v="5"/>
    <x v="1"/>
    <x v="179"/>
    <n v="352.66"/>
    <n v="411.18"/>
    <n v="411.18"/>
    <n v="0.17299999999999999"/>
    <n v="13"/>
    <x v="179"/>
    <n v="4584.58"/>
    <n v="-163.98382000000038"/>
    <n v="-3.7095408248758066E-2"/>
    <x v="28"/>
    <d v="2025-08-01T00:00:00"/>
    <d v="2023-01-01T00:00:00"/>
    <n v="31"/>
    <s v="Q3-2025"/>
    <s v="Asia → China → Shenzhen"/>
    <m/>
    <m/>
    <s v="Low"/>
    <n v="0"/>
    <n v="0"/>
    <n v="0.17299999999999999"/>
    <n v="387.92600000000004"/>
    <n v="14"/>
    <n v="4760.6420399999997"/>
    <n v="5430.9640000000009"/>
    <n v="-670.32196000000113"/>
    <n v="-0.14080494907363403"/>
    <n v="340.04586000000018"/>
    <n v="-506.33814000000075"/>
  </r>
  <r>
    <x v="180"/>
    <d v="2025-09-15T00:00:00"/>
    <d v="2025-09-18T00:00:00"/>
    <n v="3"/>
    <s v="Original"/>
    <d v="2025-09-18T00:00:00"/>
    <n v="3"/>
    <x v="2"/>
    <x v="5"/>
    <s v="Rio de Janeiro"/>
    <s v="Non-Profit"/>
    <x v="4"/>
    <x v="4"/>
    <x v="6"/>
    <x v="180"/>
    <n v="5.5"/>
    <n v="5.92"/>
    <n v="5.92"/>
    <n v="0.21199999999999999"/>
    <n v="4"/>
    <x v="180"/>
    <n v="22"/>
    <n v="-3.3401600000000009"/>
    <n v="-0.17900260666758133"/>
    <x v="11"/>
    <d v="2025-09-01T00:00:00"/>
    <d v="2023-01-01T00:00:00"/>
    <n v="32"/>
    <s v="Q3-2025"/>
    <s v="Americas → Brazil → Rio de Janeiro"/>
    <m/>
    <m/>
    <s v="Low"/>
    <n v="1"/>
    <n v="1"/>
    <n v="0.21199999999999999"/>
    <n v="6.0500000000000007"/>
    <n v="4"/>
    <n v="18.659839999999999"/>
    <n v="24.200000000000003"/>
    <n v="-5.5401600000000037"/>
    <n v="-0.29690286733433963"/>
    <n v="0"/>
    <n v="-2.2000000000000028"/>
  </r>
  <r>
    <x v="181"/>
    <d v="2024-10-03T00:00:00"/>
    <d v="2024-10-11T00:00:00"/>
    <n v="8"/>
    <s v="Original"/>
    <d v="2024-10-11T00:00:00"/>
    <n v="8"/>
    <x v="1"/>
    <x v="9"/>
    <s v="Beijing"/>
    <s v="Enterprise"/>
    <x v="4"/>
    <x v="5"/>
    <x v="3"/>
    <x v="181"/>
    <n v="1132.6099999999999"/>
    <n v="2206.63"/>
    <n v="2206.63"/>
    <n v="6.3E-2"/>
    <n v="20"/>
    <x v="181"/>
    <n v="22652.199999999997"/>
    <n v="18700.046200000012"/>
    <n v="0.45221355351671338"/>
    <x v="1"/>
    <d v="2024-10-01T00:00:00"/>
    <d v="2023-01-01T00:00:00"/>
    <n v="21"/>
    <s v="Q4-2024"/>
    <s v="Asia → China → Beijing"/>
    <m/>
    <m/>
    <s v="High"/>
    <n v="0"/>
    <n v="0"/>
    <n v="6.3E-2"/>
    <n v="1245.8710000000001"/>
    <n v="21"/>
    <n v="43419.858510000005"/>
    <n v="26163.291000000001"/>
    <n v="17256.567510000004"/>
    <n v="0.39743490886838456"/>
    <n v="2067.6123099999968"/>
    <n v="-1443.4786900000072"/>
  </r>
  <r>
    <x v="182"/>
    <d v="2025-02-02T00:00:00"/>
    <d v="2025-03-04T00:00:00"/>
    <n v="30"/>
    <s v="Original"/>
    <d v="2025-03-04T00:00:00"/>
    <n v="30"/>
    <x v="1"/>
    <x v="2"/>
    <s v="Osaka"/>
    <s v="Education"/>
    <x v="3"/>
    <x v="4"/>
    <x v="6"/>
    <x v="182"/>
    <n v="766.59"/>
    <n v="1912.8"/>
    <n v="1912.8"/>
    <n v="0.19600000000000001"/>
    <n v="5"/>
    <x v="182"/>
    <n v="3832.9500000000003"/>
    <n v="3856.5059999999999"/>
    <n v="0.50153170783472845"/>
    <x v="26"/>
    <d v="2025-02-01T00:00:00"/>
    <d v="2023-03-01T00:00:00"/>
    <n v="23"/>
    <s v="Q1-2025"/>
    <s v="Asia → Japan → Osaka"/>
    <m/>
    <m/>
    <s v="High"/>
    <n v="0"/>
    <n v="0"/>
    <n v="0.19600000000000001"/>
    <n v="843.24900000000014"/>
    <n v="5"/>
    <n v="7689.4560000000001"/>
    <n v="4216.2450000000008"/>
    <n v="3473.2109999999993"/>
    <n v="0.45168487861820122"/>
    <n v="0"/>
    <n v="-383.29500000000053"/>
  </r>
  <r>
    <x v="183"/>
    <d v="2023-08-19T00:00:00"/>
    <d v="2023-08-23T00:00:00"/>
    <n v="4"/>
    <s v="Original"/>
    <d v="2023-08-23T00:00:00"/>
    <n v="4"/>
    <x v="0"/>
    <x v="1"/>
    <s v="Abuja"/>
    <s v="Small Business"/>
    <x v="1"/>
    <x v="1"/>
    <x v="5"/>
    <x v="183"/>
    <n v="790.63"/>
    <n v="1382.31"/>
    <n v="1382.31"/>
    <n v="0.10100000000000001"/>
    <n v="7"/>
    <x v="183"/>
    <n v="5534.41"/>
    <n v="3164.4668300000012"/>
    <n v="0.36377878338116448"/>
    <x v="25"/>
    <d v="2023-08-01T00:00:00"/>
    <d v="2023-01-01T00:00:00"/>
    <n v="7"/>
    <s v="Q3-2023"/>
    <s v="Africa → Nigeria → Abuja"/>
    <m/>
    <m/>
    <s v="Medium"/>
    <n v="1"/>
    <n v="0"/>
    <n v="0.10100000000000001"/>
    <n v="869.6930000000001"/>
    <n v="7"/>
    <n v="8698.8768300000011"/>
    <n v="6087.8510000000006"/>
    <n v="2611.0258300000005"/>
    <n v="0.30015666171928085"/>
    <n v="0"/>
    <n v="-553.44100000000071"/>
  </r>
  <r>
    <x v="184"/>
    <d v="2024-10-22T00:00:00"/>
    <d v="2024-10-29T00:00:00"/>
    <n v="7"/>
    <s v="Original"/>
    <d v="2024-10-29T00:00:00"/>
    <n v="7"/>
    <x v="0"/>
    <x v="1"/>
    <s v="Port Harcourt"/>
    <s v="Enterprise"/>
    <x v="3"/>
    <x v="12"/>
    <x v="5"/>
    <x v="184"/>
    <n v="1023.06"/>
    <n v="1355.61"/>
    <n v="1355.61"/>
    <n v="0.153"/>
    <n v="23"/>
    <x v="184"/>
    <n v="23530.379999999997"/>
    <n v="2878.2584100000022"/>
    <n v="0.10898927711888809"/>
    <x v="1"/>
    <d v="2024-10-01T00:00:00"/>
    <d v="2023-01-01T00:00:00"/>
    <n v="21"/>
    <s v="Q4-2024"/>
    <s v="Africa → Nigeria → Port Harcourt"/>
    <m/>
    <m/>
    <s v="Medium"/>
    <n v="1"/>
    <n v="0"/>
    <n v="0.153"/>
    <n v="1125.366"/>
    <n v="24"/>
    <n v="27556.840079999998"/>
    <n v="27008.784"/>
    <n v="548.05607999999847"/>
    <n v="1.9888204830776756E-2"/>
    <n v="1148.2016699999986"/>
    <n v="-2330.2023300000037"/>
  </r>
  <r>
    <x v="185"/>
    <d v="2023-06-22T00:00:00"/>
    <d v="2023-07-21T00:00:00"/>
    <n v="29"/>
    <s v="Original"/>
    <d v="2023-07-21T00:00:00"/>
    <n v="29"/>
    <x v="3"/>
    <x v="7"/>
    <s v="Lyon"/>
    <s v="Corporate"/>
    <x v="0"/>
    <x v="1"/>
    <x v="6"/>
    <x v="185"/>
    <n v="734.34"/>
    <n v="887.9"/>
    <n v="887.9"/>
    <n v="2.5000000000000001E-2"/>
    <n v="12"/>
    <x v="185"/>
    <n v="8812.08"/>
    <n v="1576.3499999999985"/>
    <n v="0.15174092716608753"/>
    <x v="23"/>
    <d v="2023-06-01T00:00:00"/>
    <d v="2023-01-01T00:00:00"/>
    <n v="5"/>
    <s v="Q2-2023"/>
    <s v="Europe → France → Lyon"/>
    <m/>
    <m/>
    <s v="Medium"/>
    <n v="0"/>
    <n v="0"/>
    <n v="2.5000000000000001E-2"/>
    <n v="807.77400000000011"/>
    <n v="13"/>
    <n v="11254.132499999998"/>
    <n v="10501.062000000002"/>
    <n v="753.07049999999617"/>
    <n v="6.6915019882696089E-2"/>
    <n v="865.70249999999942"/>
    <n v="-823.27950000000237"/>
  </r>
  <r>
    <x v="186"/>
    <d v="2025-01-13T00:00:00"/>
    <d v="2025-02-08T00:00:00"/>
    <n v="26"/>
    <s v="Original"/>
    <d v="2025-02-08T00:00:00"/>
    <n v="26"/>
    <x v="3"/>
    <x v="7"/>
    <s v="Paris"/>
    <s v="Non-Profit"/>
    <x v="5"/>
    <x v="6"/>
    <x v="5"/>
    <x v="186"/>
    <n v="594.74"/>
    <n v="1020.69"/>
    <n v="1020.69"/>
    <n v="0.21099999999999999"/>
    <n v="6"/>
    <x v="186"/>
    <n v="3568.44"/>
    <n v="1263.5064600000001"/>
    <n v="0.26149016146176424"/>
    <x v="10"/>
    <d v="2025-01-01T00:00:00"/>
    <d v="2023-01-01T00:00:00"/>
    <n v="24"/>
    <s v="Q1-2025"/>
    <s v="Europe → France → Paris"/>
    <m/>
    <m/>
    <s v="Medium"/>
    <n v="0"/>
    <n v="1"/>
    <n v="0.21099999999999999"/>
    <n v="654.21400000000006"/>
    <n v="6"/>
    <n v="4831.9464600000001"/>
    <n v="3925.2840000000006"/>
    <n v="906.66245999999956"/>
    <n v="0.18763917760794052"/>
    <n v="0"/>
    <n v="-356.84400000000051"/>
  </r>
  <r>
    <x v="129"/>
    <d v="2023-01-29T00:00:00"/>
    <d v="2023-02-28T00:00:00"/>
    <n v="30"/>
    <s v="Original"/>
    <d v="2023-02-28T00:00:00"/>
    <n v="30"/>
    <x v="1"/>
    <x v="4"/>
    <s v="Bengaluru"/>
    <s v="Non-Profit"/>
    <x v="0"/>
    <x v="5"/>
    <x v="6"/>
    <x v="187"/>
    <n v="1262.0999999999999"/>
    <n v="1395.53"/>
    <n v="1395.53"/>
    <n v="0.23300000000000001"/>
    <n v="25"/>
    <x v="187"/>
    <n v="31552.499999999996"/>
    <n v="-4793.2122499999969"/>
    <n v="-0.17912331205452198"/>
    <x v="5"/>
    <d v="2023-01-01T00:00:00"/>
    <d v="2023-01-01T00:00:00"/>
    <n v="0"/>
    <s v="Q1-2023"/>
    <s v="Asia → India → Bengaluru"/>
    <m/>
    <m/>
    <s v="Medium"/>
    <n v="0"/>
    <n v="1"/>
    <n v="0.23300000000000001"/>
    <n v="1388.31"/>
    <n v="26"/>
    <n v="27829.65926"/>
    <n v="36096.06"/>
    <n v="-8266.4007399999973"/>
    <n v="-0.29703564325997417"/>
    <n v="1070.3715100000009"/>
    <n v="-3473.1884900000005"/>
  </r>
  <r>
    <x v="187"/>
    <d v="2023-07-19T00:00:00"/>
    <d v="2023-07-31T00:00:00"/>
    <n v="12"/>
    <s v="Original"/>
    <d v="2023-07-31T00:00:00"/>
    <n v="12"/>
    <x v="2"/>
    <x v="5"/>
    <s v="Rio de Janeiro"/>
    <s v="Corporate"/>
    <x v="0"/>
    <x v="0"/>
    <x v="5"/>
    <x v="188"/>
    <n v="1334.64"/>
    <n v="2273.42"/>
    <n v="2273.42"/>
    <n v="0.11799999999999999"/>
    <n v="14"/>
    <x v="188"/>
    <n v="18684.960000000003"/>
    <n v="9387.2301599999992"/>
    <n v="0.33439607335575267"/>
    <x v="24"/>
    <d v="2023-07-01T00:00:00"/>
    <d v="2023-01-01T00:00:00"/>
    <n v="6"/>
    <s v="Q3-2023"/>
    <s v="Americas → Brazil → Rio de Janeiro"/>
    <m/>
    <m/>
    <s v="High"/>
    <n v="0"/>
    <n v="0"/>
    <n v="0.11799999999999999"/>
    <n v="1468.1040000000003"/>
    <n v="15"/>
    <n v="30077.346600000004"/>
    <n v="22021.560000000005"/>
    <n v="8055.7865999999995"/>
    <n v="0.26783568069132796"/>
    <n v="2005.1564400000025"/>
    <n v="-1331.4435599999997"/>
  </r>
  <r>
    <x v="188"/>
    <d v="2024-05-19T00:00:00"/>
    <d v="2024-06-08T00:00:00"/>
    <n v="20"/>
    <s v="Original"/>
    <d v="2024-06-08T00:00:00"/>
    <n v="20"/>
    <x v="2"/>
    <x v="5"/>
    <s v="Brasília"/>
    <s v="Small Business"/>
    <x v="0"/>
    <x v="6"/>
    <x v="5"/>
    <x v="189"/>
    <n v="1075.9000000000001"/>
    <n v="1242.1500000000001"/>
    <n v="1242.1500000000001"/>
    <n v="1.2E-2"/>
    <n v="7"/>
    <x v="189"/>
    <n v="7531.3000000000011"/>
    <n v="1059.4094000000005"/>
    <n v="0.12332036280961853"/>
    <x v="7"/>
    <d v="2024-05-01T00:00:00"/>
    <d v="2023-01-01T00:00:00"/>
    <n v="16"/>
    <s v="Q2-2024"/>
    <s v="Americas → Brazil → Brasília"/>
    <m/>
    <m/>
    <s v="Medium"/>
    <n v="0"/>
    <n v="0"/>
    <n v="1.2E-2"/>
    <n v="1183.4900000000002"/>
    <n v="7"/>
    <n v="8590.7094000000016"/>
    <n v="8284.4300000000021"/>
    <n v="306.27939999999944"/>
    <n v="3.5652399090580274E-2"/>
    <n v="0"/>
    <n v="-753.13000000000102"/>
  </r>
  <r>
    <x v="189"/>
    <d v="2024-02-03T00:00:00"/>
    <d v="2024-02-19T00:00:00"/>
    <n v="16"/>
    <s v="Original"/>
    <d v="2024-02-19T00:00:00"/>
    <n v="16"/>
    <x v="1"/>
    <x v="9"/>
    <s v="Shenzhen"/>
    <s v="Small Business"/>
    <x v="1"/>
    <x v="10"/>
    <x v="4"/>
    <x v="190"/>
    <n v="993.75"/>
    <n v="1310.29"/>
    <n v="1310.29"/>
    <n v="0.215"/>
    <n v="19"/>
    <x v="190"/>
    <n v="18881.25"/>
    <n v="661.72535000000062"/>
    <n v="3.3860010471742245E-2"/>
    <x v="31"/>
    <d v="2024-02-01T00:00:00"/>
    <d v="2023-01-01T00:00:00"/>
    <n v="13"/>
    <s v="Q1-2024"/>
    <s v="Asia → China → Shenzhen"/>
    <m/>
    <m/>
    <s v="Medium"/>
    <n v="0"/>
    <n v="1"/>
    <n v="0.215"/>
    <n v="1093.125"/>
    <n v="20"/>
    <n v="20571.553"/>
    <n v="21862.5"/>
    <n v="-1290.9470000000001"/>
    <n v="-6.2753988481083572E-2"/>
    <n v="1028.5776499999993"/>
    <n v="-1952.6723500000007"/>
  </r>
  <r>
    <x v="190"/>
    <d v="2023-08-08T00:00:00"/>
    <d v="2023-08-22T00:00:00"/>
    <n v="14"/>
    <s v="Original"/>
    <d v="2023-08-22T00:00:00"/>
    <n v="14"/>
    <x v="3"/>
    <x v="8"/>
    <s v="Birmingham"/>
    <s v="Non-Profit"/>
    <x v="4"/>
    <x v="13"/>
    <x v="5"/>
    <x v="191"/>
    <n v="446.69"/>
    <n v="967.25"/>
    <n v="967.25"/>
    <n v="9.4E-2"/>
    <n v="10"/>
    <x v="191"/>
    <n v="4466.8999999999996"/>
    <n v="4296.3850000000002"/>
    <n v="0.49027105702941309"/>
    <x v="25"/>
    <d v="2023-08-01T00:00:00"/>
    <d v="2023-01-01T00:00:00"/>
    <n v="7"/>
    <s v="Q3-2023"/>
    <s v="Europe → United Kingdom → Birmingham"/>
    <m/>
    <m/>
    <s v="Medium"/>
    <n v="0"/>
    <n v="0"/>
    <n v="9.4E-2"/>
    <n v="491.35900000000004"/>
    <n v="11"/>
    <n v="9639.6134999999995"/>
    <n v="5404.9490000000005"/>
    <n v="4234.664499999999"/>
    <n v="0.43929816273235428"/>
    <n v="876.32849999999962"/>
    <n v="-61.720500000001266"/>
  </r>
  <r>
    <x v="191"/>
    <d v="2024-08-12T00:00:00"/>
    <d v="2024-09-03T00:00:00"/>
    <n v="22"/>
    <s v="Original"/>
    <d v="2024-09-03T00:00:00"/>
    <n v="22"/>
    <x v="2"/>
    <x v="10"/>
    <s v="Austin"/>
    <s v="Consumer"/>
    <x v="3"/>
    <x v="2"/>
    <x v="4"/>
    <x v="192"/>
    <n v="797.8"/>
    <n v="886.22"/>
    <n v="886.22"/>
    <n v="0.23599999999999999"/>
    <n v="36"/>
    <x v="192"/>
    <n v="28720.799999999999"/>
    <n v="-4346.2051199999987"/>
    <n v="-0.17830881462428633"/>
    <x v="21"/>
    <d v="2024-08-01T00:00:00"/>
    <d v="2023-01-01T00:00:00"/>
    <n v="19"/>
    <s v="Q3-2024"/>
    <s v="Americas → USA → Austin"/>
    <m/>
    <m/>
    <s v="Medium"/>
    <n v="0"/>
    <n v="1"/>
    <n v="0.23599999999999999"/>
    <n v="877.58"/>
    <n v="38"/>
    <n v="25728.73904"/>
    <n v="33348.04"/>
    <n v="-7619.3009600000005"/>
    <n v="-0.29613969608671503"/>
    <n v="1354.1441599999998"/>
    <n v="-3273.0958400000018"/>
  </r>
  <r>
    <x v="192"/>
    <d v="2023-10-15T00:00:00"/>
    <d v="2023-11-13T00:00:00"/>
    <n v="29"/>
    <s v="Original"/>
    <d v="2023-11-13T00:00:00"/>
    <n v="29"/>
    <x v="1"/>
    <x v="9"/>
    <s v="Shenzhen"/>
    <s v="Non-Profit"/>
    <x v="3"/>
    <x v="1"/>
    <x v="1"/>
    <x v="193"/>
    <n v="986.44"/>
    <n v="790.61"/>
    <n v="790.61"/>
    <n v="7.1999999999999995E-2"/>
    <n v="6"/>
    <x v="193"/>
    <n v="5918.64"/>
    <n v="-1516.5235200000006"/>
    <n v="-0.34449872621271499"/>
    <x v="32"/>
    <d v="2023-10-01T00:00:00"/>
    <d v="2023-01-01T00:00:00"/>
    <n v="9"/>
    <s v="Q4-2023"/>
    <s v="Asia → China → Shenzhen"/>
    <m/>
    <m/>
    <s v="Low"/>
    <n v="0"/>
    <n v="0"/>
    <n v="7.1999999999999995E-2"/>
    <n v="1085.0840000000001"/>
    <n v="6"/>
    <n v="4402.1164799999997"/>
    <n v="6510.5040000000008"/>
    <n v="-2108.3875200000011"/>
    <n v="-0.47894859883398661"/>
    <n v="0"/>
    <n v="-591.86400000000049"/>
  </r>
  <r>
    <x v="193"/>
    <d v="2023-05-04T00:00:00"/>
    <d v="2023-05-26T00:00:00"/>
    <n v="22"/>
    <s v="Original"/>
    <d v="2023-05-26T00:00:00"/>
    <n v="22"/>
    <x v="2"/>
    <x v="10"/>
    <s v="San Francisco"/>
    <s v="Enterprise"/>
    <x v="1"/>
    <x v="1"/>
    <x v="2"/>
    <x v="194"/>
    <n v="249.71"/>
    <n v="361.33"/>
    <n v="361.33"/>
    <n v="9.4E-2"/>
    <n v="12"/>
    <x v="194"/>
    <n v="2996.52"/>
    <n v="931.85976000000028"/>
    <n v="0.23721223937881206"/>
    <x v="15"/>
    <d v="2023-05-01T00:00:00"/>
    <d v="2023-01-01T00:00:00"/>
    <n v="4"/>
    <s v="Q2-2023"/>
    <s v="Americas → USA → San Francisco"/>
    <m/>
    <m/>
    <s v="Low"/>
    <n v="0"/>
    <n v="0"/>
    <n v="9.4E-2"/>
    <n v="274.68100000000004"/>
    <n v="13"/>
    <n v="4255.7447400000001"/>
    <n v="3570.8530000000005"/>
    <n v="684.89173999999957"/>
    <n v="0.16093346331669309"/>
    <n v="327.36497999999983"/>
    <n v="-246.96802000000071"/>
  </r>
  <r>
    <x v="194"/>
    <d v="2024-09-22T00:00:00"/>
    <d v="2024-10-01T00:00:00"/>
    <n v="9"/>
    <s v="Original"/>
    <d v="2024-10-01T00:00:00"/>
    <n v="9"/>
    <x v="2"/>
    <x v="5"/>
    <s v="São Paulo"/>
    <s v="Non-Profit"/>
    <x v="1"/>
    <x v="11"/>
    <x v="5"/>
    <x v="195"/>
    <n v="1378.8"/>
    <n v="1952.04"/>
    <n v="1952.04"/>
    <n v="0.159"/>
    <n v="19"/>
    <x v="195"/>
    <n v="26197.200000000001"/>
    <n v="4994.4471599999997"/>
    <n v="0.16012130216723058"/>
    <x v="29"/>
    <d v="2024-09-01T00:00:00"/>
    <d v="2023-01-01T00:00:00"/>
    <n v="20"/>
    <s v="Q3-2024"/>
    <s v="Americas → Brazil → São Paulo"/>
    <m/>
    <m/>
    <s v="High"/>
    <n v="0"/>
    <n v="0"/>
    <n v="0.159"/>
    <n v="1516.68"/>
    <n v="20"/>
    <n v="32833.3128"/>
    <n v="30333.600000000002"/>
    <n v="2499.7127999999975"/>
    <n v="7.6133432383953578E-2"/>
    <n v="1641.6656399999993"/>
    <n v="-2494.7343600000022"/>
  </r>
  <r>
    <x v="195"/>
    <d v="2024-10-23T00:00:00"/>
    <d v="2024-11-14T00:00:00"/>
    <n v="22"/>
    <s v="Original"/>
    <d v="2024-11-14T00:00:00"/>
    <n v="22"/>
    <x v="1"/>
    <x v="2"/>
    <s v="Osaka"/>
    <s v="Non-Profit"/>
    <x v="4"/>
    <x v="5"/>
    <x v="3"/>
    <x v="196"/>
    <n v="1406.4"/>
    <n v="1564.76"/>
    <n v="1564.76"/>
    <n v="0.185"/>
    <n v="17"/>
    <x v="196"/>
    <n v="23908.800000000003"/>
    <n v="-2229.0502000000051"/>
    <n v="-0.10281715520536151"/>
    <x v="1"/>
    <d v="2024-10-01T00:00:00"/>
    <d v="2023-03-01T00:00:00"/>
    <n v="19"/>
    <s v="Q4-2024"/>
    <s v="Asia → Japan → Osaka"/>
    <m/>
    <m/>
    <s v="Medium"/>
    <n v="0"/>
    <n v="0"/>
    <n v="0.185"/>
    <n v="1547.0400000000002"/>
    <n v="18"/>
    <n v="22955.029199999997"/>
    <n v="27846.720000000005"/>
    <n v="-4891.6908000000076"/>
    <n v="-0.21309887072589775"/>
    <n v="1275.2793999999994"/>
    <n v="-2662.6406000000025"/>
  </r>
  <r>
    <x v="196"/>
    <d v="2024-02-11T00:00:00"/>
    <d v="2024-03-03T00:00:00"/>
    <n v="21"/>
    <s v="Original"/>
    <d v="2024-03-03T00:00:00"/>
    <n v="21"/>
    <x v="0"/>
    <x v="0"/>
    <s v="Kisumu"/>
    <s v="Enterprise"/>
    <x v="1"/>
    <x v="5"/>
    <x v="3"/>
    <x v="197"/>
    <n v="516.86"/>
    <n v="852.54"/>
    <n v="852.54"/>
    <n v="5.0999999999999997E-2"/>
    <n v="14"/>
    <x v="197"/>
    <n v="7236.04"/>
    <n v="4090.8064399999994"/>
    <n v="0.36116022775355994"/>
    <x v="31"/>
    <d v="2024-02-01T00:00:00"/>
    <d v="2023-01-01T00:00:00"/>
    <n v="13"/>
    <s v="Q1-2024"/>
    <s v="Africa → Kenya → Kisumu"/>
    <m/>
    <m/>
    <s v="Medium"/>
    <n v="0"/>
    <n v="0"/>
    <n v="5.0999999999999997E-2"/>
    <n v="568.54600000000005"/>
    <n v="15"/>
    <n v="12135.906899999998"/>
    <n v="8528.19"/>
    <n v="3607.7168999999976"/>
    <n v="0.29727625052891582"/>
    <n v="809.06045999999878"/>
    <n v="-483.08954000000176"/>
  </r>
  <r>
    <x v="197"/>
    <d v="2023-01-30T00:00:00"/>
    <d v="2023-02-21T00:00:00"/>
    <n v="22"/>
    <s v="Original"/>
    <d v="2023-02-21T00:00:00"/>
    <n v="22"/>
    <x v="3"/>
    <x v="6"/>
    <s v="Munich"/>
    <s v="Small Business"/>
    <x v="2"/>
    <x v="3"/>
    <x v="2"/>
    <x v="198"/>
    <n v="1142.8800000000001"/>
    <n v="1465.29"/>
    <n v="1465.29"/>
    <n v="0.186"/>
    <n v="7"/>
    <x v="198"/>
    <n v="8000.1600000000008"/>
    <n v="349.06241999999929"/>
    <n v="4.1807775915017401E-2"/>
    <x v="5"/>
    <d v="2023-01-01T00:00:00"/>
    <d v="2023-01-01T00:00:00"/>
    <n v="0"/>
    <s v="Q1-2023"/>
    <s v="Europe → Germany → Munich"/>
    <m/>
    <m/>
    <s v="Medium"/>
    <n v="0"/>
    <n v="0"/>
    <n v="0.186"/>
    <n v="1257.1680000000001"/>
    <n v="7"/>
    <n v="8349.2224200000001"/>
    <n v="8800.1760000000013"/>
    <n v="-450.95358000000124"/>
    <n v="-5.4011446493480914E-2"/>
    <n v="0"/>
    <n v="-800.01600000000053"/>
  </r>
  <r>
    <x v="198"/>
    <d v="2023-04-14T00:00:00"/>
    <d v="2023-05-13T00:00:00"/>
    <n v="29"/>
    <s v="Original"/>
    <d v="2023-05-13T00:00:00"/>
    <n v="29"/>
    <x v="3"/>
    <x v="6"/>
    <s v="Frankfurt"/>
    <s v="Consumer"/>
    <x v="4"/>
    <x v="1"/>
    <x v="1"/>
    <x v="199"/>
    <n v="1320.33"/>
    <n v="2645.23"/>
    <n v="2645.23"/>
    <n v="0.155"/>
    <n v="25"/>
    <x v="199"/>
    <n v="33008.25"/>
    <n v="22872.233749999999"/>
    <n v="0.40930629470436536"/>
    <x v="12"/>
    <d v="2023-04-01T00:00:00"/>
    <d v="2023-01-01T00:00:00"/>
    <n v="3"/>
    <s v="Q2-2023"/>
    <s v="Europe → Germany → Frankfurt"/>
    <m/>
    <m/>
    <s v="High"/>
    <n v="0"/>
    <n v="0"/>
    <n v="0.155"/>
    <n v="1452.3630000000001"/>
    <n v="26"/>
    <n v="58115.703099999992"/>
    <n v="37761.438000000002"/>
    <n v="20354.26509999999"/>
    <n v="0.35023692417480179"/>
    <n v="2235.2193499999921"/>
    <n v="-2517.9686500000098"/>
  </r>
  <r>
    <x v="199"/>
    <d v="2023-01-13T00:00:00"/>
    <d v="2023-01-19T00:00:00"/>
    <n v="6"/>
    <s v="Original"/>
    <d v="2023-01-19T00:00:00"/>
    <n v="6"/>
    <x v="2"/>
    <x v="10"/>
    <s v="Chicago"/>
    <s v="Corporate"/>
    <x v="4"/>
    <x v="10"/>
    <x v="3"/>
    <x v="200"/>
    <n v="833.57"/>
    <n v="881.57"/>
    <n v="881.57"/>
    <n v="5.7000000000000002E-2"/>
    <n v="18"/>
    <x v="200"/>
    <n v="15004.26"/>
    <n v="-40.490820000000895"/>
    <n v="-2.7059238560107821E-3"/>
    <x v="5"/>
    <d v="2023-01-01T00:00:00"/>
    <d v="2023-01-01T00:00:00"/>
    <n v="0"/>
    <s v="Q1-2023"/>
    <s v="Americas → USA → Chicago"/>
    <m/>
    <m/>
    <s v="Medium"/>
    <n v="1"/>
    <n v="0"/>
    <n v="5.7000000000000002E-2"/>
    <n v="916.92700000000013"/>
    <n v="19"/>
    <n v="15795.089690000001"/>
    <n v="17421.613000000001"/>
    <n v="-1626.5233100000005"/>
    <n v="-0.10297651624161182"/>
    <n v="831.32051000000138"/>
    <n v="-1586.0324899999996"/>
  </r>
  <r>
    <x v="200"/>
    <d v="2024-01-12T00:00:00"/>
    <d v="2024-01-29T00:00:00"/>
    <n v="17"/>
    <s v="Original"/>
    <d v="2024-01-29T00:00:00"/>
    <n v="17"/>
    <x v="2"/>
    <x v="10"/>
    <s v="Chicago"/>
    <s v="Education"/>
    <x v="3"/>
    <x v="8"/>
    <x v="1"/>
    <x v="201"/>
    <n v="493.76"/>
    <n v="625.04"/>
    <n v="625.04"/>
    <n v="0.25800000000000001"/>
    <n v="10"/>
    <x v="201"/>
    <n v="4937.6000000000004"/>
    <n v="-299.80320000000029"/>
    <n v="-6.464345311549663E-2"/>
    <x v="9"/>
    <d v="2024-01-01T00:00:00"/>
    <d v="2023-01-01T00:00:00"/>
    <n v="12"/>
    <s v="Q1-2024"/>
    <s v="Americas → USA → Chicago"/>
    <m/>
    <m/>
    <s v="Low"/>
    <n v="0"/>
    <n v="1"/>
    <n v="0.25"/>
    <n v="543.13600000000008"/>
    <n v="11"/>
    <n v="5156.58"/>
    <n v="5974.496000000001"/>
    <n v="-817.91600000000108"/>
    <n v="-0.15861598191049128"/>
    <n v="518.78319999999985"/>
    <n v="-518.11280000000079"/>
  </r>
  <r>
    <x v="201"/>
    <d v="2023-08-15T00:00:00"/>
    <d v="2023-09-07T00:00:00"/>
    <n v="23"/>
    <s v="Original"/>
    <d v="2023-09-07T00:00:00"/>
    <n v="23"/>
    <x v="2"/>
    <x v="10"/>
    <s v="New York"/>
    <s v="Enterprise"/>
    <x v="1"/>
    <x v="11"/>
    <x v="3"/>
    <x v="202"/>
    <n v="590.33000000000004"/>
    <n v="973.04"/>
    <n v="973.04"/>
    <n v="0"/>
    <n v="26"/>
    <x v="202"/>
    <n v="15348.580000000002"/>
    <n v="9950.4599999999991"/>
    <n v="0.39331373838691108"/>
    <x v="25"/>
    <d v="2023-08-01T00:00:00"/>
    <d v="2023-01-01T00:00:00"/>
    <n v="7"/>
    <s v="Q3-2023"/>
    <s v="Americas → USA → New York"/>
    <m/>
    <m/>
    <s v="Medium"/>
    <n v="0"/>
    <n v="0"/>
    <n v="0"/>
    <n v="649.36300000000006"/>
    <n v="27"/>
    <n v="26272.079999999998"/>
    <n v="17532.801000000003"/>
    <n v="8739.278999999995"/>
    <n v="0.33264511222560206"/>
    <n v="973.03999999999724"/>
    <n v="-1211.1810000000041"/>
  </r>
  <r>
    <x v="202"/>
    <d v="2023-01-20T00:00:00"/>
    <d v="2023-02-03T00:00:00"/>
    <n v="14"/>
    <s v="Original"/>
    <d v="2023-02-03T00:00:00"/>
    <n v="14"/>
    <x v="0"/>
    <x v="0"/>
    <s v="Kisumu"/>
    <s v="Corporate"/>
    <x v="0"/>
    <x v="12"/>
    <x v="2"/>
    <x v="203"/>
    <n v="884.36"/>
    <n v="1545.34"/>
    <n v="1545.34"/>
    <n v="0.24299999999999999"/>
    <n v="41"/>
    <x v="203"/>
    <n v="36258.76"/>
    <n v="11703.957579999995"/>
    <n v="0.24402198562827965"/>
    <x v="5"/>
    <d v="2023-01-01T00:00:00"/>
    <d v="2023-01-01T00:00:00"/>
    <n v="0"/>
    <s v="Q1-2023"/>
    <s v="Africa → Kenya → Kisumu"/>
    <m/>
    <m/>
    <s v="Medium"/>
    <n v="0"/>
    <n v="1"/>
    <n v="0.24299999999999999"/>
    <n v="972.79600000000005"/>
    <n v="43"/>
    <n v="50302.36234"/>
    <n v="41830.228000000003"/>
    <n v="8472.1343399999969"/>
    <n v="0.16842418419110766"/>
    <n v="2339.6447600000029"/>
    <n v="-3231.8232399999979"/>
  </r>
  <r>
    <x v="203"/>
    <d v="2025-02-04T00:00:00"/>
    <d v="2025-02-25T00:00:00"/>
    <n v="21"/>
    <s v="Original"/>
    <d v="2025-02-25T00:00:00"/>
    <n v="21"/>
    <x v="3"/>
    <x v="8"/>
    <s v="Birmingham"/>
    <s v="Corporate"/>
    <x v="2"/>
    <x v="14"/>
    <x v="5"/>
    <x v="204"/>
    <n v="1016.32"/>
    <n v="2253.42"/>
    <n v="2253.42"/>
    <n v="5.5E-2"/>
    <n v="12"/>
    <x v="204"/>
    <n v="12195.84"/>
    <n v="13357.942800000001"/>
    <n v="0.52273837124419797"/>
    <x v="26"/>
    <d v="2025-02-01T00:00:00"/>
    <d v="2023-01-01T00:00:00"/>
    <n v="25"/>
    <s v="Q1-2025"/>
    <s v="Europe → United Kingdom → Birmingham"/>
    <m/>
    <m/>
    <s v="High"/>
    <n v="0"/>
    <n v="0"/>
    <n v="5.5E-2"/>
    <n v="1117.9520000000002"/>
    <n v="13"/>
    <n v="27683.264699999996"/>
    <n v="14533.376000000004"/>
    <n v="13149.888699999992"/>
    <n v="0.47501220836861752"/>
    <n v="2129.4818999999952"/>
    <n v="-208.05410000000848"/>
  </r>
  <r>
    <x v="204"/>
    <d v="2023-04-19T00:00:00"/>
    <d v="2023-04-28T00:00:00"/>
    <n v="9"/>
    <s v="Original"/>
    <d v="2023-04-28T00:00:00"/>
    <n v="9"/>
    <x v="3"/>
    <x v="6"/>
    <s v="Berlin"/>
    <s v="Education"/>
    <x v="1"/>
    <x v="6"/>
    <x v="5"/>
    <x v="205"/>
    <n v="1178.42"/>
    <n v="2446.56"/>
    <n v="2446.56"/>
    <n v="2.9000000000000001E-2"/>
    <n v="11"/>
    <x v="205"/>
    <n v="12962.62"/>
    <n v="13169.08736"/>
    <n v="0.5039505141618883"/>
    <x v="12"/>
    <d v="2023-04-01T00:00:00"/>
    <d v="2023-01-01T00:00:00"/>
    <n v="3"/>
    <s v="Q2-2023"/>
    <s v="Europe → Germany → Berlin"/>
    <m/>
    <m/>
    <s v="High"/>
    <n v="0"/>
    <n v="0"/>
    <n v="2.9000000000000001E-2"/>
    <n v="1296.2620000000002"/>
    <n v="12"/>
    <n v="28507.31712"/>
    <n v="15555.144000000002"/>
    <n v="12952.173119999998"/>
    <n v="0.45434556557807704"/>
    <n v="2375.6097599999994"/>
    <n v="-216.91424000000188"/>
  </r>
  <r>
    <x v="205"/>
    <d v="2023-07-02T00:00:00"/>
    <d v="2023-08-01T00:00:00"/>
    <n v="30"/>
    <s v="Original"/>
    <d v="2023-08-01T00:00:00"/>
    <n v="30"/>
    <x v="3"/>
    <x v="8"/>
    <s v="Birmingham"/>
    <s v="Small Business"/>
    <x v="0"/>
    <x v="5"/>
    <x v="0"/>
    <x v="206"/>
    <n v="137.46"/>
    <n v="188.3"/>
    <n v="188.3"/>
    <n v="3.7999999999999999E-2"/>
    <n v="37"/>
    <x v="206"/>
    <n v="5086.0200000000004"/>
    <n v="1616.3301999999994"/>
    <n v="0.24115872071262398"/>
    <x v="24"/>
    <d v="2023-07-01T00:00:00"/>
    <d v="2023-01-01T00:00:00"/>
    <n v="6"/>
    <s v="Q3-2023"/>
    <s v="Europe → United Kingdom → Birmingham"/>
    <m/>
    <m/>
    <s v="Low"/>
    <n v="0"/>
    <n v="0"/>
    <n v="3.7999999999999999E-2"/>
    <n v="151.20600000000002"/>
    <n v="39"/>
    <n v="7064.6394"/>
    <n v="5897.0340000000006"/>
    <n v="1167.6053999999995"/>
    <n v="0.1652745927838864"/>
    <n v="362.28920000000016"/>
    <n v="-448.72479999999996"/>
  </r>
  <r>
    <x v="206"/>
    <d v="2025-01-21T00:00:00"/>
    <d v="2025-02-14T00:00:00"/>
    <n v="24"/>
    <s v="Original"/>
    <d v="2025-02-14T00:00:00"/>
    <n v="24"/>
    <x v="0"/>
    <x v="0"/>
    <s v="Nairobi"/>
    <s v="Small Business"/>
    <x v="0"/>
    <x v="1"/>
    <x v="6"/>
    <x v="207"/>
    <n v="1030.44"/>
    <n v="2562.84"/>
    <n v="2562.84"/>
    <n v="0.14799999999999999"/>
    <n v="13"/>
    <x v="207"/>
    <n v="13395.720000000001"/>
    <n v="14990.295839999995"/>
    <n v="0.52808734852027039"/>
    <x v="10"/>
    <d v="2025-01-01T00:00:00"/>
    <d v="2023-01-01T00:00:00"/>
    <n v="24"/>
    <s v="Q1-2025"/>
    <s v="Africa → Kenya → Nairobi"/>
    <m/>
    <m/>
    <s v="High"/>
    <n v="0"/>
    <n v="0"/>
    <n v="0.14799999999999999"/>
    <n v="1133.4840000000002"/>
    <n v="14"/>
    <n v="30569.555520000002"/>
    <n v="15868.776000000002"/>
    <n v="14700.77952"/>
    <n v="0.48089608337229756"/>
    <n v="2183.5396800000053"/>
    <n v="-289.51631999999518"/>
  </r>
  <r>
    <x v="207"/>
    <d v="2024-09-10T00:00:00"/>
    <d v="2024-10-07T00:00:00"/>
    <n v="27"/>
    <s v="Original"/>
    <d v="2024-10-07T00:00:00"/>
    <n v="27"/>
    <x v="0"/>
    <x v="0"/>
    <s v="Kisumu"/>
    <s v="Consumer"/>
    <x v="0"/>
    <x v="4"/>
    <x v="1"/>
    <x v="208"/>
    <n v="1248.3900000000001"/>
    <n v="1805.11"/>
    <n v="1805.11"/>
    <n v="0.20300000000000001"/>
    <n v="11"/>
    <x v="208"/>
    <n v="13732.29"/>
    <n v="2093.1093699999965"/>
    <n v="0.13226265707820786"/>
    <x v="29"/>
    <d v="2024-09-01T00:00:00"/>
    <d v="2023-01-01T00:00:00"/>
    <n v="20"/>
    <s v="Q3-2024"/>
    <s v="Africa → Kenya → Kisumu"/>
    <m/>
    <m/>
    <s v="High"/>
    <n v="0"/>
    <n v="1"/>
    <n v="0.20300000000000001"/>
    <n v="1373.2290000000003"/>
    <n v="12"/>
    <n v="17264.072039999999"/>
    <n v="16478.748000000003"/>
    <n v="785.32403999999588"/>
    <n v="4.5488922786028639E-2"/>
    <n v="1438.6726700000017"/>
    <n v="-1307.7853300000006"/>
  </r>
  <r>
    <x v="208"/>
    <d v="2025-07-21T00:00:00"/>
    <d v="2025-08-07T00:00:00"/>
    <n v="17"/>
    <s v="Original"/>
    <d v="2025-08-07T00:00:00"/>
    <n v="17"/>
    <x v="0"/>
    <x v="1"/>
    <s v="Lagos"/>
    <s v="Enterprise"/>
    <x v="4"/>
    <x v="12"/>
    <x v="6"/>
    <x v="209"/>
    <n v="1204.95"/>
    <n v="2065.73"/>
    <n v="2065.73"/>
    <n v="0.13600000000000001"/>
    <n v="10"/>
    <x v="209"/>
    <n v="12049.5"/>
    <n v="5798.4071999999978"/>
    <n v="0.32487882949100039"/>
    <x v="13"/>
    <d v="2025-07-01T00:00:00"/>
    <d v="2023-01-01T00:00:00"/>
    <n v="30"/>
    <s v="Q3-2025"/>
    <s v="Africa → Nigeria → Lagos"/>
    <m/>
    <m/>
    <s v="High"/>
    <n v="0"/>
    <n v="0"/>
    <n v="0.13600000000000001"/>
    <n v="1325.4450000000002"/>
    <n v="11"/>
    <n v="19632.697919999999"/>
    <n v="14579.895000000002"/>
    <n v="5052.8029199999964"/>
    <n v="0.2573667124401004"/>
    <n v="1784.7907200000009"/>
    <n v="-745.60428000000138"/>
  </r>
  <r>
    <x v="209"/>
    <d v="2024-10-02T00:00:00"/>
    <d v="2024-10-23T00:00:00"/>
    <n v="21"/>
    <s v="Original"/>
    <d v="2024-10-23T00:00:00"/>
    <n v="21"/>
    <x v="0"/>
    <x v="11"/>
    <s v="Durban"/>
    <s v="Corporate"/>
    <x v="2"/>
    <x v="8"/>
    <x v="0"/>
    <x v="210"/>
    <n v="1095.6099999999999"/>
    <n v="2366.5100000000002"/>
    <n v="2366.5100000000002"/>
    <n v="0.152"/>
    <n v="9"/>
    <x v="210"/>
    <n v="9860.49"/>
    <n v="8200.7143200000046"/>
    <n v="0.4540513564158607"/>
    <x v="1"/>
    <d v="2024-10-01T00:00:00"/>
    <d v="2023-01-01T00:00:00"/>
    <n v="21"/>
    <s v="Q4-2024"/>
    <s v="Africa → South Africa → Durban"/>
    <m/>
    <m/>
    <s v="High"/>
    <n v="0"/>
    <n v="0"/>
    <n v="0.152"/>
    <n v="1205.171"/>
    <n v="9"/>
    <n v="18061.204320000004"/>
    <n v="10846.539000000001"/>
    <n v="7214.6653200000037"/>
    <n v="0.39945649205744671"/>
    <n v="0"/>
    <n v="-986.04900000000089"/>
  </r>
  <r>
    <x v="210"/>
    <d v="2025-07-14T00:00:00"/>
    <d v="2025-08-04T00:00:00"/>
    <n v="21"/>
    <s v="Original"/>
    <d v="2025-08-04T00:00:00"/>
    <n v="21"/>
    <x v="2"/>
    <x v="3"/>
    <s v="Montreal"/>
    <s v="Consumer"/>
    <x v="1"/>
    <x v="10"/>
    <x v="5"/>
    <x v="211"/>
    <n v="90.3"/>
    <n v="131.76"/>
    <n v="131.76"/>
    <n v="0.10199999999999999"/>
    <n v="15"/>
    <x v="211"/>
    <n v="1354.5"/>
    <n v="420.30719999999997"/>
    <n v="0.23681851189244668"/>
    <x v="13"/>
    <d v="2025-07-01T00:00:00"/>
    <d v="2023-01-01T00:00:00"/>
    <n v="30"/>
    <s v="Q3-2025"/>
    <s v="Americas → Canada → Montreal"/>
    <m/>
    <m/>
    <s v="Low"/>
    <n v="0"/>
    <n v="0"/>
    <n v="0.10199999999999999"/>
    <n v="99.33"/>
    <n v="16"/>
    <n v="1893.1276799999998"/>
    <n v="1589.28"/>
    <n v="303.84767999999985"/>
    <n v="0.1605003630816913"/>
    <n v="118.32047999999986"/>
    <n v="-116.45952000000011"/>
  </r>
  <r>
    <x v="211"/>
    <d v="2024-09-09T00:00:00"/>
    <d v="2024-10-01T00:00:00"/>
    <n v="22"/>
    <s v="Original"/>
    <d v="2024-10-01T00:00:00"/>
    <n v="22"/>
    <x v="1"/>
    <x v="9"/>
    <s v="Shenzhen"/>
    <s v="Consumer"/>
    <x v="4"/>
    <x v="4"/>
    <x v="1"/>
    <x v="212"/>
    <n v="1166.18"/>
    <n v="1335.02"/>
    <n v="1335.02"/>
    <n v="0.128"/>
    <n v="6"/>
    <x v="212"/>
    <n v="6997.08"/>
    <n v="-12.25536000000011"/>
    <n v="-1.7545694604582242E-3"/>
    <x v="29"/>
    <d v="2024-09-01T00:00:00"/>
    <d v="2023-01-01T00:00:00"/>
    <n v="20"/>
    <s v="Q3-2024"/>
    <s v="Asia → China → Shenzhen"/>
    <m/>
    <m/>
    <s v="Medium"/>
    <n v="0"/>
    <n v="0"/>
    <n v="0.128"/>
    <n v="1282.7980000000002"/>
    <n v="6"/>
    <n v="6984.8246399999998"/>
    <n v="7696.7880000000014"/>
    <n v="-711.96336000000156"/>
    <n v="-0.10193002640650425"/>
    <n v="0"/>
    <n v="-699.70800000000145"/>
  </r>
  <r>
    <x v="212"/>
    <d v="2025-01-29T00:00:00"/>
    <d v="2025-02-06T00:00:00"/>
    <n v="8"/>
    <s v="Original"/>
    <d v="2025-02-06T00:00:00"/>
    <n v="8"/>
    <x v="0"/>
    <x v="0"/>
    <s v="Kisumu"/>
    <s v="Education"/>
    <x v="0"/>
    <x v="5"/>
    <x v="3"/>
    <x v="213"/>
    <n v="1445.27"/>
    <n v="2691.45"/>
    <n v="2691.45"/>
    <n v="0"/>
    <n v="9"/>
    <x v="213"/>
    <n v="13007.43"/>
    <n v="11215.619999999999"/>
    <n v="0.46301436028906351"/>
    <x v="10"/>
    <d v="2025-01-01T00:00:00"/>
    <d v="2023-01-01T00:00:00"/>
    <n v="24"/>
    <s v="Q1-2025"/>
    <s v="Africa → Kenya → Kisumu"/>
    <m/>
    <m/>
    <s v="High"/>
    <n v="0"/>
    <n v="0"/>
    <n v="0"/>
    <n v="1589.797"/>
    <n v="9"/>
    <n v="24223.05"/>
    <n v="14308.173000000001"/>
    <n v="9914.8769999999986"/>
    <n v="0.40931579631796983"/>
    <n v="0"/>
    <n v="-1300.7430000000004"/>
  </r>
  <r>
    <x v="213"/>
    <d v="2023-11-10T00:00:00"/>
    <d v="2023-11-28T00:00:00"/>
    <n v="18"/>
    <s v="Original"/>
    <d v="2023-11-28T00:00:00"/>
    <n v="18"/>
    <x v="2"/>
    <x v="5"/>
    <s v="Brasília"/>
    <s v="Education"/>
    <x v="2"/>
    <x v="4"/>
    <x v="6"/>
    <x v="214"/>
    <n v="388.51"/>
    <n v="776.46"/>
    <n v="776.46"/>
    <n v="0.157"/>
    <n v="12"/>
    <x v="214"/>
    <n v="4662.12"/>
    <n v="3192.54936"/>
    <n v="0.40645241876864946"/>
    <x v="30"/>
    <d v="2023-11-01T00:00:00"/>
    <d v="2023-01-01T00:00:00"/>
    <n v="10"/>
    <s v="Q4-2023"/>
    <s v="Americas → Brazil → Brasília"/>
    <m/>
    <m/>
    <s v="Low"/>
    <n v="0"/>
    <n v="0"/>
    <n v="0.157"/>
    <n v="427.36100000000005"/>
    <n v="13"/>
    <n v="8509.2251399999986"/>
    <n v="5555.6930000000002"/>
    <n v="2953.5321399999984"/>
    <n v="0.34709766064551428"/>
    <n v="654.55577999999878"/>
    <n v="-239.01722000000154"/>
  </r>
  <r>
    <x v="214"/>
    <d v="2024-02-29T00:00:00"/>
    <d v="2024-03-30T00:00:00"/>
    <n v="30"/>
    <s v="Original"/>
    <d v="2024-03-30T00:00:00"/>
    <n v="30"/>
    <x v="1"/>
    <x v="2"/>
    <s v="Nagoya"/>
    <s v="Small Business"/>
    <x v="4"/>
    <x v="2"/>
    <x v="2"/>
    <x v="215"/>
    <n v="231.11"/>
    <n v="318.17"/>
    <n v="318.17"/>
    <n v="0.20100000000000001"/>
    <n v="60"/>
    <x v="215"/>
    <n v="13866.6"/>
    <n v="1386.4697999999989"/>
    <n v="9.0897754889969692E-2"/>
    <x v="31"/>
    <d v="2024-02-01T00:00:00"/>
    <d v="2023-03-01T00:00:00"/>
    <n v="11"/>
    <s v="Q1-2024"/>
    <s v="Asia → Japan → Nagoya"/>
    <m/>
    <m/>
    <s v="Low"/>
    <n v="0"/>
    <n v="1"/>
    <n v="0.20100000000000001"/>
    <n v="254.22100000000003"/>
    <n v="63"/>
    <n v="16015.723290000002"/>
    <n v="16015.923000000003"/>
    <n v="-0.19971000000077765"/>
    <n v="-1.2469621033317542E-5"/>
    <n v="762.65349000000242"/>
    <n v="-1386.6695099999997"/>
  </r>
  <r>
    <x v="215"/>
    <d v="2023-12-20T00:00:00"/>
    <d v="2024-01-14T00:00:00"/>
    <n v="25"/>
    <s v="Original"/>
    <d v="2024-01-14T00:00:00"/>
    <n v="25"/>
    <x v="1"/>
    <x v="4"/>
    <s v="Mumbai"/>
    <s v="Non-Profit"/>
    <x v="2"/>
    <x v="4"/>
    <x v="5"/>
    <x v="216"/>
    <n v="1085.6099999999999"/>
    <n v="1246.4100000000001"/>
    <n v="1246.4100000000001"/>
    <n v="0.113"/>
    <n v="7"/>
    <x v="216"/>
    <n v="7599.2699999999995"/>
    <n v="139.68969000000106"/>
    <n v="1.8050189637310417E-2"/>
    <x v="4"/>
    <d v="2023-12-01T00:00:00"/>
    <d v="2023-01-01T00:00:00"/>
    <n v="11"/>
    <s v="Q4-2023"/>
    <s v="Asia → India → Mumbai"/>
    <m/>
    <m/>
    <s v="Medium"/>
    <n v="0"/>
    <n v="0"/>
    <n v="0.113"/>
    <n v="1194.171"/>
    <n v="7"/>
    <n v="7738.9596900000006"/>
    <n v="8359.1970000000001"/>
    <n v="-620.23730999999952"/>
    <n v="-8.0144791398958623E-2"/>
    <n v="0"/>
    <n v="-759.92700000000059"/>
  </r>
  <r>
    <x v="216"/>
    <d v="2023-01-22T00:00:00"/>
    <d v="2023-01-21T00:00:00"/>
    <n v="-1"/>
    <s v="Corrected"/>
    <d v="2023-01-23T00:00:00"/>
    <n v="1"/>
    <x v="3"/>
    <x v="6"/>
    <s v="Munich"/>
    <s v="Corporate"/>
    <x v="4"/>
    <x v="9"/>
    <x v="5"/>
    <x v="217"/>
    <n v="150.86000000000001"/>
    <n v="346.96"/>
    <n v="346.96"/>
    <n v="0.19600000000000001"/>
    <n v="8"/>
    <x v="217"/>
    <n v="1206.8800000000001"/>
    <n v="1024.7667200000001"/>
    <n v="0.45919755614365343"/>
    <x v="5"/>
    <d v="2023-01-01T00:00:00"/>
    <d v="2023-01-01T00:00:00"/>
    <n v="0"/>
    <s v="Q1-2023"/>
    <s v="Europe → Germany → Munich"/>
    <m/>
    <m/>
    <s v="Low"/>
    <n v="1"/>
    <n v="0"/>
    <n v="0.19600000000000001"/>
    <n v="165.94600000000003"/>
    <n v="8"/>
    <n v="2231.6467200000002"/>
    <n v="1327.5680000000002"/>
    <n v="904.07871999999998"/>
    <n v="0.40511731175801874"/>
    <n v="0"/>
    <n v="-120.6880000000001"/>
  </r>
  <r>
    <x v="217"/>
    <d v="2024-10-11T00:00:00"/>
    <d v="2024-11-09T00:00:00"/>
    <n v="29"/>
    <s v="Original"/>
    <d v="2024-11-09T00:00:00"/>
    <n v="29"/>
    <x v="1"/>
    <x v="9"/>
    <s v="Shanghai"/>
    <s v="Non-Profit"/>
    <x v="1"/>
    <x v="9"/>
    <x v="1"/>
    <x v="218"/>
    <n v="391.64"/>
    <n v="504.76"/>
    <n v="504.76"/>
    <n v="4.0000000000000001E-3"/>
    <n v="13"/>
    <x v="218"/>
    <n v="5091.32"/>
    <n v="1444.3124800000005"/>
    <n v="0.22099046793402319"/>
    <x v="1"/>
    <d v="2024-10-01T00:00:00"/>
    <d v="2023-01-01T00:00:00"/>
    <n v="21"/>
    <s v="Q4-2024"/>
    <s v="Asia → China → Shanghai"/>
    <m/>
    <m/>
    <s v="Low"/>
    <n v="0"/>
    <n v="0"/>
    <n v="4.0000000000000001E-3"/>
    <n v="430.80400000000003"/>
    <n v="14"/>
    <n v="7038.3734399999994"/>
    <n v="6031.2560000000003"/>
    <n v="1007.1174399999991"/>
    <n v="0.14308951472742532"/>
    <n v="502.74095999999918"/>
    <n v="-437.19504000000143"/>
  </r>
  <r>
    <x v="218"/>
    <d v="2024-09-19T00:00:00"/>
    <d v="2024-10-14T00:00:00"/>
    <n v="25"/>
    <s v="Original"/>
    <d v="2024-10-14T00:00:00"/>
    <n v="25"/>
    <x v="2"/>
    <x v="5"/>
    <s v="Rio de Janeiro"/>
    <s v="Small Business"/>
    <x v="0"/>
    <x v="11"/>
    <x v="1"/>
    <x v="219"/>
    <n v="386.96"/>
    <n v="937.46"/>
    <n v="937.46"/>
    <n v="0.26600000000000001"/>
    <n v="41"/>
    <x v="219"/>
    <n v="15865.359999999999"/>
    <n v="12346.561240000001"/>
    <n v="0.43763631462626335"/>
    <x v="29"/>
    <d v="2024-09-01T00:00:00"/>
    <d v="2023-01-01T00:00:00"/>
    <n v="20"/>
    <s v="Q3-2024"/>
    <s v="Americas → Brazil → Rio de Janeiro"/>
    <m/>
    <m/>
    <s v="Medium"/>
    <n v="0"/>
    <n v="1"/>
    <n v="0.25"/>
    <n v="425.65600000000001"/>
    <n v="43"/>
    <n v="30233.084999999999"/>
    <n v="18303.207999999999"/>
    <n v="11929.877"/>
    <n v="0.39459674723899335"/>
    <n v="2021.1637599999995"/>
    <n v="-416.6842400000005"/>
  </r>
  <r>
    <x v="219"/>
    <d v="2025-08-25T00:00:00"/>
    <d v="2025-09-24T00:00:00"/>
    <n v="30"/>
    <s v="Original"/>
    <d v="2025-09-24T00:00:00"/>
    <n v="30"/>
    <x v="0"/>
    <x v="0"/>
    <s v="Nairobi"/>
    <s v="Consumer"/>
    <x v="4"/>
    <x v="5"/>
    <x v="0"/>
    <x v="220"/>
    <n v="589.14"/>
    <n v="1300.58"/>
    <n v="1300.58"/>
    <n v="5.5E-2"/>
    <n v="11"/>
    <x v="220"/>
    <n v="6480.54"/>
    <n v="7038.989099999998"/>
    <n v="0.52065342275863724"/>
    <x v="28"/>
    <d v="2025-08-01T00:00:00"/>
    <d v="2023-01-01T00:00:00"/>
    <n v="31"/>
    <s v="Q3-2025"/>
    <s v="Africa → Kenya → Nairobi"/>
    <m/>
    <m/>
    <s v="Medium"/>
    <n v="0"/>
    <n v="0"/>
    <n v="5.5E-2"/>
    <n v="648.05400000000009"/>
    <n v="12"/>
    <n v="14748.577199999998"/>
    <n v="7776.648000000001"/>
    <n v="6971.9291999999969"/>
    <n v="0.47271876503450094"/>
    <n v="1229.0481"/>
    <n v="-67.059900000001107"/>
  </r>
  <r>
    <x v="220"/>
    <d v="2023-09-25T00:00:00"/>
    <d v="2023-10-02T00:00:00"/>
    <n v="7"/>
    <s v="Original"/>
    <d v="2023-10-02T00:00:00"/>
    <n v="7"/>
    <x v="2"/>
    <x v="10"/>
    <s v="New York"/>
    <s v="Education"/>
    <x v="2"/>
    <x v="2"/>
    <x v="6"/>
    <x v="221"/>
    <n v="145.58000000000001"/>
    <n v="228.15"/>
    <n v="228.15"/>
    <n v="0.20399999999999999"/>
    <n v="5"/>
    <x v="221"/>
    <n v="727.90000000000009"/>
    <n v="180.13699999999994"/>
    <n v="0.19838068272548359"/>
    <x v="27"/>
    <d v="2023-09-01T00:00:00"/>
    <d v="2023-01-01T00:00:00"/>
    <n v="8"/>
    <s v="Q3-2023"/>
    <s v="Americas → USA → New York"/>
    <m/>
    <m/>
    <s v="Low"/>
    <n v="1"/>
    <n v="1"/>
    <n v="0.20399999999999999"/>
    <n v="160.13800000000003"/>
    <n v="5"/>
    <n v="908.03700000000003"/>
    <n v="800.69000000000017"/>
    <n v="107.34699999999987"/>
    <n v="0.11821875099803186"/>
    <n v="0"/>
    <n v="-72.790000000000077"/>
  </r>
  <r>
    <x v="221"/>
    <d v="2023-08-26T00:00:00"/>
    <d v="2023-09-10T00:00:00"/>
    <n v="15"/>
    <s v="Original"/>
    <d v="2023-09-10T00:00:00"/>
    <n v="15"/>
    <x v="0"/>
    <x v="11"/>
    <s v="Cape Town"/>
    <s v="Non-Profit"/>
    <x v="4"/>
    <x v="13"/>
    <x v="0"/>
    <x v="222"/>
    <n v="241.14"/>
    <n v="496.52"/>
    <n v="496.52"/>
    <n v="9.2999999999999999E-2"/>
    <n v="10"/>
    <x v="222"/>
    <n v="2411.3999999999996"/>
    <n v="2092.0364"/>
    <n v="0.46454223268257994"/>
    <x v="25"/>
    <d v="2023-08-01T00:00:00"/>
    <d v="2023-01-01T00:00:00"/>
    <n v="7"/>
    <s v="Q3-2023"/>
    <s v="Africa → South Africa → Cape Town"/>
    <m/>
    <m/>
    <s v="Low"/>
    <n v="0"/>
    <n v="0"/>
    <n v="9.2999999999999999E-2"/>
    <n v="265.25400000000002"/>
    <n v="11"/>
    <n v="4953.7800399999996"/>
    <n v="2917.7940000000003"/>
    <n v="2035.9860399999993"/>
    <n v="0.41099645595083778"/>
    <n v="450.34364000000005"/>
    <n v="-56.050360000000637"/>
  </r>
  <r>
    <x v="222"/>
    <d v="2025-07-16T00:00:00"/>
    <d v="2025-07-17T00:00:00"/>
    <n v="1"/>
    <s v="Original"/>
    <d v="2025-07-17T00:00:00"/>
    <n v="1"/>
    <x v="0"/>
    <x v="11"/>
    <s v="Durban"/>
    <s v="Small Business"/>
    <x v="3"/>
    <x v="5"/>
    <x v="2"/>
    <x v="223"/>
    <n v="1198.9000000000001"/>
    <n v="2941.2"/>
    <n v="2941.2"/>
    <n v="5.0999999999999997E-2"/>
    <n v="24"/>
    <x v="223"/>
    <n v="28773.600000000002"/>
    <n v="38215.171199999982"/>
    <n v="0.57047129713583977"/>
    <x v="13"/>
    <d v="2025-07-01T00:00:00"/>
    <d v="2023-01-01T00:00:00"/>
    <n v="30"/>
    <s v="Q3-2025"/>
    <s v="Africa → South Africa → Durban"/>
    <m/>
    <m/>
    <s v="High"/>
    <n v="1"/>
    <n v="0"/>
    <n v="5.0999999999999997E-2"/>
    <n v="1318.7900000000002"/>
    <n v="25"/>
    <n v="69779.97"/>
    <n v="32969.750000000007"/>
    <n v="36810.219999999994"/>
    <n v="0.52751842684942385"/>
    <n v="2791.1988000000129"/>
    <n v="-1404.9511999999886"/>
  </r>
  <r>
    <x v="223"/>
    <d v="2023-04-19T00:00:00"/>
    <d v="2023-05-07T00:00:00"/>
    <n v="18"/>
    <s v="Original"/>
    <d v="2023-05-07T00:00:00"/>
    <n v="18"/>
    <x v="3"/>
    <x v="8"/>
    <s v="Birmingham"/>
    <s v="Enterprise"/>
    <x v="0"/>
    <x v="13"/>
    <x v="4"/>
    <x v="224"/>
    <n v="1089.1500000000001"/>
    <n v="1088.2"/>
    <n v="1088.2"/>
    <n v="5.0999999999999997E-2"/>
    <n v="15"/>
    <x v="224"/>
    <n v="16337.250000000002"/>
    <n v="-846.72300000000178"/>
    <n v="-5.4660696824582002E-2"/>
    <x v="12"/>
    <d v="2023-04-01T00:00:00"/>
    <d v="2023-01-01T00:00:00"/>
    <n v="3"/>
    <s v="Q2-2023"/>
    <s v="Europe → United Kingdom → Birmingham"/>
    <m/>
    <m/>
    <s v="Medium"/>
    <n v="0"/>
    <n v="0"/>
    <n v="5.0999999999999997E-2"/>
    <n v="1198.0650000000003"/>
    <n v="16"/>
    <n v="16523.228800000001"/>
    <n v="19169.040000000005"/>
    <n v="-2645.8112000000037"/>
    <n v="-0.1601267665070403"/>
    <n v="1032.7018000000007"/>
    <n v="-1799.088200000002"/>
  </r>
  <r>
    <x v="224"/>
    <d v="2023-12-19T00:00:00"/>
    <d v="2023-12-20T00:00:00"/>
    <n v="1"/>
    <s v="Original"/>
    <d v="2023-12-20T00:00:00"/>
    <n v="1"/>
    <x v="2"/>
    <x v="5"/>
    <s v="Rio de Janeiro"/>
    <s v="Consumer"/>
    <x v="3"/>
    <x v="1"/>
    <x v="3"/>
    <x v="225"/>
    <n v="1080.43"/>
    <n v="2529.15"/>
    <n v="2529.15"/>
    <n v="0.14699999999999999"/>
    <n v="10"/>
    <x v="225"/>
    <n v="10804.300000000001"/>
    <n v="10769.349499999998"/>
    <n v="0.49918997247081437"/>
    <x v="4"/>
    <d v="2023-12-01T00:00:00"/>
    <d v="2023-01-01T00:00:00"/>
    <n v="11"/>
    <s v="Q4-2023"/>
    <s v="Americas → Brazil → Rio de Janeiro"/>
    <m/>
    <m/>
    <s v="High"/>
    <n v="1"/>
    <n v="0"/>
    <n v="0.14699999999999999"/>
    <n v="1188.4730000000002"/>
    <n v="11"/>
    <n v="23731.014450000002"/>
    <n v="13073.203000000001"/>
    <n v="10657.811450000001"/>
    <n v="0.44910896971789588"/>
    <n v="2157.3649500000029"/>
    <n v="-111.53804999999738"/>
  </r>
  <r>
    <x v="225"/>
    <d v="2023-07-30T00:00:00"/>
    <d v="2023-08-07T00:00:00"/>
    <n v="8"/>
    <s v="Original"/>
    <d v="2023-08-07T00:00:00"/>
    <n v="8"/>
    <x v="1"/>
    <x v="2"/>
    <s v="Nagoya"/>
    <s v="Education"/>
    <x v="2"/>
    <x v="8"/>
    <x v="2"/>
    <x v="226"/>
    <n v="1352.44"/>
    <n v="2698.01"/>
    <n v="2698.01"/>
    <n v="0.13100000000000001"/>
    <n v="13"/>
    <x v="226"/>
    <n v="17581.72"/>
    <n v="12897.698970000001"/>
    <n v="0.42316091992090887"/>
    <x v="24"/>
    <d v="2023-07-01T00:00:00"/>
    <d v="2023-03-01T00:00:00"/>
    <n v="4"/>
    <s v="Q3-2023"/>
    <s v="Asia → Japan → Nagoya"/>
    <m/>
    <m/>
    <s v="High"/>
    <n v="0"/>
    <n v="0"/>
    <n v="0.13100000000000001"/>
    <n v="1487.6840000000002"/>
    <n v="14"/>
    <n v="32823.989659999999"/>
    <n v="20827.576000000001"/>
    <n v="11996.413659999998"/>
    <n v="0.36547701191299969"/>
    <n v="2344.5706899999968"/>
    <n v="-901.28531000000294"/>
  </r>
  <r>
    <x v="226"/>
    <d v="2023-10-04T00:00:00"/>
    <d v="2023-10-29T00:00:00"/>
    <n v="25"/>
    <s v="Original"/>
    <d v="2023-10-29T00:00:00"/>
    <n v="25"/>
    <x v="2"/>
    <x v="10"/>
    <s v="San Francisco"/>
    <s v="Small Business"/>
    <x v="3"/>
    <x v="7"/>
    <x v="6"/>
    <x v="227"/>
    <n v="1239.8399999999999"/>
    <n v="1482.75"/>
    <n v="1482.75"/>
    <n v="6.7000000000000004E-2"/>
    <n v="4"/>
    <x v="227"/>
    <n v="4959.3599999999997"/>
    <n v="574.26300000000083"/>
    <n v="0.10377703721413634"/>
    <x v="32"/>
    <d v="2023-10-01T00:00:00"/>
    <d v="2023-01-01T00:00:00"/>
    <n v="9"/>
    <s v="Q4-2023"/>
    <s v="Americas → USA → San Francisco"/>
    <m/>
    <m/>
    <s v="Medium"/>
    <n v="0"/>
    <n v="0"/>
    <n v="6.7000000000000004E-2"/>
    <n v="1363.8240000000001"/>
    <n v="4"/>
    <n v="5533.6230000000005"/>
    <n v="5455.2960000000003"/>
    <n v="78.327000000000226"/>
    <n v="1.4154740935549859E-2"/>
    <n v="0"/>
    <n v="-495.9360000000006"/>
  </r>
  <r>
    <x v="227"/>
    <d v="2025-08-10T00:00:00"/>
    <d v="2025-08-30T00:00:00"/>
    <n v="20"/>
    <s v="Original"/>
    <d v="2025-08-30T00:00:00"/>
    <n v="20"/>
    <x v="2"/>
    <x v="10"/>
    <s v="San Francisco"/>
    <s v="Corporate"/>
    <x v="2"/>
    <x v="11"/>
    <x v="1"/>
    <x v="228"/>
    <n v="933.29"/>
    <n v="1456.81"/>
    <n v="1456.81"/>
    <n v="0.123"/>
    <n v="13"/>
    <x v="228"/>
    <n v="12132.77"/>
    <n v="4476.3208099999974"/>
    <n v="0.26951028573489977"/>
    <x v="28"/>
    <d v="2025-08-01T00:00:00"/>
    <d v="2023-01-01T00:00:00"/>
    <n v="31"/>
    <s v="Q3-2025"/>
    <s v="Americas → USA → San Francisco"/>
    <m/>
    <m/>
    <s v="Medium"/>
    <n v="0"/>
    <n v="0"/>
    <n v="0.123"/>
    <n v="1026.6190000000001"/>
    <n v="14"/>
    <n v="17886.713179999999"/>
    <n v="14372.666000000001"/>
    <n v="3514.0471799999978"/>
    <n v="0.19646131430838978"/>
    <n v="1277.622370000001"/>
    <n v="-962.27362999999968"/>
  </r>
  <r>
    <x v="228"/>
    <d v="2023-03-07T00:00:00"/>
    <d v="2023-04-01T00:00:00"/>
    <n v="25"/>
    <s v="Original"/>
    <d v="2023-04-01T00:00:00"/>
    <n v="25"/>
    <x v="0"/>
    <x v="0"/>
    <s v="Nairobi"/>
    <s v="Consumer"/>
    <x v="2"/>
    <x v="14"/>
    <x v="1"/>
    <x v="229"/>
    <n v="1024.0999999999999"/>
    <n v="918.19"/>
    <n v="918.19"/>
    <n v="0.189"/>
    <n v="10"/>
    <x v="229"/>
    <n v="10241"/>
    <n v="-2794.4790999999996"/>
    <n v="-0.37527311579827827"/>
    <x v="22"/>
    <d v="2023-03-01T00:00:00"/>
    <d v="2023-01-01T00:00:00"/>
    <n v="2"/>
    <s v="Q1-2023"/>
    <s v="Africa → Kenya → Nairobi"/>
    <m/>
    <m/>
    <s v="Medium"/>
    <n v="0"/>
    <n v="0"/>
    <n v="0.189"/>
    <n v="1126.51"/>
    <n v="11"/>
    <n v="8191.1729899999991"/>
    <n v="12391.61"/>
    <n v="-4200.4370100000015"/>
    <n v="-0.51280042737810638"/>
    <n v="744.65208999999868"/>
    <n v="-1405.9579100000019"/>
  </r>
  <r>
    <x v="229"/>
    <d v="2023-05-23T00:00:00"/>
    <d v="2023-06-10T00:00:00"/>
    <n v="18"/>
    <s v="Original"/>
    <d v="2023-06-10T00:00:00"/>
    <n v="18"/>
    <x v="1"/>
    <x v="9"/>
    <s v="Shanghai"/>
    <s v="Corporate"/>
    <x v="3"/>
    <x v="6"/>
    <x v="0"/>
    <x v="230"/>
    <n v="54.62"/>
    <n v="48.94"/>
    <n v="48.94"/>
    <n v="0.14799999999999999"/>
    <n v="16"/>
    <x v="230"/>
    <n v="873.92"/>
    <n v="-206.76991999999996"/>
    <n v="-0.3099301434543783"/>
    <x v="15"/>
    <d v="2023-05-01T00:00:00"/>
    <d v="2023-01-01T00:00:00"/>
    <n v="4"/>
    <s v="Q2-2023"/>
    <s v="Asia → China → Shanghai"/>
    <m/>
    <m/>
    <s v="Low"/>
    <n v="0"/>
    <n v="0"/>
    <n v="0.14799999999999999"/>
    <n v="60.082000000000001"/>
    <n v="17"/>
    <n v="708.84695999999997"/>
    <n v="1021.394"/>
    <n v="-312.54704000000004"/>
    <n v="-0.44092315779981628"/>
    <n v="41.696879999999965"/>
    <n v="-105.77712000000008"/>
  </r>
  <r>
    <x v="230"/>
    <d v="2025-04-24T00:00:00"/>
    <d v="2025-05-06T00:00:00"/>
    <n v="12"/>
    <s v="Original"/>
    <d v="2025-05-06T00:00:00"/>
    <n v="12"/>
    <x v="2"/>
    <x v="5"/>
    <s v="Brasília"/>
    <s v="Consumer"/>
    <x v="1"/>
    <x v="0"/>
    <x v="3"/>
    <x v="231"/>
    <n v="394.13"/>
    <n v="932.29"/>
    <n v="932.29"/>
    <n v="0.109"/>
    <n v="7"/>
    <x v="231"/>
    <n v="2758.91"/>
    <n v="3055.7827299999999"/>
    <n v="0.5255278089303268"/>
    <x v="19"/>
    <d v="2025-04-01T00:00:00"/>
    <d v="2023-01-01T00:00:00"/>
    <n v="27"/>
    <s v="Q2-2025"/>
    <s v="Americas → Brazil → Brasília"/>
    <m/>
    <m/>
    <s v="Medium"/>
    <n v="0"/>
    <n v="0"/>
    <n v="0.109"/>
    <n v="433.54300000000001"/>
    <n v="7"/>
    <n v="5814.6927299999998"/>
    <n v="3034.8009999999999"/>
    <n v="2779.8917299999998"/>
    <n v="0.47808058982335944"/>
    <n v="0"/>
    <n v="-275.89100000000008"/>
  </r>
  <r>
    <x v="231"/>
    <d v="2024-09-03T00:00:00"/>
    <d v="2024-09-08T00:00:00"/>
    <n v="5"/>
    <s v="Original"/>
    <d v="2024-09-08T00:00:00"/>
    <n v="5"/>
    <x v="0"/>
    <x v="1"/>
    <s v="Lagos"/>
    <s v="Small Business"/>
    <x v="4"/>
    <x v="11"/>
    <x v="1"/>
    <x v="232"/>
    <n v="197.63"/>
    <n v="325.79000000000002"/>
    <n v="325.79000000000002"/>
    <n v="0.11600000000000001"/>
    <n v="10"/>
    <x v="232"/>
    <n v="1976.3"/>
    <n v="903.68360000000007"/>
    <n v="0.31378081458519419"/>
    <x v="29"/>
    <d v="2024-09-01T00:00:00"/>
    <d v="2023-01-01T00:00:00"/>
    <n v="20"/>
    <s v="Q3-2024"/>
    <s v="Africa → Nigeria → Lagos"/>
    <m/>
    <m/>
    <s v="Low"/>
    <n v="1"/>
    <n v="0"/>
    <n v="0.11600000000000001"/>
    <n v="217.393"/>
    <n v="11"/>
    <n v="3167.9819600000001"/>
    <n v="2391.3229999999999"/>
    <n v="776.65896000000021"/>
    <n v="0.24515889604371363"/>
    <n v="287.99836000000005"/>
    <n v="-127.02463999999986"/>
  </r>
  <r>
    <x v="232"/>
    <d v="2024-09-05T00:00:00"/>
    <d v="2024-09-25T00:00:00"/>
    <n v="20"/>
    <s v="Original"/>
    <d v="2024-09-25T00:00:00"/>
    <n v="20"/>
    <x v="1"/>
    <x v="2"/>
    <s v="Osaka"/>
    <s v="Enterprise"/>
    <x v="3"/>
    <x v="14"/>
    <x v="5"/>
    <x v="233"/>
    <n v="195.54"/>
    <n v="405.97"/>
    <n v="405.97"/>
    <n v="0.187"/>
    <n v="16"/>
    <x v="233"/>
    <n v="3128.64"/>
    <n v="2152.21776"/>
    <n v="0.40755079152141377"/>
    <x v="29"/>
    <d v="2024-09-01T00:00:00"/>
    <d v="2023-03-01T00:00:00"/>
    <n v="18"/>
    <s v="Q3-2024"/>
    <s v="Asia → Japan → Osaka"/>
    <m/>
    <m/>
    <s v="Low"/>
    <n v="0"/>
    <n v="0"/>
    <n v="0.187"/>
    <n v="215.09400000000002"/>
    <n v="17"/>
    <n v="5610.9113699999998"/>
    <n v="3656.5980000000004"/>
    <n v="1954.3133699999994"/>
    <n v="0.34830587067355501"/>
    <n v="330.05360999999994"/>
    <n v="-197.9043900000006"/>
  </r>
  <r>
    <x v="233"/>
    <d v="2023-03-14T00:00:00"/>
    <d v="2023-03-30T00:00:00"/>
    <n v="16"/>
    <s v="Original"/>
    <d v="2023-03-30T00:00:00"/>
    <n v="16"/>
    <x v="0"/>
    <x v="11"/>
    <s v="Cape Town"/>
    <s v="Consumer"/>
    <x v="3"/>
    <x v="11"/>
    <x v="0"/>
    <x v="234"/>
    <n v="1309.77"/>
    <n v="1589.07"/>
    <n v="1589.07"/>
    <n v="0.10199999999999999"/>
    <n v="10"/>
    <x v="234"/>
    <n v="13097.7"/>
    <n v="1172.1485999999986"/>
    <n v="8.2141628328137886E-2"/>
    <x v="22"/>
    <d v="2023-03-01T00:00:00"/>
    <d v="2023-01-01T00:00:00"/>
    <n v="2"/>
    <s v="Q1-2023"/>
    <s v="Africa → South Africa → Cape Town"/>
    <m/>
    <m/>
    <s v="Medium"/>
    <n v="0"/>
    <n v="0"/>
    <n v="0.10199999999999999"/>
    <n v="1440.7470000000001"/>
    <n v="11"/>
    <n v="15696.833460000002"/>
    <n v="15848.217000000001"/>
    <n v="-151.3835399999989"/>
    <n v="-9.6442088390481587E-3"/>
    <n v="1426.9848600000023"/>
    <n v="-1323.5321399999975"/>
  </r>
  <r>
    <x v="234"/>
    <d v="2024-01-11T00:00:00"/>
    <d v="2024-02-02T00:00:00"/>
    <n v="22"/>
    <s v="Original"/>
    <d v="2024-02-02T00:00:00"/>
    <n v="22"/>
    <x v="1"/>
    <x v="2"/>
    <s v="Nagoya"/>
    <s v="Small Business"/>
    <x v="1"/>
    <x v="15"/>
    <x v="1"/>
    <x v="235"/>
    <n v="1237.68"/>
    <n v="1432.8"/>
    <n v="1432.8"/>
    <n v="6.8000000000000005E-2"/>
    <n v="13"/>
    <x v="235"/>
    <n v="16089.84"/>
    <n v="1269.9647999999979"/>
    <n v="7.315547695559331E-2"/>
    <x v="9"/>
    <d v="2024-01-01T00:00:00"/>
    <d v="2023-03-01T00:00:00"/>
    <n v="10"/>
    <s v="Q1-2024"/>
    <s v="Asia → Japan → Nagoya"/>
    <m/>
    <m/>
    <s v="Medium"/>
    <n v="0"/>
    <n v="0"/>
    <n v="6.8000000000000005E-2"/>
    <n v="1361.4480000000001"/>
    <n v="14"/>
    <n v="18695.1744"/>
    <n v="19060.272000000001"/>
    <n v="-365.09760000000097"/>
    <n v="-1.9528975348847292E-2"/>
    <n v="1335.3696000000018"/>
    <n v="-1635.0623999999989"/>
  </r>
  <r>
    <x v="235"/>
    <d v="2024-09-13T00:00:00"/>
    <d v="2024-10-02T00:00:00"/>
    <n v="19"/>
    <s v="Original"/>
    <d v="2024-10-02T00:00:00"/>
    <n v="19"/>
    <x v="0"/>
    <x v="0"/>
    <s v="Mombasa"/>
    <s v="Small Business"/>
    <x v="0"/>
    <x v="12"/>
    <x v="3"/>
    <x v="236"/>
    <n v="1338.99"/>
    <n v="1765.76"/>
    <n v="1765.76"/>
    <n v="0.126"/>
    <n v="24"/>
    <x v="236"/>
    <n v="32135.760000000002"/>
    <n v="4902.8217599999989"/>
    <n v="0.1323706666677725"/>
    <x v="29"/>
    <d v="2024-09-01T00:00:00"/>
    <d v="2023-01-01T00:00:00"/>
    <n v="20"/>
    <s v="Q3-2024"/>
    <s v="Africa → Kenya → Mombasa"/>
    <m/>
    <m/>
    <s v="High"/>
    <n v="0"/>
    <n v="0"/>
    <n v="0.126"/>
    <n v="1472.8890000000001"/>
    <n v="25"/>
    <n v="38581.856"/>
    <n v="36822.225000000006"/>
    <n v="1759.6309999999939"/>
    <n v="4.5607733334549636E-2"/>
    <n v="1543.2742399999988"/>
    <n v="-3143.190760000005"/>
  </r>
  <r>
    <x v="236"/>
    <d v="2025-07-17T00:00:00"/>
    <d v="2025-07-23T00:00:00"/>
    <n v="6"/>
    <s v="Original"/>
    <d v="2025-07-23T00:00:00"/>
    <n v="6"/>
    <x v="2"/>
    <x v="3"/>
    <s v="Vancouver"/>
    <s v="Consumer"/>
    <x v="1"/>
    <x v="10"/>
    <x v="0"/>
    <x v="237"/>
    <n v="1364.89"/>
    <n v="2757.54"/>
    <n v="2757.54"/>
    <n v="0.17199999999999999"/>
    <n v="61"/>
    <x v="237"/>
    <n v="83258.290000000008"/>
    <n v="56019.54032"/>
    <n v="0.4022143379983118"/>
    <x v="13"/>
    <d v="2025-07-01T00:00:00"/>
    <d v="2023-01-01T00:00:00"/>
    <n v="30"/>
    <s v="Q3-2025"/>
    <s v="Americas → Canada → Vancouver"/>
    <m/>
    <m/>
    <s v="High"/>
    <n v="1"/>
    <n v="0"/>
    <n v="0.17199999999999999"/>
    <n v="1501.3790000000001"/>
    <n v="64"/>
    <n v="146127.55968000001"/>
    <n v="96088.256000000008"/>
    <n v="50039.303679999997"/>
    <n v="0.34243577179814294"/>
    <n v="6849.7293599999975"/>
    <n v="-5980.2366400000028"/>
  </r>
  <r>
    <x v="237"/>
    <d v="2023-11-28T00:00:00"/>
    <d v="2023-12-07T00:00:00"/>
    <n v="9"/>
    <s v="Original"/>
    <d v="2023-12-07T00:00:00"/>
    <n v="9"/>
    <x v="1"/>
    <x v="4"/>
    <s v="Delhi"/>
    <s v="Enterprise"/>
    <x v="2"/>
    <x v="4"/>
    <x v="3"/>
    <x v="238"/>
    <n v="699.33"/>
    <n v="873.75"/>
    <n v="873.75"/>
    <n v="0.23499999999999999"/>
    <n v="10"/>
    <x v="238"/>
    <n v="6993.3"/>
    <n v="-309.11250000000018"/>
    <n v="-4.6245336475076469E-2"/>
    <x v="30"/>
    <d v="2023-11-01T00:00:00"/>
    <d v="2023-01-01T00:00:00"/>
    <n v="10"/>
    <s v="Q4-2023"/>
    <s v="Asia → India → Delhi"/>
    <m/>
    <m/>
    <s v="Medium"/>
    <n v="0"/>
    <n v="1"/>
    <n v="0.23499999999999999"/>
    <n v="769.26300000000015"/>
    <n v="11"/>
    <n v="7352.6062499999998"/>
    <n v="8461.8930000000018"/>
    <n v="-1109.286750000002"/>
    <n v="-0.15086987012258438"/>
    <n v="668.41874999999982"/>
    <n v="-800.17425000000185"/>
  </r>
  <r>
    <x v="238"/>
    <d v="2024-03-30T00:00:00"/>
    <d v="2024-04-24T00:00:00"/>
    <n v="25"/>
    <s v="Original"/>
    <d v="2024-04-24T00:00:00"/>
    <n v="25"/>
    <x v="2"/>
    <x v="10"/>
    <s v="Austin"/>
    <s v="Non-Profit"/>
    <x v="1"/>
    <x v="3"/>
    <x v="4"/>
    <x v="239"/>
    <n v="160.82"/>
    <n v="258.52"/>
    <n v="258.52"/>
    <n v="0.13"/>
    <n v="17"/>
    <x v="239"/>
    <n v="2733.94"/>
    <n v="1089.5708"/>
    <n v="0.28496605789631874"/>
    <x v="0"/>
    <d v="2024-03-01T00:00:00"/>
    <d v="2023-01-01T00:00:00"/>
    <n v="14"/>
    <s v="Q1-2024"/>
    <s v="Americas → USA → Austin"/>
    <m/>
    <m/>
    <s v="Low"/>
    <n v="0"/>
    <n v="0"/>
    <n v="0.13"/>
    <n v="176.90200000000002"/>
    <n v="18"/>
    <n v="4048.4231999999997"/>
    <n v="3184.2360000000003"/>
    <n v="864.18719999999939"/>
    <n v="0.21346266368595049"/>
    <n v="224.91239999999971"/>
    <n v="-225.38360000000057"/>
  </r>
  <r>
    <x v="239"/>
    <d v="2023-09-19T00:00:00"/>
    <d v="2023-10-08T00:00:00"/>
    <n v="19"/>
    <s v="Original"/>
    <d v="2023-10-08T00:00:00"/>
    <n v="19"/>
    <x v="1"/>
    <x v="4"/>
    <s v="Bengaluru"/>
    <s v="Education"/>
    <x v="4"/>
    <x v="1"/>
    <x v="1"/>
    <x v="240"/>
    <n v="385.32"/>
    <n v="606.76"/>
    <n v="606.76"/>
    <n v="8.5999999999999993E-2"/>
    <n v="8"/>
    <x v="240"/>
    <n v="3082.56"/>
    <n v="1354.0691200000006"/>
    <n v="0.30520223425842735"/>
    <x v="27"/>
    <d v="2023-09-01T00:00:00"/>
    <d v="2023-01-01T00:00:00"/>
    <n v="8"/>
    <s v="Q3-2023"/>
    <s v="Asia → India → Bengaluru"/>
    <m/>
    <m/>
    <s v="Low"/>
    <n v="0"/>
    <n v="0"/>
    <n v="8.5999999999999993E-2"/>
    <n v="423.85200000000003"/>
    <n v="8"/>
    <n v="4436.6291200000005"/>
    <n v="3390.8160000000003"/>
    <n v="1045.8131200000003"/>
    <n v="0.23572245768427003"/>
    <n v="0"/>
    <n v="-308.25600000000031"/>
  </r>
  <r>
    <x v="240"/>
    <d v="2025-05-16T00:00:00"/>
    <d v="2025-05-27T00:00:00"/>
    <n v="11"/>
    <s v="Original"/>
    <d v="2025-05-27T00:00:00"/>
    <n v="11"/>
    <x v="1"/>
    <x v="9"/>
    <s v="Beijing"/>
    <s v="Enterprise"/>
    <x v="1"/>
    <x v="9"/>
    <x v="3"/>
    <x v="241"/>
    <n v="918.12"/>
    <n v="1337.69"/>
    <n v="1337.69"/>
    <n v="9.5000000000000001E-2"/>
    <n v="8"/>
    <x v="241"/>
    <n v="7344.96"/>
    <n v="2339.9156000000012"/>
    <n v="0.24160512707050164"/>
    <x v="8"/>
    <d v="2025-05-01T00:00:00"/>
    <d v="2023-01-01T00:00:00"/>
    <n v="28"/>
    <s v="Q2-2025"/>
    <s v="Asia → China → Beijing"/>
    <m/>
    <m/>
    <s v="Medium"/>
    <n v="0"/>
    <n v="0"/>
    <n v="9.5000000000000001E-2"/>
    <n v="1009.9320000000001"/>
    <n v="8"/>
    <n v="9684.8756000000012"/>
    <n v="8079.456000000001"/>
    <n v="1605.4196000000002"/>
    <n v="0.16576563977755171"/>
    <n v="0"/>
    <n v="-734.496000000001"/>
  </r>
  <r>
    <x v="241"/>
    <d v="2025-08-02T00:00:00"/>
    <d v="2025-08-08T00:00:00"/>
    <n v="6"/>
    <s v="Original"/>
    <d v="2025-08-08T00:00:00"/>
    <n v="6"/>
    <x v="1"/>
    <x v="2"/>
    <s v="Osaka"/>
    <s v="Consumer"/>
    <x v="4"/>
    <x v="13"/>
    <x v="4"/>
    <x v="242"/>
    <n v="1225.94"/>
    <n v="1793.08"/>
    <n v="1793.08"/>
    <n v="0.13600000000000001"/>
    <n v="22"/>
    <x v="242"/>
    <n v="26970.68"/>
    <n v="7112.1846399999922"/>
    <n v="0.20867332353434462"/>
    <x v="28"/>
    <d v="2025-08-01T00:00:00"/>
    <d v="2023-03-01T00:00:00"/>
    <n v="29"/>
    <s v="Q3-2025"/>
    <s v="Asia → Japan → Osaka"/>
    <m/>
    <m/>
    <s v="High"/>
    <n v="1"/>
    <n v="0"/>
    <n v="0.13600000000000001"/>
    <n v="1348.5340000000001"/>
    <n v="23"/>
    <n v="35632.085759999994"/>
    <n v="31016.282000000003"/>
    <n v="4615.8037599999916"/>
    <n v="0.12954065588777905"/>
    <n v="1549.221120000002"/>
    <n v="-2496.3808800000006"/>
  </r>
  <r>
    <x v="242"/>
    <d v="2024-12-04T00:00:00"/>
    <d v="2024-12-12T00:00:00"/>
    <n v="8"/>
    <s v="Original"/>
    <d v="2024-12-12T00:00:00"/>
    <n v="8"/>
    <x v="3"/>
    <x v="6"/>
    <s v="Frankfurt"/>
    <s v="Enterprise"/>
    <x v="2"/>
    <x v="5"/>
    <x v="1"/>
    <x v="243"/>
    <n v="72.06"/>
    <n v="122.74"/>
    <n v="122.74"/>
    <n v="0.23799999999999999"/>
    <n v="8"/>
    <x v="243"/>
    <n v="576.48"/>
    <n v="171.74303999999995"/>
    <n v="0.22953455162246802"/>
    <x v="6"/>
    <d v="2024-12-01T00:00:00"/>
    <d v="2023-01-01T00:00:00"/>
    <n v="23"/>
    <s v="Q4-2024"/>
    <s v="Europe → Germany → Frankfurt"/>
    <m/>
    <m/>
    <s v="Low"/>
    <n v="0"/>
    <n v="1"/>
    <n v="0.23799999999999999"/>
    <n v="79.266000000000005"/>
    <n v="8"/>
    <n v="748.22303999999997"/>
    <n v="634.12800000000004"/>
    <n v="114.09503999999993"/>
    <n v="0.1524880067847148"/>
    <n v="0"/>
    <n v="-57.648000000000025"/>
  </r>
  <r>
    <x v="243"/>
    <d v="2023-04-19T00:00:00"/>
    <d v="2023-04-28T00:00:00"/>
    <n v="9"/>
    <s v="Original"/>
    <d v="2023-04-28T00:00:00"/>
    <n v="9"/>
    <x v="2"/>
    <x v="5"/>
    <s v="Rio de Janeiro"/>
    <s v="Corporate"/>
    <x v="3"/>
    <x v="12"/>
    <x v="3"/>
    <x v="244"/>
    <n v="1013.54"/>
    <n v="927.93"/>
    <n v="927.93"/>
    <n v="0.17499999999999999"/>
    <n v="16"/>
    <x v="244"/>
    <n v="16216.64"/>
    <n v="-3967.9639999999999"/>
    <n v="-0.32395044166406234"/>
    <x v="12"/>
    <d v="2023-04-01T00:00:00"/>
    <d v="2023-01-01T00:00:00"/>
    <n v="3"/>
    <s v="Q2-2023"/>
    <s v="Americas → Brazil → Rio de Janeiro"/>
    <m/>
    <m/>
    <s v="Medium"/>
    <n v="0"/>
    <n v="0"/>
    <n v="0.17499999999999999"/>
    <n v="1114.894"/>
    <n v="17"/>
    <n v="13014.218249999998"/>
    <n v="18953.198"/>
    <n v="-5938.9797500000022"/>
    <n v="-0.4563454858304688"/>
    <n v="765.5422499999986"/>
    <n v="-1971.0157500000023"/>
  </r>
  <r>
    <x v="244"/>
    <d v="2024-03-06T00:00:00"/>
    <d v="2024-03-26T00:00:00"/>
    <n v="20"/>
    <s v="Original"/>
    <d v="2024-03-26T00:00:00"/>
    <n v="20"/>
    <x v="0"/>
    <x v="1"/>
    <s v="Port Harcourt"/>
    <s v="Consumer"/>
    <x v="2"/>
    <x v="2"/>
    <x v="3"/>
    <x v="245"/>
    <n v="65.64"/>
    <n v="151.88"/>
    <n v="151.88"/>
    <n v="0.16700000000000001"/>
    <n v="23"/>
    <x v="245"/>
    <n v="1509.72"/>
    <n v="1400.1489199999999"/>
    <n v="0.48117250587356353"/>
    <x v="0"/>
    <d v="2024-03-01T00:00:00"/>
    <d v="2023-01-01T00:00:00"/>
    <n v="14"/>
    <s v="Q1-2024"/>
    <s v="Africa → Nigeria → Port Harcourt"/>
    <m/>
    <m/>
    <s v="Low"/>
    <n v="0"/>
    <n v="0"/>
    <n v="0.16700000000000001"/>
    <n v="72.204000000000008"/>
    <n v="24"/>
    <n v="3036.3849599999999"/>
    <n v="1732.8960000000002"/>
    <n v="1303.4889599999997"/>
    <n v="0.42928975646091982"/>
    <n v="126.51603999999998"/>
    <n v="-96.659960000000183"/>
  </r>
  <r>
    <x v="245"/>
    <d v="2024-02-16T00:00:00"/>
    <d v="2024-03-04T00:00:00"/>
    <n v="17"/>
    <s v="Original"/>
    <d v="2024-03-04T00:00:00"/>
    <n v="17"/>
    <x v="2"/>
    <x v="3"/>
    <s v="Montreal"/>
    <s v="Non-Profit"/>
    <x v="0"/>
    <x v="14"/>
    <x v="4"/>
    <x v="246"/>
    <n v="1350.98"/>
    <n v="2210.4"/>
    <n v="2210.4"/>
    <n v="0.26300000000000001"/>
    <n v="6"/>
    <x v="246"/>
    <n v="8105.88"/>
    <n v="1668.5088000000005"/>
    <n v="0.17070211080615091"/>
    <x v="31"/>
    <d v="2024-02-01T00:00:00"/>
    <d v="2023-01-01T00:00:00"/>
    <n v="13"/>
    <s v="Q1-2024"/>
    <s v="Americas → Canada → Montreal"/>
    <m/>
    <m/>
    <s v="High"/>
    <n v="0"/>
    <n v="1"/>
    <n v="0.25"/>
    <n v="1486.0780000000002"/>
    <n v="6"/>
    <n v="9946.8000000000011"/>
    <n v="8916.4680000000008"/>
    <n v="1030.3320000000003"/>
    <n v="0.10358426830739537"/>
    <n v="172.41120000000046"/>
    <n v="-638.17680000000018"/>
  </r>
  <r>
    <x v="246"/>
    <d v="2025-04-22T00:00:00"/>
    <d v="2025-05-02T00:00:00"/>
    <n v="10"/>
    <s v="Original"/>
    <d v="2025-05-02T00:00:00"/>
    <n v="10"/>
    <x v="3"/>
    <x v="6"/>
    <s v="Berlin"/>
    <s v="Corporate"/>
    <x v="2"/>
    <x v="0"/>
    <x v="5"/>
    <x v="247"/>
    <n v="20.149999999999999"/>
    <n v="39.74"/>
    <n v="39.74"/>
    <n v="0.151"/>
    <n v="18"/>
    <x v="247"/>
    <n v="362.7"/>
    <n v="244.60668000000004"/>
    <n v="0.4027729120318585"/>
    <x v="19"/>
    <d v="2025-04-01T00:00:00"/>
    <d v="2023-01-01T00:00:00"/>
    <n v="27"/>
    <s v="Q2-2025"/>
    <s v="Europe → Germany → Berlin"/>
    <m/>
    <m/>
    <s v="Low"/>
    <n v="0"/>
    <n v="0"/>
    <n v="0.151"/>
    <n v="22.164999999999999"/>
    <n v="19"/>
    <n v="641.04594000000009"/>
    <n v="421.13499999999999"/>
    <n v="219.9109400000001"/>
    <n v="0.34305020323504437"/>
    <n v="33.739260000000058"/>
    <n v="-24.695739999999944"/>
  </r>
  <r>
    <x v="247"/>
    <d v="2024-11-08T00:00:00"/>
    <d v="2024-11-08T00:00:00"/>
    <n v="0"/>
    <s v="Original"/>
    <d v="2024-11-08T00:00:00"/>
    <n v="0"/>
    <x v="0"/>
    <x v="0"/>
    <s v="Nakuru"/>
    <s v="Enterprise"/>
    <x v="2"/>
    <x v="12"/>
    <x v="2"/>
    <x v="248"/>
    <n v="803.28"/>
    <n v="1009"/>
    <n v="1009"/>
    <n v="0.11"/>
    <n v="4"/>
    <x v="248"/>
    <n v="3213.12"/>
    <n v="378.92000000000007"/>
    <n v="0.10548880302001093"/>
    <x v="18"/>
    <d v="2024-11-01T00:00:00"/>
    <d v="2023-01-01T00:00:00"/>
    <n v="22"/>
    <s v="Q4-2024"/>
    <s v="Africa → Kenya → Nakuru"/>
    <m/>
    <m/>
    <s v="Medium"/>
    <n v="1"/>
    <n v="0"/>
    <n v="0.11"/>
    <n v="883.60800000000006"/>
    <n v="4"/>
    <n v="3592.04"/>
    <n v="3534.4320000000002"/>
    <n v="57.60799999999972"/>
    <n v="1.6037683322011928E-2"/>
    <n v="0"/>
    <n v="-321.31200000000035"/>
  </r>
  <r>
    <x v="248"/>
    <d v="2025-09-12T00:00:00"/>
    <d v="2025-09-30T00:00:00"/>
    <n v="18"/>
    <s v="Original"/>
    <d v="2025-09-30T00:00:00"/>
    <n v="18"/>
    <x v="1"/>
    <x v="2"/>
    <s v="Nagoya"/>
    <s v="Non-Profit"/>
    <x v="2"/>
    <x v="9"/>
    <x v="5"/>
    <x v="249"/>
    <n v="1212.99"/>
    <n v="1653.64"/>
    <n v="1653.64"/>
    <n v="0.107"/>
    <n v="8"/>
    <x v="249"/>
    <n v="9703.92"/>
    <n v="2109.6841600000007"/>
    <n v="0.17858090819931455"/>
    <x v="11"/>
    <d v="2025-09-01T00:00:00"/>
    <d v="2023-03-01T00:00:00"/>
    <n v="30"/>
    <s v="Q3-2025"/>
    <s v="Asia → Japan → Nagoya"/>
    <m/>
    <m/>
    <s v="High"/>
    <n v="0"/>
    <n v="0"/>
    <n v="0.107"/>
    <n v="1334.2890000000002"/>
    <n v="8"/>
    <n v="11813.604160000001"/>
    <n v="10674.312000000002"/>
    <n v="1139.2921599999991"/>
    <n v="9.643899901924588E-2"/>
    <n v="0"/>
    <n v="-970.39200000000164"/>
  </r>
  <r>
    <x v="249"/>
    <d v="2024-09-02T00:00:00"/>
    <d v="2024-09-08T00:00:00"/>
    <n v="6"/>
    <s v="Original"/>
    <d v="2024-09-08T00:00:00"/>
    <n v="6"/>
    <x v="2"/>
    <x v="10"/>
    <s v="Austin"/>
    <s v="Consumer"/>
    <x v="4"/>
    <x v="10"/>
    <x v="0"/>
    <x v="250"/>
    <n v="462.94"/>
    <n v="1015.7"/>
    <n v="1015.7"/>
    <n v="0.14299999999999999"/>
    <n v="14"/>
    <x v="250"/>
    <n v="6481.16"/>
    <n v="5705.2086000000018"/>
    <n v="0.46816314090483041"/>
    <x v="29"/>
    <d v="2024-09-01T00:00:00"/>
    <d v="2023-01-01T00:00:00"/>
    <n v="20"/>
    <s v="Q3-2024"/>
    <s v="Americas → USA → Austin"/>
    <m/>
    <m/>
    <s v="Medium"/>
    <n v="1"/>
    <n v="0"/>
    <n v="0.14299999999999999"/>
    <n v="509.23400000000004"/>
    <n v="15"/>
    <n v="13056.8235"/>
    <n v="7638.51"/>
    <n v="5418.3135000000002"/>
    <n v="0.41497945499531336"/>
    <n v="870.45489999999882"/>
    <n v="-286.89510000000155"/>
  </r>
  <r>
    <x v="250"/>
    <d v="2023-03-04T00:00:00"/>
    <d v="2023-03-24T00:00:00"/>
    <n v="20"/>
    <s v="Original"/>
    <d v="2023-03-24T00:00:00"/>
    <n v="20"/>
    <x v="2"/>
    <x v="3"/>
    <s v="Montreal"/>
    <s v="Consumer"/>
    <x v="3"/>
    <x v="2"/>
    <x v="4"/>
    <x v="251"/>
    <n v="481.71"/>
    <n v="912.45"/>
    <n v="912.45"/>
    <n v="0.20300000000000001"/>
    <n v="24"/>
    <x v="251"/>
    <n v="11561.039999999999"/>
    <n v="5892.3036000000011"/>
    <n v="0.33760313983619739"/>
    <x v="22"/>
    <d v="2023-03-01T00:00:00"/>
    <d v="2023-01-01T00:00:00"/>
    <n v="2"/>
    <s v="Q1-2023"/>
    <s v="Americas → Canada → Montreal"/>
    <m/>
    <m/>
    <s v="Medium"/>
    <n v="0"/>
    <n v="1"/>
    <n v="0.20300000000000001"/>
    <n v="529.88099999999997"/>
    <n v="25"/>
    <n v="18180.56625"/>
    <n v="13247.025"/>
    <n v="4933.5412500000002"/>
    <n v="0.27136345381981708"/>
    <n v="727.2226499999997"/>
    <n v="-958.76235000000088"/>
  </r>
  <r>
    <x v="251"/>
    <d v="2024-03-15T00:00:00"/>
    <d v="2024-04-09T00:00:00"/>
    <n v="25"/>
    <s v="Original"/>
    <d v="2024-04-09T00:00:00"/>
    <n v="25"/>
    <x v="2"/>
    <x v="3"/>
    <s v="Vancouver"/>
    <s v="Consumer"/>
    <x v="1"/>
    <x v="9"/>
    <x v="5"/>
    <x v="252"/>
    <n v="648.64"/>
    <n v="815.19"/>
    <n v="815.19"/>
    <n v="0.22500000000000001"/>
    <n v="28"/>
    <x v="252"/>
    <n v="18161.919999999998"/>
    <n v="-472.29699999999866"/>
    <n v="-2.6699099240272032E-2"/>
    <x v="0"/>
    <d v="2024-03-01T00:00:00"/>
    <d v="2023-01-01T00:00:00"/>
    <n v="14"/>
    <s v="Q1-2024"/>
    <s v="Americas → Canada → Vancouver"/>
    <m/>
    <m/>
    <s v="Low"/>
    <n v="0"/>
    <n v="1"/>
    <n v="0.22500000000000001"/>
    <n v="713.50400000000002"/>
    <n v="29"/>
    <n v="18321.395250000001"/>
    <n v="20691.616000000002"/>
    <n v="-2370.2207500000004"/>
    <n v="-0.12936900916429933"/>
    <n v="631.7722500000018"/>
    <n v="-1897.9237500000017"/>
  </r>
  <r>
    <x v="252"/>
    <d v="2024-07-29T00:00:00"/>
    <d v="2024-07-31T00:00:00"/>
    <n v="2"/>
    <s v="Original"/>
    <d v="2024-07-31T00:00:00"/>
    <n v="2"/>
    <x v="2"/>
    <x v="10"/>
    <s v="New York"/>
    <s v="Education"/>
    <x v="2"/>
    <x v="2"/>
    <x v="1"/>
    <x v="253"/>
    <n v="798.97"/>
    <n v="1814.06"/>
    <n v="1814.06"/>
    <n v="0.122"/>
    <n v="16"/>
    <x v="253"/>
    <n v="12783.52"/>
    <n v="12700.39488"/>
    <n v="0.49836906691159061"/>
    <x v="14"/>
    <d v="2024-07-01T00:00:00"/>
    <d v="2023-01-01T00:00:00"/>
    <n v="18"/>
    <s v="Q3-2024"/>
    <s v="Americas → USA → New York"/>
    <m/>
    <m/>
    <s v="High"/>
    <n v="1"/>
    <n v="0"/>
    <n v="0.122"/>
    <n v="878.86700000000008"/>
    <n v="17"/>
    <n v="27076.65956"/>
    <n v="14940.739000000001"/>
    <n v="12135.920559999999"/>
    <n v="0.44820597360274966"/>
    <n v="1592.7446799999998"/>
    <n v="-564.47432000000117"/>
  </r>
  <r>
    <x v="253"/>
    <d v="2024-10-27T00:00:00"/>
    <d v="2024-11-20T00:00:00"/>
    <n v="24"/>
    <s v="Original"/>
    <d v="2024-11-20T00:00:00"/>
    <n v="24"/>
    <x v="1"/>
    <x v="2"/>
    <s v="Nagoya"/>
    <s v="Non-Profit"/>
    <x v="1"/>
    <x v="10"/>
    <x v="5"/>
    <x v="254"/>
    <n v="317.25"/>
    <n v="758.92"/>
    <n v="758.92"/>
    <n v="5.2999999999999999E-2"/>
    <n v="9"/>
    <x v="254"/>
    <n v="2855.25"/>
    <n v="3613.0251599999992"/>
    <n v="0.5585762928489888"/>
    <x v="1"/>
    <d v="2024-10-01T00:00:00"/>
    <d v="2023-03-01T00:00:00"/>
    <n v="19"/>
    <s v="Q4-2024"/>
    <s v="Asia → Japan → Nagoya"/>
    <m/>
    <m/>
    <s v="Low"/>
    <n v="0"/>
    <n v="0"/>
    <n v="5.2999999999999999E-2"/>
    <n v="348.97500000000002"/>
    <n v="9"/>
    <n v="6468.2751599999992"/>
    <n v="3140.7750000000001"/>
    <n v="3327.5001599999991"/>
    <n v="0.51443392213388761"/>
    <n v="0"/>
    <n v="-285.52500000000009"/>
  </r>
  <r>
    <x v="254"/>
    <d v="2024-04-29T00:00:00"/>
    <d v="2024-05-19T00:00:00"/>
    <n v="20"/>
    <s v="Original"/>
    <d v="2024-05-19T00:00:00"/>
    <n v="20"/>
    <x v="3"/>
    <x v="6"/>
    <s v="Frankfurt"/>
    <s v="Enterprise"/>
    <x v="2"/>
    <x v="0"/>
    <x v="4"/>
    <x v="255"/>
    <n v="668.97"/>
    <n v="1667.44"/>
    <n v="1667.44"/>
    <n v="3.4000000000000002E-2"/>
    <n v="15"/>
    <x v="255"/>
    <n v="10034.550000000001"/>
    <n v="14126.6556"/>
    <n v="0.58468339013679016"/>
    <x v="20"/>
    <d v="2024-04-01T00:00:00"/>
    <d v="2023-01-01T00:00:00"/>
    <n v="15"/>
    <s v="Q2-2024"/>
    <s v="Europe → Germany → Frankfurt"/>
    <m/>
    <m/>
    <s v="High"/>
    <n v="0"/>
    <n v="0"/>
    <n v="3.4000000000000002E-2"/>
    <n v="735.86700000000008"/>
    <n v="16"/>
    <n v="25771.95264"/>
    <n v="11773.872000000001"/>
    <n v="13998.080639999998"/>
    <n v="0.54315172915046916"/>
    <n v="1610.7470399999984"/>
    <n v="-128.57496000000174"/>
  </r>
  <r>
    <x v="255"/>
    <d v="2023-10-05T00:00:00"/>
    <d v="2023-10-06T00:00:00"/>
    <n v="1"/>
    <s v="Original"/>
    <d v="2023-10-06T00:00:00"/>
    <n v="1"/>
    <x v="1"/>
    <x v="4"/>
    <s v="Bengaluru"/>
    <s v="Non-Profit"/>
    <x v="1"/>
    <x v="2"/>
    <x v="0"/>
    <x v="256"/>
    <n v="1470.26"/>
    <n v="2562.5500000000002"/>
    <n v="2562.5500000000002"/>
    <n v="0.17299999999999999"/>
    <n v="9"/>
    <x v="256"/>
    <n v="13232.34"/>
    <n v="5840.7196499999991"/>
    <n v="0.30622877279157462"/>
    <x v="32"/>
    <d v="2023-10-01T00:00:00"/>
    <d v="2023-01-01T00:00:00"/>
    <n v="9"/>
    <s v="Q4-2023"/>
    <s v="Asia → India → Bengaluru"/>
    <m/>
    <m/>
    <s v="High"/>
    <n v="1"/>
    <n v="0"/>
    <n v="0.17299999999999999"/>
    <n v="1617.2860000000001"/>
    <n v="9"/>
    <n v="19073.059649999999"/>
    <n v="14555.574000000001"/>
    <n v="4517.4856499999987"/>
    <n v="0.23685165007073203"/>
    <n v="0"/>
    <n v="-1323.2340000000004"/>
  </r>
  <r>
    <x v="256"/>
    <d v="2023-04-19T00:00:00"/>
    <d v="2023-05-07T00:00:00"/>
    <n v="18"/>
    <s v="Original"/>
    <d v="2023-05-07T00:00:00"/>
    <n v="18"/>
    <x v="3"/>
    <x v="8"/>
    <s v="London"/>
    <s v="Non-Profit"/>
    <x v="4"/>
    <x v="10"/>
    <x v="2"/>
    <x v="257"/>
    <n v="516.96"/>
    <n v="745.38"/>
    <n v="745.38"/>
    <n v="0.19700000000000001"/>
    <n v="4"/>
    <x v="257"/>
    <n v="2067.84"/>
    <n v="326.32055999999966"/>
    <n v="0.13629852794835101"/>
    <x v="12"/>
    <d v="2023-04-01T00:00:00"/>
    <d v="2023-01-01T00:00:00"/>
    <n v="3"/>
    <s v="Q2-2023"/>
    <s v="Europe → United Kingdom → London"/>
    <m/>
    <m/>
    <s v="Low"/>
    <n v="0"/>
    <n v="0"/>
    <n v="0.19700000000000001"/>
    <n v="568.65600000000006"/>
    <n v="4"/>
    <n v="2394.1605599999998"/>
    <n v="2274.6240000000003"/>
    <n v="119.53655999999955"/>
    <n v="4.9928380743186063E-2"/>
    <n v="0"/>
    <n v="-206.78400000000011"/>
  </r>
  <r>
    <x v="257"/>
    <d v="2025-06-27T00:00:00"/>
    <d v="2025-07-05T00:00:00"/>
    <n v="8"/>
    <s v="Original"/>
    <d v="2025-07-05T00:00:00"/>
    <n v="8"/>
    <x v="3"/>
    <x v="6"/>
    <s v="Munich"/>
    <s v="Small Business"/>
    <x v="4"/>
    <x v="3"/>
    <x v="5"/>
    <x v="258"/>
    <n v="314.93"/>
    <n v="687.95"/>
    <n v="687.95"/>
    <n v="0.20499999999999999"/>
    <n v="8"/>
    <x v="258"/>
    <n v="2519.44"/>
    <n v="1855.922"/>
    <n v="0.424175645352316"/>
    <x v="16"/>
    <d v="2025-06-01T00:00:00"/>
    <d v="2023-01-01T00:00:00"/>
    <n v="29"/>
    <s v="Q2-2025"/>
    <s v="Europe → Germany → Munich"/>
    <m/>
    <m/>
    <s v="Low"/>
    <n v="0"/>
    <n v="1"/>
    <n v="0.20499999999999999"/>
    <n v="346.42300000000006"/>
    <n v="8"/>
    <n v="4375.3620000000001"/>
    <n v="2771.3840000000005"/>
    <n v="1603.9779999999996"/>
    <n v="0.36659320988754751"/>
    <n v="0"/>
    <n v="-251.94400000000041"/>
  </r>
  <r>
    <x v="258"/>
    <d v="2023-10-11T00:00:00"/>
    <d v="2023-10-13T00:00:00"/>
    <n v="2"/>
    <s v="Original"/>
    <d v="2023-10-13T00:00:00"/>
    <n v="2"/>
    <x v="2"/>
    <x v="5"/>
    <s v="Brasília"/>
    <s v="Consumer"/>
    <x v="3"/>
    <x v="15"/>
    <x v="6"/>
    <x v="259"/>
    <n v="715.94"/>
    <n v="550.07000000000005"/>
    <n v="550.07000000000005"/>
    <n v="0.14000000000000001"/>
    <n v="16"/>
    <x v="259"/>
    <n v="11455.04"/>
    <n v="-3886.0768000000007"/>
    <n v="-0.51342260456491595"/>
    <x v="32"/>
    <d v="2023-10-01T00:00:00"/>
    <d v="2023-01-01T00:00:00"/>
    <n v="9"/>
    <s v="Q4-2023"/>
    <s v="Americas → Brazil → Brasília"/>
    <m/>
    <m/>
    <s v="Low"/>
    <n v="1"/>
    <n v="0"/>
    <n v="0.14000000000000001"/>
    <n v="787.53400000000011"/>
    <n v="17"/>
    <n v="8042.0234"/>
    <n v="13388.078000000001"/>
    <n v="-5346.0546000000013"/>
    <n v="-0.66476486502140764"/>
    <n v="473.0601999999999"/>
    <n v="-1459.9778000000006"/>
  </r>
  <r>
    <x v="259"/>
    <d v="2023-05-20T00:00:00"/>
    <d v="2023-06-07T00:00:00"/>
    <n v="18"/>
    <s v="Original"/>
    <d v="2023-06-07T00:00:00"/>
    <n v="18"/>
    <x v="0"/>
    <x v="1"/>
    <s v="Port Harcourt"/>
    <s v="Enterprise"/>
    <x v="3"/>
    <x v="6"/>
    <x v="0"/>
    <x v="260"/>
    <n v="1120.06"/>
    <n v="2068.21"/>
    <n v="2068.21"/>
    <n v="7.8E-2"/>
    <n v="12"/>
    <x v="260"/>
    <n v="13440.72"/>
    <n v="9441.9554400000034"/>
    <n v="0.41262462795303284"/>
    <x v="15"/>
    <d v="2023-05-01T00:00:00"/>
    <d v="2023-01-01T00:00:00"/>
    <n v="4"/>
    <s v="Q2-2023"/>
    <s v="Africa → Nigeria → Port Harcourt"/>
    <m/>
    <m/>
    <s v="High"/>
    <n v="0"/>
    <n v="0"/>
    <n v="7.8E-2"/>
    <n v="1232.066"/>
    <n v="13"/>
    <n v="24789.565060000001"/>
    <n v="16016.858"/>
    <n v="8772.7070600000006"/>
    <n v="0.35388709074833602"/>
    <n v="1906.8896199999981"/>
    <n v="-669.24838000000273"/>
  </r>
  <r>
    <x v="260"/>
    <d v="2023-05-27T00:00:00"/>
    <d v="2023-06-19T00:00:00"/>
    <n v="23"/>
    <s v="Original"/>
    <d v="2023-06-19T00:00:00"/>
    <n v="23"/>
    <x v="3"/>
    <x v="6"/>
    <s v="Berlin"/>
    <s v="Education"/>
    <x v="0"/>
    <x v="7"/>
    <x v="6"/>
    <x v="261"/>
    <n v="1471.58"/>
    <n v="2576.65"/>
    <n v="2576.65"/>
    <n v="4.0000000000000001E-3"/>
    <n v="7"/>
    <x v="261"/>
    <n v="10301.06"/>
    <n v="7663.3438000000006"/>
    <n v="0.4265849223451546"/>
    <x v="15"/>
    <d v="2023-05-01T00:00:00"/>
    <d v="2023-01-01T00:00:00"/>
    <n v="4"/>
    <s v="Q2-2023"/>
    <s v="Europe → Germany → Berlin"/>
    <m/>
    <m/>
    <s v="High"/>
    <n v="0"/>
    <n v="0"/>
    <n v="4.0000000000000001E-3"/>
    <n v="1618.7380000000001"/>
    <n v="7"/>
    <n v="17964.4038"/>
    <n v="11331.166000000001"/>
    <n v="6633.237799999999"/>
    <n v="0.36924341457966997"/>
    <n v="0"/>
    <n v="-1030.1060000000016"/>
  </r>
  <r>
    <x v="261"/>
    <d v="2023-08-04T00:00:00"/>
    <d v="2023-08-24T00:00:00"/>
    <n v="20"/>
    <s v="Original"/>
    <d v="2023-08-24T00:00:00"/>
    <n v="20"/>
    <x v="2"/>
    <x v="5"/>
    <s v="Brasília"/>
    <s v="Non-Profit"/>
    <x v="4"/>
    <x v="15"/>
    <x v="2"/>
    <x v="262"/>
    <n v="582.88"/>
    <n v="1044.1400000000001"/>
    <n v="1044.1400000000001"/>
    <n v="0.216"/>
    <n v="10"/>
    <x v="262"/>
    <n v="5828.8"/>
    <n v="2357.2576000000008"/>
    <n v="0.28796005539956138"/>
    <x v="25"/>
    <d v="2023-08-01T00:00:00"/>
    <d v="2023-01-01T00:00:00"/>
    <n v="7"/>
    <s v="Q3-2023"/>
    <s v="Americas → Brazil → Brasília"/>
    <m/>
    <m/>
    <s v="Medium"/>
    <n v="0"/>
    <n v="1"/>
    <n v="0.216"/>
    <n v="641.16800000000001"/>
    <n v="11"/>
    <n v="9004.6633600000005"/>
    <n v="7052.848"/>
    <n v="1951.8153600000005"/>
    <n v="0.21675606093951749"/>
    <n v="818.60575999999946"/>
    <n v="-405.44224000000031"/>
  </r>
  <r>
    <x v="262"/>
    <d v="2025-06-21T00:00:00"/>
    <d v="2025-06-27T00:00:00"/>
    <n v="6"/>
    <s v="Original"/>
    <d v="2025-06-27T00:00:00"/>
    <n v="6"/>
    <x v="0"/>
    <x v="11"/>
    <s v="Durban"/>
    <s v="Enterprise"/>
    <x v="3"/>
    <x v="13"/>
    <x v="3"/>
    <x v="263"/>
    <n v="93.91"/>
    <n v="99.04"/>
    <n v="99.04"/>
    <n v="5.7000000000000002E-2"/>
    <n v="6"/>
    <x v="263"/>
    <n v="563.46"/>
    <n v="-3.0916800000001103"/>
    <n v="-5.5172283829323376E-3"/>
    <x v="16"/>
    <d v="2025-06-01T00:00:00"/>
    <d v="2023-01-01T00:00:00"/>
    <n v="29"/>
    <s v="Q2-2025"/>
    <s v="Africa → South Africa → Durban"/>
    <m/>
    <m/>
    <s v="Low"/>
    <n v="1"/>
    <n v="0"/>
    <n v="5.7000000000000002E-2"/>
    <n v="103.301"/>
    <n v="6"/>
    <n v="560.36831999999993"/>
    <n v="619.80600000000004"/>
    <n v="-59.437680000000114"/>
    <n v="-0.10606895122122557"/>
    <n v="0"/>
    <n v="-56.346000000000004"/>
  </r>
  <r>
    <x v="263"/>
    <d v="2025-04-16T00:00:00"/>
    <d v="2025-04-26T00:00:00"/>
    <n v="10"/>
    <s v="Original"/>
    <d v="2025-04-26T00:00:00"/>
    <n v="10"/>
    <x v="0"/>
    <x v="1"/>
    <s v="Port Harcourt"/>
    <s v="Enterprise"/>
    <x v="2"/>
    <x v="9"/>
    <x v="4"/>
    <x v="264"/>
    <n v="1457.44"/>
    <n v="1996.81"/>
    <n v="1996.81"/>
    <n v="0.126"/>
    <n v="23"/>
    <x v="264"/>
    <n v="33521.120000000003"/>
    <n v="6618.7546199999924"/>
    <n v="0.16489225944672353"/>
    <x v="19"/>
    <d v="2025-04-01T00:00:00"/>
    <d v="2023-01-01T00:00:00"/>
    <n v="27"/>
    <s v="Q2-2025"/>
    <s v="Africa → Nigeria → Port Harcourt"/>
    <m/>
    <m/>
    <s v="High"/>
    <n v="0"/>
    <n v="0"/>
    <n v="0.126"/>
    <n v="1603.1840000000002"/>
    <n v="24"/>
    <n v="41885.086560000003"/>
    <n v="38476.416000000005"/>
    <n v="3408.6705599999987"/>
    <n v="8.138148539139603E-2"/>
    <n v="1745.2119400000083"/>
    <n v="-3210.0840599999938"/>
  </r>
  <r>
    <x v="264"/>
    <d v="2025-09-02T00:00:00"/>
    <d v="2025-09-11T00:00:00"/>
    <n v="9"/>
    <s v="Original"/>
    <d v="2025-09-11T00:00:00"/>
    <n v="9"/>
    <x v="2"/>
    <x v="3"/>
    <s v="Toronto"/>
    <s v="Corporate"/>
    <x v="3"/>
    <x v="12"/>
    <x v="1"/>
    <x v="265"/>
    <n v="1207.6300000000001"/>
    <n v="921.68"/>
    <n v="921.68"/>
    <n v="0.19600000000000001"/>
    <n v="17"/>
    <x v="265"/>
    <n v="20529.710000000003"/>
    <n v="-7932.1877600000025"/>
    <n v="-0.62966253274897988"/>
    <x v="11"/>
    <d v="2025-09-01T00:00:00"/>
    <d v="2023-01-01T00:00:00"/>
    <n v="32"/>
    <s v="Q3-2025"/>
    <s v="Americas → Canada → Toronto"/>
    <m/>
    <m/>
    <s v="Medium"/>
    <n v="0"/>
    <n v="0"/>
    <n v="0.19600000000000001"/>
    <n v="1328.3930000000003"/>
    <n v="18"/>
    <n v="13338.552959999999"/>
    <n v="23911.074000000004"/>
    <n v="-10572.521040000005"/>
    <n v="-0.7926287860238781"/>
    <n v="741.03071999999884"/>
    <n v="-2640.3332800000026"/>
  </r>
  <r>
    <x v="265"/>
    <d v="2024-10-08T00:00:00"/>
    <d v="2024-10-08T00:00:00"/>
    <n v="0"/>
    <s v="Original"/>
    <d v="2024-10-08T00:00:00"/>
    <n v="0"/>
    <x v="3"/>
    <x v="8"/>
    <s v="London"/>
    <s v="Corporate"/>
    <x v="1"/>
    <x v="6"/>
    <x v="5"/>
    <x v="266"/>
    <n v="1108.1099999999999"/>
    <n v="2503.79"/>
    <n v="2503.79"/>
    <n v="0.184"/>
    <n v="19"/>
    <x v="266"/>
    <n v="21054.089999999997"/>
    <n v="17764.670160000009"/>
    <n v="0.45763105485025896"/>
    <x v="1"/>
    <d v="2024-10-01T00:00:00"/>
    <d v="2023-01-01T00:00:00"/>
    <n v="21"/>
    <s v="Q4-2024"/>
    <s v="Europe → United Kingdom → London"/>
    <m/>
    <m/>
    <s v="High"/>
    <n v="1"/>
    <n v="0"/>
    <n v="0.184"/>
    <n v="1218.921"/>
    <n v="20"/>
    <n v="40861.852800000008"/>
    <n v="24378.420000000002"/>
    <n v="16483.432800000006"/>
    <n v="0.40339416033528469"/>
    <n v="2043.0926400000026"/>
    <n v="-1281.2373600000028"/>
  </r>
  <r>
    <x v="266"/>
    <d v="2023-05-07T00:00:00"/>
    <d v="2023-05-05T00:00:00"/>
    <n v="-2"/>
    <s v="Corrected"/>
    <d v="2023-05-09T00:00:00"/>
    <n v="2"/>
    <x v="0"/>
    <x v="1"/>
    <s v="Port Harcourt"/>
    <s v="Non-Profit"/>
    <x v="2"/>
    <x v="8"/>
    <x v="0"/>
    <x v="267"/>
    <n v="1269.6500000000001"/>
    <n v="2462.77"/>
    <n v="2462.77"/>
    <n v="0.107"/>
    <n v="8"/>
    <x v="267"/>
    <n v="10157.200000000001"/>
    <n v="7436.8288800000009"/>
    <n v="0.42269050089225502"/>
    <x v="15"/>
    <d v="2023-05-01T00:00:00"/>
    <d v="2023-01-01T00:00:00"/>
    <n v="4"/>
    <s v="Q2-2023"/>
    <s v="Africa → Nigeria → Port Harcourt"/>
    <m/>
    <m/>
    <s v="High"/>
    <n v="1"/>
    <n v="0"/>
    <n v="0.107"/>
    <n v="1396.6150000000002"/>
    <n v="8"/>
    <n v="17594.028880000002"/>
    <n v="11172.920000000002"/>
    <n v="6421.1088799999998"/>
    <n v="0.36495955098148042"/>
    <n v="0"/>
    <n v="-1015.7200000000012"/>
  </r>
  <r>
    <x v="267"/>
    <d v="2023-12-24T00:00:00"/>
    <d v="2024-01-01T00:00:00"/>
    <n v="8"/>
    <s v="Original"/>
    <d v="2024-01-01T00:00:00"/>
    <n v="8"/>
    <x v="2"/>
    <x v="5"/>
    <s v="São Paulo"/>
    <s v="Education"/>
    <x v="4"/>
    <x v="0"/>
    <x v="3"/>
    <x v="268"/>
    <n v="526.49"/>
    <n v="496.2"/>
    <n v="496.2"/>
    <n v="0"/>
    <n v="14"/>
    <x v="268"/>
    <n v="7370.8600000000006"/>
    <n v="-424.0600000000004"/>
    <n v="-6.1043933897621985E-2"/>
    <x v="4"/>
    <d v="2023-12-01T00:00:00"/>
    <d v="2023-01-01T00:00:00"/>
    <n v="11"/>
    <s v="Q4-2023"/>
    <s v="Americas → Brazil → São Paulo"/>
    <m/>
    <m/>
    <s v="Low"/>
    <n v="0"/>
    <n v="0"/>
    <n v="0"/>
    <n v="579.13900000000001"/>
    <n v="15"/>
    <n v="7443"/>
    <n v="8687.0850000000009"/>
    <n v="-1244.0850000000009"/>
    <n v="-0.16714832728738424"/>
    <n v="496.19999999999982"/>
    <n v="-820.02500000000055"/>
  </r>
  <r>
    <x v="268"/>
    <d v="2024-01-10T00:00:00"/>
    <d v="2024-01-23T00:00:00"/>
    <n v="13"/>
    <s v="Original"/>
    <d v="2024-01-23T00:00:00"/>
    <n v="13"/>
    <x v="3"/>
    <x v="7"/>
    <s v="Marseille"/>
    <s v="Corporate"/>
    <x v="4"/>
    <x v="8"/>
    <x v="1"/>
    <x v="269"/>
    <n v="720"/>
    <n v="907.59"/>
    <n v="907.59"/>
    <n v="0.154"/>
    <n v="10"/>
    <x v="269"/>
    <n v="7200"/>
    <n v="478.21139999999923"/>
    <n v="6.2281614179052078E-2"/>
    <x v="9"/>
    <d v="2024-01-01T00:00:00"/>
    <d v="2023-01-01T00:00:00"/>
    <n v="12"/>
    <s v="Q1-2024"/>
    <s v="Europe → France → Marseille"/>
    <m/>
    <m/>
    <s v="Medium"/>
    <n v="0"/>
    <n v="0"/>
    <n v="0.154"/>
    <n v="792.00000000000011"/>
    <n v="11"/>
    <n v="8446.0325400000002"/>
    <n v="8712.0000000000018"/>
    <n v="-265.96746000000167"/>
    <n v="-3.1490224403042812E-2"/>
    <n v="767.82114000000092"/>
    <n v="-744.1788600000009"/>
  </r>
  <r>
    <x v="269"/>
    <d v="2023-08-03T00:00:00"/>
    <d v="2023-08-14T00:00:00"/>
    <n v="11"/>
    <s v="Original"/>
    <d v="2023-08-14T00:00:00"/>
    <n v="11"/>
    <x v="2"/>
    <x v="5"/>
    <s v="Brasília"/>
    <s v="Corporate"/>
    <x v="4"/>
    <x v="1"/>
    <x v="6"/>
    <x v="270"/>
    <n v="232.73"/>
    <n v="334.19"/>
    <n v="334.19"/>
    <n v="0.13400000000000001"/>
    <n v="25"/>
    <x v="270"/>
    <n v="5818.25"/>
    <n v="1416.9634999999998"/>
    <n v="0.1958426658729559"/>
    <x v="25"/>
    <d v="2023-08-01T00:00:00"/>
    <d v="2023-01-01T00:00:00"/>
    <n v="7"/>
    <s v="Q3-2023"/>
    <s v="Americas → Brazil → Brasília"/>
    <m/>
    <m/>
    <s v="Low"/>
    <n v="0"/>
    <n v="0"/>
    <n v="0.13400000000000001"/>
    <n v="256.00299999999999"/>
    <n v="26"/>
    <n v="7524.6220400000002"/>
    <n v="6656.0779999999995"/>
    <n v="868.54404000000068"/>
    <n v="0.11542693246025161"/>
    <n v="289.40854000000036"/>
    <n v="-548.41945999999916"/>
  </r>
  <r>
    <x v="270"/>
    <d v="2025-02-19T00:00:00"/>
    <d v="2025-03-09T00:00:00"/>
    <n v="18"/>
    <s v="Original"/>
    <d v="2025-03-09T00:00:00"/>
    <n v="18"/>
    <x v="1"/>
    <x v="4"/>
    <s v="Delhi"/>
    <s v="Small Business"/>
    <x v="4"/>
    <x v="7"/>
    <x v="5"/>
    <x v="271"/>
    <n v="325.87"/>
    <n v="538.79"/>
    <n v="538.79"/>
    <n v="0.17399999999999999"/>
    <n v="16"/>
    <x v="271"/>
    <n v="5213.92"/>
    <n v="1906.7286400000003"/>
    <n v="0.26777457172778013"/>
    <x v="26"/>
    <d v="2025-02-01T00:00:00"/>
    <d v="2023-01-01T00:00:00"/>
    <n v="25"/>
    <s v="Q1-2025"/>
    <s v="Asia → India → Delhi"/>
    <m/>
    <m/>
    <s v="Low"/>
    <n v="0"/>
    <n v="0"/>
    <n v="0.17399999999999999"/>
    <n v="358.45700000000005"/>
    <n v="17"/>
    <n v="7565.6891800000012"/>
    <n v="6093.7690000000011"/>
    <n v="1471.9201800000001"/>
    <n v="0.19455202890055812"/>
    <n v="445.04054000000087"/>
    <n v="-434.8084600000002"/>
  </r>
  <r>
    <x v="271"/>
    <d v="2024-03-31T00:00:00"/>
    <d v="2024-04-17T00:00:00"/>
    <n v="17"/>
    <s v="Original"/>
    <d v="2024-04-17T00:00:00"/>
    <n v="17"/>
    <x v="3"/>
    <x v="6"/>
    <s v="Frankfurt"/>
    <s v="Education"/>
    <x v="4"/>
    <x v="10"/>
    <x v="5"/>
    <x v="272"/>
    <n v="1025.51"/>
    <n v="1436.54"/>
    <n v="1436.54"/>
    <n v="0.13900000000000001"/>
    <n v="28"/>
    <x v="272"/>
    <n v="28714.28"/>
    <n v="5917.8263200000001"/>
    <n v="0.17087688127656453"/>
    <x v="0"/>
    <d v="2024-03-01T00:00:00"/>
    <d v="2023-01-01T00:00:00"/>
    <n v="14"/>
    <s v="Q1-2024"/>
    <s v="Europe → Germany → Frankfurt"/>
    <m/>
    <m/>
    <s v="Medium"/>
    <n v="0"/>
    <n v="0"/>
    <n v="0.13900000000000001"/>
    <n v="1128.0610000000001"/>
    <n v="29"/>
    <n v="35868.967259999998"/>
    <n v="32713.769000000004"/>
    <n v="3155.1982599999938"/>
    <n v="8.7964569404220816E-2"/>
    <n v="1236.8609399999987"/>
    <n v="-2762.6280600000064"/>
  </r>
  <r>
    <x v="272"/>
    <d v="2023-07-24T00:00:00"/>
    <d v="2023-08-13T00:00:00"/>
    <n v="20"/>
    <s v="Original"/>
    <d v="2023-08-13T00:00:00"/>
    <n v="20"/>
    <x v="2"/>
    <x v="3"/>
    <s v="Montreal"/>
    <s v="Education"/>
    <x v="4"/>
    <x v="0"/>
    <x v="5"/>
    <x v="273"/>
    <n v="1082.3800000000001"/>
    <n v="1766.55"/>
    <n v="1766.55"/>
    <n v="0.16400000000000001"/>
    <n v="20"/>
    <x v="273"/>
    <n v="21647.600000000002"/>
    <n v="7889.1159999999982"/>
    <n v="0.26709523157550752"/>
    <x v="24"/>
    <d v="2023-07-01T00:00:00"/>
    <d v="2023-01-01T00:00:00"/>
    <n v="6"/>
    <s v="Q3-2023"/>
    <s v="Americas → Canada → Montreal"/>
    <m/>
    <m/>
    <s v="High"/>
    <n v="0"/>
    <n v="0"/>
    <n v="0.16400000000000001"/>
    <n v="1190.6180000000002"/>
    <n v="21"/>
    <n v="31013.551799999994"/>
    <n v="25002.978000000003"/>
    <n v="6010.573799999991"/>
    <n v="0.19380475473305808"/>
    <n v="1476.8357999999935"/>
    <n v="-1878.5422000000071"/>
  </r>
  <r>
    <x v="273"/>
    <d v="2024-03-16T00:00:00"/>
    <d v="2024-04-13T00:00:00"/>
    <n v="28"/>
    <s v="Original"/>
    <d v="2024-04-13T00:00:00"/>
    <n v="28"/>
    <x v="3"/>
    <x v="7"/>
    <s v="Paris"/>
    <s v="Small Business"/>
    <x v="1"/>
    <x v="11"/>
    <x v="1"/>
    <x v="274"/>
    <n v="287.61"/>
    <n v="628.54"/>
    <n v="628.54"/>
    <n v="0.13500000000000001"/>
    <n v="21"/>
    <x v="274"/>
    <n v="6039.81"/>
    <n v="5377.619099999999"/>
    <n v="0.47100087531964613"/>
    <x v="0"/>
    <d v="2024-03-01T00:00:00"/>
    <d v="2023-01-01T00:00:00"/>
    <n v="14"/>
    <s v="Q1-2024"/>
    <s v="Europe → France → Paris"/>
    <m/>
    <m/>
    <s v="Low"/>
    <n v="0"/>
    <n v="0"/>
    <n v="0.13500000000000001"/>
    <n v="316.37100000000004"/>
    <n v="22"/>
    <n v="11961.116199999999"/>
    <n v="6960.1620000000012"/>
    <n v="5000.9541999999974"/>
    <n v="0.41810096285161064"/>
    <n v="543.68709999999919"/>
    <n v="-376.66490000000158"/>
  </r>
  <r>
    <x v="274"/>
    <d v="2024-01-25T00:00:00"/>
    <d v="2024-01-27T00:00:00"/>
    <n v="2"/>
    <s v="Original"/>
    <d v="2024-01-27T00:00:00"/>
    <n v="2"/>
    <x v="2"/>
    <x v="5"/>
    <s v="São Paulo"/>
    <s v="Non-Profit"/>
    <x v="2"/>
    <x v="13"/>
    <x v="4"/>
    <x v="275"/>
    <n v="1410.97"/>
    <n v="1650.75"/>
    <n v="1650.75"/>
    <n v="0.13500000000000001"/>
    <n v="6"/>
    <x v="275"/>
    <n v="8465.82"/>
    <n v="101.57250000000022"/>
    <n v="1.1855707556295596E-2"/>
    <x v="9"/>
    <d v="2024-01-01T00:00:00"/>
    <d v="2023-01-01T00:00:00"/>
    <n v="12"/>
    <s v="Q1-2024"/>
    <s v="Americas → Brazil → São Paulo"/>
    <m/>
    <m/>
    <s v="High"/>
    <n v="1"/>
    <n v="0"/>
    <n v="0.13500000000000001"/>
    <n v="1552.0670000000002"/>
    <n v="6"/>
    <n v="8567.3924999999999"/>
    <n v="9312.4020000000019"/>
    <n v="-745.00950000000194"/>
    <n v="-8.69587216880751E-2"/>
    <n v="0"/>
    <n v="-846.58200000000215"/>
  </r>
  <r>
    <x v="275"/>
    <d v="2024-03-27T00:00:00"/>
    <d v="2024-04-11T00:00:00"/>
    <n v="15"/>
    <s v="Original"/>
    <d v="2024-04-11T00:00:00"/>
    <n v="15"/>
    <x v="2"/>
    <x v="10"/>
    <s v="San Francisco"/>
    <s v="Small Business"/>
    <x v="4"/>
    <x v="7"/>
    <x v="2"/>
    <x v="276"/>
    <n v="1338.35"/>
    <n v="2247.14"/>
    <n v="2247.14"/>
    <n v="0.115"/>
    <n v="40"/>
    <x v="276"/>
    <n v="53534"/>
    <n v="26014.755999999994"/>
    <n v="0.32702907384246205"/>
    <x v="0"/>
    <d v="2024-03-01T00:00:00"/>
    <d v="2023-01-01T00:00:00"/>
    <n v="14"/>
    <s v="Q1-2024"/>
    <s v="Americas → USA → San Francisco"/>
    <m/>
    <m/>
    <s v="High"/>
    <n v="0"/>
    <n v="0"/>
    <n v="0.115"/>
    <n v="1472.1849999999999"/>
    <n v="42"/>
    <n v="83526.193799999994"/>
    <n v="61831.77"/>
    <n v="21694.423799999997"/>
    <n v="0.25973198122670826"/>
    <n v="3977.4377999999997"/>
    <n v="-4320.3321999999971"/>
  </r>
  <r>
    <x v="276"/>
    <d v="2025-06-24T00:00:00"/>
    <d v="2025-07-14T00:00:00"/>
    <n v="20"/>
    <s v="Original"/>
    <d v="2025-07-14T00:00:00"/>
    <n v="20"/>
    <x v="3"/>
    <x v="6"/>
    <s v="Berlin"/>
    <s v="Corporate"/>
    <x v="4"/>
    <x v="7"/>
    <x v="6"/>
    <x v="277"/>
    <n v="385.08"/>
    <n v="893.19"/>
    <n v="893.19"/>
    <n v="0.151"/>
    <n v="8"/>
    <x v="277"/>
    <n v="3080.64"/>
    <n v="2985.9064800000001"/>
    <n v="0.49219213762621666"/>
    <x v="16"/>
    <d v="2025-06-01T00:00:00"/>
    <d v="2023-01-01T00:00:00"/>
    <n v="29"/>
    <s v="Q2-2025"/>
    <s v="Europe → Germany → Berlin"/>
    <m/>
    <m/>
    <s v="Medium"/>
    <n v="0"/>
    <n v="0"/>
    <n v="0.151"/>
    <n v="423.58800000000002"/>
    <n v="8"/>
    <n v="6066.54648"/>
    <n v="3388.7040000000002"/>
    <n v="2677.8424799999998"/>
    <n v="0.44141135138883825"/>
    <n v="0"/>
    <n v="-308.06400000000031"/>
  </r>
  <r>
    <x v="277"/>
    <d v="2024-06-16T00:00:00"/>
    <d v="2024-07-03T00:00:00"/>
    <n v="17"/>
    <s v="Original"/>
    <d v="2024-07-03T00:00:00"/>
    <n v="17"/>
    <x v="0"/>
    <x v="11"/>
    <s v="Johannesburg"/>
    <s v="Enterprise"/>
    <x v="2"/>
    <x v="9"/>
    <x v="3"/>
    <x v="278"/>
    <n v="1173.83"/>
    <n v="2328.9"/>
    <n v="2328.9"/>
    <n v="0.12"/>
    <n v="17"/>
    <x v="278"/>
    <n v="19955.11"/>
    <n v="14885.234000000004"/>
    <n v="0.42724130393201637"/>
    <x v="17"/>
    <d v="2024-06-01T00:00:00"/>
    <d v="2023-01-01T00:00:00"/>
    <n v="17"/>
    <s v="Q2-2024"/>
    <s v="Africa → South Africa → Johannesburg"/>
    <m/>
    <m/>
    <s v="High"/>
    <n v="0"/>
    <n v="0"/>
    <n v="0.12"/>
    <n v="1291.213"/>
    <n v="18"/>
    <n v="36889.776000000005"/>
    <n v="23241.833999999999"/>
    <n v="13647.942000000006"/>
    <n v="0.36996543432521806"/>
    <n v="2049.4320000000007"/>
    <n v="-1237.2919999999976"/>
  </r>
  <r>
    <x v="278"/>
    <d v="2023-10-30T00:00:00"/>
    <d v="2023-11-14T00:00:00"/>
    <n v="15"/>
    <s v="Original"/>
    <d v="2023-11-14T00:00:00"/>
    <n v="15"/>
    <x v="1"/>
    <x v="4"/>
    <s v="Bengaluru"/>
    <s v="Corporate"/>
    <x v="1"/>
    <x v="9"/>
    <x v="4"/>
    <x v="279"/>
    <n v="953.46"/>
    <n v="2066.75"/>
    <n v="2066.75"/>
    <n v="0.13800000000000001"/>
    <n v="5"/>
    <x v="279"/>
    <n v="4767.3"/>
    <n v="4140.392499999999"/>
    <n v="0.46481089238318446"/>
    <x v="32"/>
    <d v="2023-10-01T00:00:00"/>
    <d v="2023-01-01T00:00:00"/>
    <n v="9"/>
    <s v="Q4-2023"/>
    <s v="Asia → India → Bengaluru"/>
    <m/>
    <m/>
    <s v="High"/>
    <n v="0"/>
    <n v="0"/>
    <n v="0.13800000000000001"/>
    <n v="1048.806"/>
    <n v="5"/>
    <n v="8907.6924999999992"/>
    <n v="5244.0300000000007"/>
    <n v="3663.6624999999985"/>
    <n v="0.41129198162150288"/>
    <n v="0"/>
    <n v="-476.73000000000047"/>
  </r>
  <r>
    <x v="279"/>
    <d v="2023-06-15T00:00:00"/>
    <d v="2023-06-23T00:00:00"/>
    <n v="8"/>
    <s v="Original"/>
    <d v="2023-06-23T00:00:00"/>
    <n v="8"/>
    <x v="2"/>
    <x v="10"/>
    <s v="San Francisco"/>
    <s v="Consumer"/>
    <x v="3"/>
    <x v="7"/>
    <x v="5"/>
    <x v="280"/>
    <n v="1097.0899999999999"/>
    <n v="2182.31"/>
    <n v="2182.31"/>
    <n v="0.112"/>
    <n v="9"/>
    <x v="280"/>
    <n v="9873.81"/>
    <n v="7567.2115200000026"/>
    <n v="0.43387432962699546"/>
    <x v="23"/>
    <d v="2023-06-01T00:00:00"/>
    <d v="2023-01-01T00:00:00"/>
    <n v="5"/>
    <s v="Q2-2023"/>
    <s v="Americas → USA → San Francisco"/>
    <m/>
    <m/>
    <s v="High"/>
    <n v="0"/>
    <n v="0"/>
    <n v="0.112"/>
    <n v="1206.799"/>
    <n v="9"/>
    <n v="17441.021520000002"/>
    <n v="10861.190999999999"/>
    <n v="6579.8305200000032"/>
    <n v="0.37726176258969507"/>
    <n v="0"/>
    <n v="-987.3809999999994"/>
  </r>
  <r>
    <x v="280"/>
    <d v="2025-03-14T00:00:00"/>
    <d v="2025-03-29T00:00:00"/>
    <n v="15"/>
    <s v="Original"/>
    <d v="2025-03-29T00:00:00"/>
    <n v="15"/>
    <x v="1"/>
    <x v="2"/>
    <s v="Tokyo"/>
    <s v="Non-Profit"/>
    <x v="4"/>
    <x v="10"/>
    <x v="2"/>
    <x v="281"/>
    <n v="1106.96"/>
    <n v="2726.62"/>
    <n v="2726.62"/>
    <n v="0.317"/>
    <n v="7"/>
    <x v="281"/>
    <n v="7748.72"/>
    <n v="5287.2502200000008"/>
    <n v="0.40558931408789306"/>
    <x v="3"/>
    <d v="2025-03-01T00:00:00"/>
    <d v="2023-03-01T00:00:00"/>
    <n v="24"/>
    <s v="Q1-2025"/>
    <s v="Asia → Japan → Tokyo"/>
    <m/>
    <m/>
    <s v="High"/>
    <n v="0"/>
    <n v="1"/>
    <n v="0.25"/>
    <n v="1217.6560000000002"/>
    <n v="7"/>
    <n v="14314.755000000001"/>
    <n v="8523.5920000000006"/>
    <n v="5791.1630000000005"/>
    <n v="0.40455900223231206"/>
    <n v="1278.78478"/>
    <n v="503.91277999999966"/>
  </r>
  <r>
    <x v="281"/>
    <d v="2023-08-15T00:00:00"/>
    <d v="2023-08-25T00:00:00"/>
    <n v="10"/>
    <s v="Original"/>
    <d v="2023-08-25T00:00:00"/>
    <n v="10"/>
    <x v="0"/>
    <x v="0"/>
    <s v="Nairobi"/>
    <s v="Small Business"/>
    <x v="0"/>
    <x v="13"/>
    <x v="3"/>
    <x v="282"/>
    <n v="91.85"/>
    <n v="111.29"/>
    <n v="111.29"/>
    <n v="0"/>
    <n v="6"/>
    <x v="282"/>
    <n v="551.09999999999991"/>
    <n v="116.6400000000001"/>
    <n v="0.17467876718483258"/>
    <x v="25"/>
    <d v="2023-08-01T00:00:00"/>
    <d v="2023-01-01T00:00:00"/>
    <n v="7"/>
    <s v="Q3-2023"/>
    <s v="Africa → Kenya → Nairobi"/>
    <m/>
    <m/>
    <s v="Low"/>
    <n v="0"/>
    <n v="0"/>
    <n v="0"/>
    <n v="101.035"/>
    <n v="6"/>
    <n v="667.74"/>
    <n v="606.21"/>
    <n v="61.529999999999973"/>
    <n v="9.2146643903315617E-2"/>
    <n v="0"/>
    <n v="-55.110000000000127"/>
  </r>
  <r>
    <x v="282"/>
    <d v="2025-05-17T00:00:00"/>
    <d v="2025-05-28T00:00:00"/>
    <n v="11"/>
    <s v="Original"/>
    <d v="2025-05-28T00:00:00"/>
    <n v="11"/>
    <x v="1"/>
    <x v="4"/>
    <s v="Bengaluru"/>
    <s v="Corporate"/>
    <x v="3"/>
    <x v="5"/>
    <x v="4"/>
    <x v="283"/>
    <n v="623.4"/>
    <n v="1100.0899999999999"/>
    <n v="1100.0899999999999"/>
    <n v="0.114"/>
    <n v="12"/>
    <x v="283"/>
    <n v="7480.7999999999993"/>
    <n v="4215.3568799999994"/>
    <n v="0.36040529579490388"/>
    <x v="8"/>
    <d v="2025-05-01T00:00:00"/>
    <d v="2023-01-01T00:00:00"/>
    <n v="28"/>
    <s v="Q2-2025"/>
    <s v="Asia → India → Bengaluru"/>
    <m/>
    <m/>
    <s v="Medium"/>
    <n v="0"/>
    <n v="0"/>
    <n v="0.114"/>
    <n v="685.74"/>
    <n v="13"/>
    <n v="12670.836619999998"/>
    <n v="8914.6200000000008"/>
    <n v="3756.2166199999974"/>
    <n v="0.29644582537439412"/>
    <n v="974.67973999999958"/>
    <n v="-459.14026000000194"/>
  </r>
  <r>
    <x v="283"/>
    <d v="2024-01-13T00:00:00"/>
    <d v="2024-02-05T00:00:00"/>
    <n v="23"/>
    <s v="Original"/>
    <d v="2024-02-05T00:00:00"/>
    <n v="23"/>
    <x v="3"/>
    <x v="6"/>
    <s v="Frankfurt"/>
    <s v="Education"/>
    <x v="4"/>
    <x v="5"/>
    <x v="4"/>
    <x v="284"/>
    <n v="1017.93"/>
    <n v="1529.14"/>
    <n v="1529.14"/>
    <n v="0.155"/>
    <n v="12"/>
    <x v="284"/>
    <n v="12215.16"/>
    <n v="3290.3196000000007"/>
    <n v="0.21220366508366503"/>
    <x v="9"/>
    <d v="2024-01-01T00:00:00"/>
    <d v="2023-01-01T00:00:00"/>
    <n v="12"/>
    <s v="Q1-2024"/>
    <s v="Europe → Germany → Frankfurt"/>
    <m/>
    <m/>
    <s v="Medium"/>
    <n v="0"/>
    <n v="0"/>
    <n v="0.155"/>
    <n v="1119.723"/>
    <n v="13"/>
    <n v="16797.602899999998"/>
    <n v="14556.398999999999"/>
    <n v="2241.2038999999986"/>
    <n v="0.13342403159203145"/>
    <n v="1292.1232999999975"/>
    <n v="-1049.1157000000021"/>
  </r>
  <r>
    <x v="284"/>
    <d v="2023-06-24T00:00:00"/>
    <d v="2023-07-21T00:00:00"/>
    <n v="27"/>
    <s v="Original"/>
    <d v="2023-07-21T00:00:00"/>
    <n v="27"/>
    <x v="1"/>
    <x v="2"/>
    <s v="Nagoya"/>
    <s v="Consumer"/>
    <x v="2"/>
    <x v="1"/>
    <x v="3"/>
    <x v="285"/>
    <n v="554.76"/>
    <n v="728.69"/>
    <n v="728.69"/>
    <n v="0.22"/>
    <n v="7"/>
    <x v="285"/>
    <n v="3883.3199999999997"/>
    <n v="95.32740000000058"/>
    <n v="2.395975074343119E-2"/>
    <x v="23"/>
    <d v="2023-06-01T00:00:00"/>
    <d v="2023-03-01T00:00:00"/>
    <n v="3"/>
    <s v="Q2-2023"/>
    <s v="Asia → Japan → Nagoya"/>
    <m/>
    <m/>
    <s v="Low"/>
    <n v="0"/>
    <n v="1"/>
    <n v="0.22"/>
    <n v="610.23599999999999"/>
    <n v="7"/>
    <n v="3978.6474000000003"/>
    <n v="4271.652"/>
    <n v="-293.00459999999975"/>
    <n v="-7.3644274182225786E-2"/>
    <n v="0"/>
    <n v="-388.33200000000033"/>
  </r>
  <r>
    <x v="285"/>
    <d v="2025-04-04T00:00:00"/>
    <d v="2025-04-13T00:00:00"/>
    <n v="9"/>
    <s v="Original"/>
    <d v="2025-04-13T00:00:00"/>
    <n v="9"/>
    <x v="3"/>
    <x v="6"/>
    <s v="Munich"/>
    <s v="Consumer"/>
    <x v="2"/>
    <x v="9"/>
    <x v="3"/>
    <x v="286"/>
    <n v="7.02"/>
    <n v="6.28"/>
    <n v="6.28"/>
    <n v="0.13400000000000001"/>
    <n v="14"/>
    <x v="286"/>
    <n v="98.28"/>
    <n v="-22.141279999999995"/>
    <n v="-0.29080184169106066"/>
    <x v="19"/>
    <d v="2025-04-01T00:00:00"/>
    <d v="2023-01-01T00:00:00"/>
    <n v="27"/>
    <s v="Q2-2025"/>
    <s v="Europe → Germany → Munich"/>
    <m/>
    <m/>
    <s v="Low"/>
    <n v="0"/>
    <n v="0"/>
    <n v="0.13400000000000001"/>
    <n v="7.7220000000000004"/>
    <n v="15"/>
    <n v="81.577200000000005"/>
    <n v="115.83000000000001"/>
    <n v="-34.252800000000008"/>
    <n v="-0.41988202586016687"/>
    <n v="5.4384799999999984"/>
    <n v="-12.111520000000013"/>
  </r>
  <r>
    <x v="286"/>
    <d v="2024-09-07T00:00:00"/>
    <d v="2024-09-07T00:00:00"/>
    <n v="0"/>
    <s v="Original"/>
    <d v="2024-09-07T00:00:00"/>
    <n v="0"/>
    <x v="1"/>
    <x v="4"/>
    <s v="Mumbai"/>
    <s v="Education"/>
    <x v="3"/>
    <x v="5"/>
    <x v="2"/>
    <x v="287"/>
    <n v="1066.6500000000001"/>
    <n v="2569.77"/>
    <n v="2569.77"/>
    <n v="0.13400000000000001"/>
    <n v="9"/>
    <x v="287"/>
    <n v="9599.85"/>
    <n v="10428.937380000001"/>
    <n v="0.52069739331368348"/>
    <x v="29"/>
    <d v="2024-09-01T00:00:00"/>
    <d v="2023-01-01T00:00:00"/>
    <n v="20"/>
    <s v="Q3-2024"/>
    <s v="Asia → India → Mumbai"/>
    <m/>
    <m/>
    <s v="High"/>
    <n v="1"/>
    <n v="0"/>
    <n v="0.13400000000000001"/>
    <n v="1173.3150000000003"/>
    <n v="9"/>
    <n v="20028.787380000002"/>
    <n v="10559.835000000003"/>
    <n v="9468.9523799999988"/>
    <n v="0.47276713264505171"/>
    <n v="0"/>
    <n v="-959.9850000000024"/>
  </r>
  <r>
    <x v="287"/>
    <d v="2024-01-28T00:00:00"/>
    <d v="2024-01-30T00:00:00"/>
    <n v="2"/>
    <s v="Original"/>
    <d v="2024-01-30T00:00:00"/>
    <n v="2"/>
    <x v="0"/>
    <x v="11"/>
    <s v="Cape Town"/>
    <s v="Consumer"/>
    <x v="4"/>
    <x v="9"/>
    <x v="6"/>
    <x v="288"/>
    <n v="798.45"/>
    <n v="1592.02"/>
    <n v="1592.02"/>
    <n v="6.6000000000000003E-2"/>
    <n v="18"/>
    <x v="288"/>
    <n v="14372.1"/>
    <n v="12392.940239999998"/>
    <n v="0.46302714768494585"/>
    <x v="9"/>
    <d v="2024-01-01T00:00:00"/>
    <d v="2023-01-01T00:00:00"/>
    <n v="12"/>
    <s v="Q1-2024"/>
    <s v="Africa → South Africa → Cape Town"/>
    <m/>
    <m/>
    <s v="Medium"/>
    <n v="1"/>
    <n v="0"/>
    <n v="6.6000000000000003E-2"/>
    <n v="878.29500000000007"/>
    <n v="19"/>
    <n v="28251.986919999999"/>
    <n v="16687.605000000003"/>
    <n v="11564.381919999996"/>
    <n v="0.40932986245344039"/>
    <n v="1486.9466800000009"/>
    <n v="-828.55832000000191"/>
  </r>
  <r>
    <x v="288"/>
    <d v="2023-07-18T00:00:00"/>
    <d v="2023-08-10T00:00:00"/>
    <n v="23"/>
    <s v="Original"/>
    <d v="2023-08-10T00:00:00"/>
    <n v="23"/>
    <x v="0"/>
    <x v="11"/>
    <s v="Johannesburg"/>
    <s v="Small Business"/>
    <x v="0"/>
    <x v="4"/>
    <x v="0"/>
    <x v="289"/>
    <n v="1271.56"/>
    <n v="995.47"/>
    <n v="995.47"/>
    <n v="0.192"/>
    <n v="13"/>
    <x v="289"/>
    <n v="16530.28"/>
    <n v="-6073.8631199999982"/>
    <n v="-0.58087423155607754"/>
    <x v="24"/>
    <d v="2023-07-01T00:00:00"/>
    <d v="2023-01-01T00:00:00"/>
    <n v="6"/>
    <s v="Q3-2023"/>
    <s v="Africa → South Africa → Johannesburg"/>
    <m/>
    <m/>
    <s v="Medium"/>
    <n v="0"/>
    <n v="0"/>
    <n v="0.192"/>
    <n v="1398.7160000000001"/>
    <n v="14"/>
    <n v="11260.756640000001"/>
    <n v="19582.024000000001"/>
    <n v="-8321.2673599999998"/>
    <n v="-0.7389616547116854"/>
    <n v="804.33976000000075"/>
    <n v="-2247.4042400000017"/>
  </r>
  <r>
    <x v="289"/>
    <d v="2025-08-28T00:00:00"/>
    <d v="2025-08-26T00:00:00"/>
    <n v="-2"/>
    <s v="Corrected"/>
    <d v="2025-08-30T00:00:00"/>
    <n v="2"/>
    <x v="0"/>
    <x v="1"/>
    <s v="Port Harcourt"/>
    <s v="Small Business"/>
    <x v="0"/>
    <x v="8"/>
    <x v="6"/>
    <x v="290"/>
    <n v="521.05999999999995"/>
    <n v="1240.31"/>
    <n v="1240.31"/>
    <n v="0.14599999999999999"/>
    <n v="18"/>
    <x v="290"/>
    <n v="9379.0799999999981"/>
    <n v="9686.9653199999993"/>
    <n v="0.50807417885650974"/>
    <x v="28"/>
    <d v="2025-08-01T00:00:00"/>
    <d v="2023-01-01T00:00:00"/>
    <n v="31"/>
    <s v="Q3-2025"/>
    <s v="Africa → Nigeria → Port Harcourt"/>
    <m/>
    <m/>
    <s v="Medium"/>
    <n v="1"/>
    <n v="0"/>
    <n v="0.14599999999999999"/>
    <n v="573.16599999999994"/>
    <n v="19"/>
    <n v="20125.270059999999"/>
    <n v="10890.153999999999"/>
    <n v="9235.1160600000003"/>
    <n v="0.45888159674216072"/>
    <n v="1059.2247400000015"/>
    <n v="-451.84925999999905"/>
  </r>
  <r>
    <x v="290"/>
    <d v="2025-03-30T00:00:00"/>
    <d v="2025-04-07T00:00:00"/>
    <n v="8"/>
    <s v="Original"/>
    <d v="2025-04-07T00:00:00"/>
    <n v="8"/>
    <x v="2"/>
    <x v="5"/>
    <s v="São Paulo"/>
    <s v="Non-Profit"/>
    <x v="4"/>
    <x v="4"/>
    <x v="1"/>
    <x v="291"/>
    <n v="71.62"/>
    <n v="118.37"/>
    <n v="118.37"/>
    <n v="0.156"/>
    <n v="11"/>
    <x v="291"/>
    <n v="787.82"/>
    <n v="311.12708000000009"/>
    <n v="0.28311379652603474"/>
    <x v="3"/>
    <d v="2025-03-01T00:00:00"/>
    <d v="2023-01-01T00:00:00"/>
    <n v="26"/>
    <s v="Q1-2025"/>
    <s v="Americas → Brazil → São Paulo"/>
    <m/>
    <m/>
    <s v="Low"/>
    <n v="0"/>
    <n v="0"/>
    <n v="0.156"/>
    <n v="78.782000000000011"/>
    <n v="12"/>
    <n v="1198.8513600000001"/>
    <n v="945.38400000000013"/>
    <n v="253.46735999999999"/>
    <n v="0.21142517617863815"/>
    <n v="99.904279999999972"/>
    <n v="-57.659720000000107"/>
  </r>
  <r>
    <x v="291"/>
    <d v="2023-10-21T00:00:00"/>
    <d v="2023-11-09T00:00:00"/>
    <n v="19"/>
    <s v="Original"/>
    <d v="2023-11-09T00:00:00"/>
    <n v="19"/>
    <x v="3"/>
    <x v="8"/>
    <s v="London"/>
    <s v="Non-Profit"/>
    <x v="4"/>
    <x v="8"/>
    <x v="6"/>
    <x v="292"/>
    <n v="1142.48"/>
    <n v="2105.5300000000002"/>
    <n v="2105.5300000000002"/>
    <n v="0.20699999999999999"/>
    <n v="14"/>
    <x v="292"/>
    <n v="15994.720000000001"/>
    <n v="7380.8740600000019"/>
    <n v="0.31575129346680658"/>
    <x v="32"/>
    <d v="2023-10-01T00:00:00"/>
    <d v="2023-01-01T00:00:00"/>
    <n v="9"/>
    <s v="Q4-2023"/>
    <s v="Europe → United Kingdom → London"/>
    <m/>
    <m/>
    <s v="High"/>
    <n v="0"/>
    <n v="1"/>
    <n v="0.20699999999999999"/>
    <n v="1256.7280000000001"/>
    <n v="15"/>
    <n v="25045.279350000004"/>
    <n v="18850.920000000002"/>
    <n v="6194.3593500000025"/>
    <n v="0.24732642281348727"/>
    <n v="1669.6852900000013"/>
    <n v="-1186.5147099999995"/>
  </r>
  <r>
    <x v="292"/>
    <d v="2023-08-23T00:00:00"/>
    <d v="2023-09-22T00:00:00"/>
    <n v="30"/>
    <s v="Original"/>
    <d v="2023-09-22T00:00:00"/>
    <n v="30"/>
    <x v="3"/>
    <x v="8"/>
    <s v="London"/>
    <s v="Consumer"/>
    <x v="3"/>
    <x v="7"/>
    <x v="6"/>
    <x v="293"/>
    <n v="209.81"/>
    <n v="523"/>
    <n v="523"/>
    <n v="5.8999999999999997E-2"/>
    <n v="15"/>
    <x v="293"/>
    <n v="3147.15"/>
    <n v="4234.9950000000008"/>
    <n v="0.57368082041195356"/>
    <x v="25"/>
    <d v="2023-08-01T00:00:00"/>
    <d v="2023-01-01T00:00:00"/>
    <n v="7"/>
    <s v="Q3-2023"/>
    <s v="Europe → United Kingdom → London"/>
    <m/>
    <m/>
    <s v="Low"/>
    <n v="0"/>
    <n v="0"/>
    <n v="5.8999999999999997E-2"/>
    <n v="230.79100000000003"/>
    <n v="16"/>
    <n v="7874.2880000000005"/>
    <n v="3692.6560000000004"/>
    <n v="4181.6319999999996"/>
    <n v="0.53104890245314873"/>
    <n v="492.14300000000003"/>
    <n v="-53.363000000001193"/>
  </r>
  <r>
    <x v="293"/>
    <d v="2025-04-11T00:00:00"/>
    <d v="2025-05-04T00:00:00"/>
    <n v="23"/>
    <s v="Original"/>
    <d v="2025-05-04T00:00:00"/>
    <n v="23"/>
    <x v="1"/>
    <x v="2"/>
    <s v="Osaka"/>
    <s v="Small Business"/>
    <x v="1"/>
    <x v="12"/>
    <x v="0"/>
    <x v="294"/>
    <n v="786.2"/>
    <n v="1075.3"/>
    <n v="1075.3"/>
    <n v="0.08"/>
    <n v="9"/>
    <x v="294"/>
    <n v="7075.8"/>
    <n v="1827.6839999999984"/>
    <n v="0.20527739478163815"/>
    <x v="19"/>
    <d v="2025-04-01T00:00:00"/>
    <d v="2023-03-01T00:00:00"/>
    <n v="25"/>
    <s v="Q2-2025"/>
    <s v="Asia → Japan → Osaka"/>
    <m/>
    <m/>
    <s v="Medium"/>
    <n v="0"/>
    <n v="0"/>
    <n v="0.08"/>
    <n v="864.82000000000016"/>
    <n v="9"/>
    <n v="8903.4839999999986"/>
    <n v="7783.380000000001"/>
    <n v="1120.1039999999975"/>
    <n v="0.12580513425980186"/>
    <n v="0"/>
    <n v="-707.58000000000084"/>
  </r>
  <r>
    <x v="294"/>
    <d v="2025-06-01T00:00:00"/>
    <d v="2025-06-27T00:00:00"/>
    <n v="26"/>
    <s v="Original"/>
    <d v="2025-06-27T00:00:00"/>
    <n v="26"/>
    <x v="3"/>
    <x v="6"/>
    <s v="Munich"/>
    <s v="Consumer"/>
    <x v="3"/>
    <x v="6"/>
    <x v="4"/>
    <x v="295"/>
    <n v="1362.31"/>
    <n v="3294.57"/>
    <n v="3294.57"/>
    <n v="0.113"/>
    <n v="7"/>
    <x v="295"/>
    <n v="9536.17"/>
    <n v="10919.815130000001"/>
    <n v="0.5338200561157721"/>
    <x v="16"/>
    <d v="2025-06-01T00:00:00"/>
    <d v="2023-01-01T00:00:00"/>
    <n v="29"/>
    <s v="Q2-2025"/>
    <s v="Europe → Germany → Munich"/>
    <m/>
    <m/>
    <s v="High"/>
    <n v="0"/>
    <n v="0"/>
    <n v="0.113"/>
    <n v="1498.5410000000002"/>
    <n v="7"/>
    <n v="20455.985130000001"/>
    <n v="10489.787"/>
    <n v="9966.1981300000007"/>
    <n v="0.48720206172734937"/>
    <n v="0"/>
    <n v="-953.61700000000019"/>
  </r>
  <r>
    <x v="295"/>
    <d v="2024-03-02T00:00:00"/>
    <d v="2024-03-16T00:00:00"/>
    <n v="14"/>
    <s v="Original"/>
    <d v="2024-03-16T00:00:00"/>
    <n v="14"/>
    <x v="2"/>
    <x v="3"/>
    <s v="Vancouver"/>
    <s v="Non-Profit"/>
    <x v="4"/>
    <x v="7"/>
    <x v="1"/>
    <x v="296"/>
    <n v="248.24"/>
    <n v="464.05"/>
    <n v="464.05"/>
    <n v="0.16900000000000001"/>
    <n v="11"/>
    <x v="296"/>
    <n v="2730.6400000000003"/>
    <n v="1511.2410499999996"/>
    <n v="0.3562667203975462"/>
    <x v="0"/>
    <d v="2024-03-01T00:00:00"/>
    <d v="2023-01-01T00:00:00"/>
    <n v="14"/>
    <s v="Q1-2024"/>
    <s v="Americas → Canada → Vancouver"/>
    <m/>
    <m/>
    <s v="Low"/>
    <n v="0"/>
    <n v="0"/>
    <n v="0.16900000000000001"/>
    <n v="273.06400000000002"/>
    <n v="12"/>
    <n v="4627.5065999999997"/>
    <n v="3276.768"/>
    <n v="1350.7385999999997"/>
    <n v="0.29189339243730084"/>
    <n v="385.62554999999975"/>
    <n v="-160.50244999999995"/>
  </r>
  <r>
    <x v="296"/>
    <d v="2023-06-20T00:00:00"/>
    <d v="2023-07-08T00:00:00"/>
    <n v="18"/>
    <s v="Original"/>
    <d v="2023-07-08T00:00:00"/>
    <n v="18"/>
    <x v="2"/>
    <x v="10"/>
    <s v="Austin"/>
    <s v="Non-Profit"/>
    <x v="4"/>
    <x v="9"/>
    <x v="5"/>
    <x v="297"/>
    <n v="337"/>
    <n v="511.03"/>
    <n v="511.03"/>
    <n v="0.108"/>
    <n v="7"/>
    <x v="297"/>
    <n v="2359"/>
    <n v="831.8713200000002"/>
    <n v="0.26070349963219458"/>
    <x v="23"/>
    <d v="2023-06-01T00:00:00"/>
    <d v="2023-01-01T00:00:00"/>
    <n v="5"/>
    <s v="Q2-2023"/>
    <s v="Americas → USA → Austin"/>
    <m/>
    <m/>
    <s v="Low"/>
    <n v="0"/>
    <n v="0"/>
    <n v="0.108"/>
    <n v="370.70000000000005"/>
    <n v="7"/>
    <n v="3190.8713200000002"/>
    <n v="2594.9000000000005"/>
    <n v="595.97131999999965"/>
    <n v="0.18677384959541385"/>
    <n v="0"/>
    <n v="-235.90000000000055"/>
  </r>
  <r>
    <x v="297"/>
    <d v="2024-03-26T00:00:00"/>
    <d v="2024-04-05T00:00:00"/>
    <n v="10"/>
    <s v="Original"/>
    <d v="2024-04-05T00:00:00"/>
    <n v="10"/>
    <x v="2"/>
    <x v="10"/>
    <s v="Austin"/>
    <s v="Consumer"/>
    <x v="4"/>
    <x v="1"/>
    <x v="5"/>
    <x v="298"/>
    <n v="5.66"/>
    <n v="4.22"/>
    <n v="4.22"/>
    <n v="0.11899999999999999"/>
    <n v="18"/>
    <x v="298"/>
    <n v="101.88"/>
    <n v="-34.959239999999994"/>
    <n v="-0.52239753403876454"/>
    <x v="0"/>
    <d v="2024-03-01T00:00:00"/>
    <d v="2023-01-01T00:00:00"/>
    <n v="14"/>
    <s v="Q1-2024"/>
    <s v="Americas → USA → Austin"/>
    <m/>
    <m/>
    <s v="Low"/>
    <n v="0"/>
    <n v="0"/>
    <n v="0.11899999999999999"/>
    <n v="6.2260000000000009"/>
    <n v="19"/>
    <n v="70.63857999999999"/>
    <n v="118.29400000000001"/>
    <n v="-47.655420000000021"/>
    <n v="-0.67463728744264151"/>
    <n v="3.717819999999989"/>
    <n v="-12.696180000000027"/>
  </r>
  <r>
    <x v="298"/>
    <d v="2025-01-22T00:00:00"/>
    <d v="2025-01-22T00:00:00"/>
    <n v="0"/>
    <s v="Original"/>
    <d v="2025-01-22T00:00:00"/>
    <n v="0"/>
    <x v="3"/>
    <x v="7"/>
    <s v="Lyon"/>
    <s v="Small Business"/>
    <x v="1"/>
    <x v="5"/>
    <x v="6"/>
    <x v="299"/>
    <n v="591.72"/>
    <n v="577.24"/>
    <n v="577.24"/>
    <n v="0"/>
    <n v="22"/>
    <x v="299"/>
    <n v="13017.84"/>
    <n v="-318.55999999999949"/>
    <n v="-2.5084886702238195E-2"/>
    <x v="10"/>
    <d v="2025-01-01T00:00:00"/>
    <d v="2023-01-01T00:00:00"/>
    <n v="24"/>
    <s v="Q1-2025"/>
    <s v="Europe → France → Lyon"/>
    <m/>
    <m/>
    <s v="Low"/>
    <n v="1"/>
    <n v="0"/>
    <n v="0"/>
    <n v="650.89200000000005"/>
    <n v="23"/>
    <n v="13276.52"/>
    <n v="14970.516000000001"/>
    <n v="-1693.996000000001"/>
    <n v="-0.12759337537246213"/>
    <n v="577.23999999999978"/>
    <n v="-1375.4360000000015"/>
  </r>
  <r>
    <x v="299"/>
    <d v="2025-05-10T00:00:00"/>
    <d v="2025-05-27T00:00:00"/>
    <n v="17"/>
    <s v="Original"/>
    <d v="2025-05-27T00:00:00"/>
    <n v="17"/>
    <x v="2"/>
    <x v="3"/>
    <s v="Vancouver"/>
    <s v="Education"/>
    <x v="4"/>
    <x v="0"/>
    <x v="0"/>
    <x v="300"/>
    <n v="862.89"/>
    <n v="1426.03"/>
    <n v="1426.03"/>
    <n v="5.6000000000000001E-2"/>
    <n v="19"/>
    <x v="300"/>
    <n v="16394.91"/>
    <n v="9182.3640799999994"/>
    <n v="0.35900479665188778"/>
    <x v="8"/>
    <d v="2025-05-01T00:00:00"/>
    <d v="2023-01-01T00:00:00"/>
    <n v="28"/>
    <s v="Q2-2025"/>
    <s v="Americas → Canada → Vancouver"/>
    <m/>
    <m/>
    <s v="Medium"/>
    <n v="0"/>
    <n v="0"/>
    <n v="5.6000000000000001E-2"/>
    <n v="949.17900000000009"/>
    <n v="20"/>
    <n v="26923.446399999997"/>
    <n v="18983.580000000002"/>
    <n v="7939.8663999999953"/>
    <n v="0.29490527631707641"/>
    <n v="1346.1723199999979"/>
    <n v="-1242.497680000004"/>
  </r>
  <r>
    <x v="300"/>
    <d v="2023-10-05T00:00:00"/>
    <d v="2023-10-31T00:00:00"/>
    <n v="26"/>
    <s v="Original"/>
    <d v="2023-10-31T00:00:00"/>
    <n v="26"/>
    <x v="1"/>
    <x v="9"/>
    <s v="Shanghai"/>
    <s v="Consumer"/>
    <x v="5"/>
    <x v="1"/>
    <x v="1"/>
    <x v="301"/>
    <n v="649.91"/>
    <n v="1360.12"/>
    <n v="1360.12"/>
    <n v="0.19400000000000001"/>
    <n v="9"/>
    <x v="301"/>
    <n v="5849.19"/>
    <n v="4017.1204799999987"/>
    <n v="0.40715528749506769"/>
    <x v="32"/>
    <d v="2023-10-01T00:00:00"/>
    <d v="2023-01-01T00:00:00"/>
    <n v="9"/>
    <s v="Q4-2023"/>
    <s v="Asia → China → Shanghai"/>
    <m/>
    <m/>
    <s v="Medium"/>
    <n v="0"/>
    <n v="0"/>
    <n v="0.19400000000000001"/>
    <n v="714.90100000000007"/>
    <n v="9"/>
    <n v="9866.3104799999983"/>
    <n v="6434.1090000000004"/>
    <n v="3432.2014799999979"/>
    <n v="0.34787081624457439"/>
    <n v="0"/>
    <n v="-584.91900000000078"/>
  </r>
  <r>
    <x v="301"/>
    <d v="2023-07-18T00:00:00"/>
    <d v="2023-07-22T00:00:00"/>
    <n v="4"/>
    <s v="Original"/>
    <d v="2023-07-22T00:00:00"/>
    <n v="4"/>
    <x v="2"/>
    <x v="5"/>
    <s v="São Paulo"/>
    <s v="Consumer"/>
    <x v="4"/>
    <x v="9"/>
    <x v="2"/>
    <x v="302"/>
    <n v="1269.55"/>
    <n v="2071.1"/>
    <n v="2071.1"/>
    <n v="0.129"/>
    <n v="22"/>
    <x v="302"/>
    <n v="27930.1"/>
    <n v="11756.318200000002"/>
    <n v="0.29623026549672354"/>
    <x v="24"/>
    <d v="2023-07-01T00:00:00"/>
    <d v="2023-01-01T00:00:00"/>
    <n v="6"/>
    <s v="Q3-2023"/>
    <s v="Americas → Brazil → São Paulo"/>
    <m/>
    <m/>
    <s v="High"/>
    <n v="1"/>
    <n v="0"/>
    <n v="0.129"/>
    <n v="1396.5050000000001"/>
    <n v="23"/>
    <n v="41490.346299999997"/>
    <n v="32119.615000000002"/>
    <n v="9370.7312999999958"/>
    <n v="0.22585329204639579"/>
    <n v="1803.9280999999974"/>
    <n v="-2385.5869000000057"/>
  </r>
  <r>
    <x v="302"/>
    <d v="2025-06-22T00:00:00"/>
    <d v="2025-07-08T00:00:00"/>
    <n v="16"/>
    <s v="Original"/>
    <d v="2025-07-08T00:00:00"/>
    <n v="16"/>
    <x v="3"/>
    <x v="8"/>
    <s v="London"/>
    <s v="Education"/>
    <x v="4"/>
    <x v="8"/>
    <x v="3"/>
    <x v="303"/>
    <n v="892.73"/>
    <n v="979.84"/>
    <n v="979.84"/>
    <n v="0.17399999999999999"/>
    <n v="10"/>
    <x v="303"/>
    <n v="8927.2999999999993"/>
    <n v="-833.82159999999931"/>
    <n v="-0.10302388649112838"/>
    <x v="16"/>
    <d v="2025-06-01T00:00:00"/>
    <d v="2023-01-01T00:00:00"/>
    <n v="29"/>
    <s v="Q2-2025"/>
    <s v="Europe → United Kingdom → London"/>
    <m/>
    <m/>
    <s v="Medium"/>
    <n v="0"/>
    <n v="0"/>
    <n v="0.17399999999999999"/>
    <n v="982.00300000000004"/>
    <n v="11"/>
    <n v="8902.8262400000003"/>
    <n v="10802.033000000001"/>
    <n v="-1899.2067600000009"/>
    <n v="-0.21332627514024141"/>
    <n v="809.34784000000036"/>
    <n v="-1065.3851600000016"/>
  </r>
  <r>
    <x v="303"/>
    <d v="2024-06-19T00:00:00"/>
    <d v="2024-06-20T00:00:00"/>
    <n v="1"/>
    <s v="Original"/>
    <d v="2024-06-20T00:00:00"/>
    <n v="1"/>
    <x v="0"/>
    <x v="0"/>
    <s v="Kisumu"/>
    <s v="Small Business"/>
    <x v="4"/>
    <x v="1"/>
    <x v="4"/>
    <x v="304"/>
    <n v="231.63"/>
    <n v="537.39"/>
    <n v="537.39"/>
    <n v="0.08"/>
    <n v="12"/>
    <x v="304"/>
    <n v="2779.56"/>
    <n v="3153.2256000000002"/>
    <n v="0.53149158129024587"/>
    <x v="17"/>
    <d v="2024-06-01T00:00:00"/>
    <d v="2023-01-01T00:00:00"/>
    <n v="17"/>
    <s v="Q2-2024"/>
    <s v="Africa → Kenya → Kisumu"/>
    <m/>
    <m/>
    <s v="Low"/>
    <n v="1"/>
    <n v="0"/>
    <n v="0.08"/>
    <n v="254.79300000000001"/>
    <n v="13"/>
    <n v="6427.1844000000001"/>
    <n v="3312.3090000000002"/>
    <n v="3114.8753999999999"/>
    <n v="0.48464073941927044"/>
    <n v="494.39879999999994"/>
    <n v="-38.350200000000314"/>
  </r>
  <r>
    <x v="304"/>
    <d v="2025-04-09T00:00:00"/>
    <d v="2025-04-12T00:00:00"/>
    <n v="3"/>
    <s v="Original"/>
    <d v="2025-04-12T00:00:00"/>
    <n v="3"/>
    <x v="3"/>
    <x v="7"/>
    <s v="Lyon"/>
    <s v="Small Business"/>
    <x v="3"/>
    <x v="10"/>
    <x v="5"/>
    <x v="305"/>
    <n v="86.68"/>
    <n v="213.32"/>
    <n v="213.32"/>
    <n v="3.7999999999999999E-2"/>
    <n v="8"/>
    <x v="305"/>
    <n v="693.44"/>
    <n v="948.27071999999976"/>
    <n v="0.57761133459614611"/>
    <x v="19"/>
    <d v="2025-04-01T00:00:00"/>
    <d v="2023-01-01T00:00:00"/>
    <n v="27"/>
    <s v="Q2-2025"/>
    <s v="Europe → France → Lyon"/>
    <m/>
    <m/>
    <s v="Low"/>
    <n v="1"/>
    <n v="0"/>
    <n v="3.7999999999999999E-2"/>
    <n v="95.348000000000013"/>
    <n v="8"/>
    <n v="1641.7107199999998"/>
    <n v="762.78400000000011"/>
    <n v="878.9267199999997"/>
    <n v="0.53537246805576066"/>
    <n v="0"/>
    <n v="-69.344000000000051"/>
  </r>
  <r>
    <x v="305"/>
    <d v="2025-03-25T00:00:00"/>
    <d v="2025-03-26T00:00:00"/>
    <n v="1"/>
    <s v="Original"/>
    <d v="2025-03-26T00:00:00"/>
    <n v="1"/>
    <x v="0"/>
    <x v="1"/>
    <s v="Lagos"/>
    <s v="Education"/>
    <x v="3"/>
    <x v="3"/>
    <x v="6"/>
    <x v="306"/>
    <n v="1450.43"/>
    <n v="1994.67"/>
    <n v="1994.67"/>
    <n v="0.1"/>
    <n v="24"/>
    <x v="306"/>
    <n v="34810.32"/>
    <n v="8274.5520000000033"/>
    <n v="0.19205237513529116"/>
    <x v="3"/>
    <d v="2025-03-01T00:00:00"/>
    <d v="2023-01-01T00:00:00"/>
    <n v="26"/>
    <s v="Q1-2025"/>
    <s v="Africa → Nigeria → Lagos"/>
    <m/>
    <m/>
    <s v="High"/>
    <n v="1"/>
    <n v="0"/>
    <n v="0.1"/>
    <n v="1595.4730000000002"/>
    <n v="25"/>
    <n v="44880.075000000004"/>
    <n v="39886.825000000004"/>
    <n v="4993.25"/>
    <n v="0.11125761264882021"/>
    <n v="1795.2030000000013"/>
    <n v="-3281.3020000000033"/>
  </r>
  <r>
    <x v="306"/>
    <d v="2025-05-18T00:00:00"/>
    <d v="2025-06-09T00:00:00"/>
    <n v="22"/>
    <s v="Original"/>
    <d v="2025-06-09T00:00:00"/>
    <n v="22"/>
    <x v="2"/>
    <x v="10"/>
    <s v="New York"/>
    <s v="Consumer"/>
    <x v="0"/>
    <x v="10"/>
    <x v="2"/>
    <x v="307"/>
    <n v="382.96"/>
    <n v="552.84"/>
    <n v="552.84"/>
    <n v="0.17599999999999999"/>
    <n v="8"/>
    <x v="307"/>
    <n v="3063.68"/>
    <n v="580.64128000000073"/>
    <n v="0.15932768693763483"/>
    <x v="8"/>
    <d v="2025-05-01T00:00:00"/>
    <d v="2023-01-01T00:00:00"/>
    <n v="28"/>
    <s v="Q2-2025"/>
    <s v="Americas → USA → New York"/>
    <m/>
    <m/>
    <s v="Low"/>
    <n v="0"/>
    <n v="0"/>
    <n v="0.17599999999999999"/>
    <n v="421.25600000000003"/>
    <n v="8"/>
    <n v="3644.3212800000006"/>
    <n v="3370.0480000000002"/>
    <n v="274.27328000000034"/>
    <n v="7.5260455631398201E-2"/>
    <n v="0"/>
    <n v="-306.36800000000039"/>
  </r>
  <r>
    <x v="307"/>
    <d v="2025-01-22T00:00:00"/>
    <d v="2025-02-04T00:00:00"/>
    <n v="13"/>
    <s v="Original"/>
    <d v="2025-02-04T00:00:00"/>
    <n v="13"/>
    <x v="1"/>
    <x v="2"/>
    <s v="Tokyo"/>
    <s v="Small Business"/>
    <x v="3"/>
    <x v="4"/>
    <x v="1"/>
    <x v="308"/>
    <n v="122.29"/>
    <n v="224.95"/>
    <n v="224.95"/>
    <n v="0.153"/>
    <n v="28"/>
    <x v="308"/>
    <n v="3424.1200000000003"/>
    <n v="1910.7941999999989"/>
    <n v="0.3581677471026618"/>
    <x v="10"/>
    <d v="2025-01-01T00:00:00"/>
    <d v="2023-03-01T00:00:00"/>
    <n v="22"/>
    <s v="Q1-2025"/>
    <s v="Asia → Japan → Tokyo"/>
    <m/>
    <m/>
    <s v="Low"/>
    <n v="0"/>
    <n v="0"/>
    <n v="0.153"/>
    <n v="134.51900000000001"/>
    <n v="29"/>
    <n v="5525.4468499999994"/>
    <n v="3901.0510000000004"/>
    <n v="1624.395849999999"/>
    <n v="0.293984521812928"/>
    <n v="190.5326500000001"/>
    <n v="-286.39834999999994"/>
  </r>
  <r>
    <x v="308"/>
    <d v="2023-01-10T00:00:00"/>
    <d v="2023-01-29T00:00:00"/>
    <n v="19"/>
    <s v="Original"/>
    <d v="2023-01-29T00:00:00"/>
    <n v="19"/>
    <x v="3"/>
    <x v="7"/>
    <s v="Lyon"/>
    <s v="Non-Profit"/>
    <x v="4"/>
    <x v="14"/>
    <x v="4"/>
    <x v="309"/>
    <n v="401.66"/>
    <n v="772.09"/>
    <n v="772.09"/>
    <n v="8.8999999999999996E-2"/>
    <n v="14"/>
    <x v="309"/>
    <n v="5623.2400000000007"/>
    <n v="4223.99586"/>
    <n v="0.42895244107619046"/>
    <x v="5"/>
    <d v="2023-01-01T00:00:00"/>
    <d v="2023-01-01T00:00:00"/>
    <n v="0"/>
    <s v="Q1-2023"/>
    <s v="Europe → France → Lyon"/>
    <m/>
    <m/>
    <s v="Low"/>
    <n v="0"/>
    <n v="0"/>
    <n v="8.8999999999999996E-2"/>
    <n v="441.82600000000008"/>
    <n v="15"/>
    <n v="10550.609850000001"/>
    <n v="6627.3900000000012"/>
    <n v="3923.2198499999995"/>
    <n v="0.37184768518380945"/>
    <n v="703.37399000000005"/>
    <n v="-300.7760100000005"/>
  </r>
  <r>
    <x v="309"/>
    <d v="2024-12-29T00:00:00"/>
    <d v="2025-01-12T00:00:00"/>
    <n v="14"/>
    <s v="Original"/>
    <d v="2025-01-12T00:00:00"/>
    <n v="14"/>
    <x v="3"/>
    <x v="8"/>
    <s v="Manchester"/>
    <s v="Corporate"/>
    <x v="4"/>
    <x v="5"/>
    <x v="5"/>
    <x v="310"/>
    <n v="1399.72"/>
    <n v="3149.21"/>
    <n v="3149.21"/>
    <n v="0.185"/>
    <n v="12"/>
    <x v="310"/>
    <n v="16796.64"/>
    <n v="14002.633800000003"/>
    <n v="0.45464168703873797"/>
    <x v="6"/>
    <d v="2024-12-01T00:00:00"/>
    <d v="2023-01-01T00:00:00"/>
    <n v="23"/>
    <s v="Q4-2024"/>
    <s v="Europe → United Kingdom → Manchester"/>
    <m/>
    <m/>
    <s v="High"/>
    <n v="0"/>
    <n v="0"/>
    <n v="0.185"/>
    <n v="1539.6920000000002"/>
    <n v="13"/>
    <n v="33365.879950000002"/>
    <n v="20015.996000000003"/>
    <n v="13349.883949999999"/>
    <n v="0.40010585574261165"/>
    <n v="2566.6061499999996"/>
    <n v="-652.74985000000379"/>
  </r>
  <r>
    <x v="310"/>
    <d v="2024-05-23T00:00:00"/>
    <d v="2024-06-06T00:00:00"/>
    <n v="14"/>
    <s v="Original"/>
    <d v="2024-06-06T00:00:00"/>
    <n v="14"/>
    <x v="2"/>
    <x v="5"/>
    <s v="Rio de Janeiro"/>
    <s v="Non-Profit"/>
    <x v="1"/>
    <x v="2"/>
    <x v="2"/>
    <x v="311"/>
    <n v="51.13"/>
    <n v="57.53"/>
    <n v="57.53"/>
    <n v="4.4999999999999998E-2"/>
    <n v="16"/>
    <x v="311"/>
    <n v="818.08"/>
    <n v="60.978399999999965"/>
    <n v="6.9367859973808302E-2"/>
    <x v="7"/>
    <d v="2024-05-01T00:00:00"/>
    <d v="2023-01-01T00:00:00"/>
    <n v="16"/>
    <s v="Q2-2024"/>
    <s v="Americas → Brazil → Rio de Janeiro"/>
    <m/>
    <m/>
    <s v="Low"/>
    <n v="0"/>
    <n v="0"/>
    <n v="4.4999999999999998E-2"/>
    <n v="56.243000000000009"/>
    <n v="17"/>
    <n v="933.99955"/>
    <n v="956.1310000000002"/>
    <n v="-22.1314500000002"/>
    <n v="-2.3695354028811042E-2"/>
    <n v="54.941149999999993"/>
    <n v="-83.109850000000165"/>
  </r>
  <r>
    <x v="311"/>
    <d v="2023-06-24T00:00:00"/>
    <d v="2023-06-22T00:00:00"/>
    <n v="-2"/>
    <s v="Corrected"/>
    <d v="2023-06-26T00:00:00"/>
    <n v="2"/>
    <x v="2"/>
    <x v="3"/>
    <s v="Toronto"/>
    <s v="Non-Profit"/>
    <x v="0"/>
    <x v="12"/>
    <x v="6"/>
    <x v="312"/>
    <n v="471.42"/>
    <n v="824.81"/>
    <n v="824.81"/>
    <n v="8.7999999999999995E-2"/>
    <n v="15"/>
    <x v="312"/>
    <n v="7071.3"/>
    <n v="4212.1007999999993"/>
    <n v="0.37330064531608231"/>
    <x v="23"/>
    <d v="2023-06-01T00:00:00"/>
    <d v="2023-01-01T00:00:00"/>
    <n v="5"/>
    <s v="Q2-2023"/>
    <s v="Americas → Canada → Toronto"/>
    <m/>
    <m/>
    <s v="Medium"/>
    <n v="1"/>
    <n v="0"/>
    <n v="8.7999999999999995E-2"/>
    <n v="518.56200000000001"/>
    <n v="16"/>
    <n v="12035.62752"/>
    <n v="8296.9920000000002"/>
    <n v="3738.6355199999998"/>
    <n v="0.31063070984769059"/>
    <n v="752.22672000000057"/>
    <n v="-473.46527999999944"/>
  </r>
  <r>
    <x v="312"/>
    <d v="2024-11-04T00:00:00"/>
    <d v="2024-11-05T00:00:00"/>
    <n v="1"/>
    <s v="Original"/>
    <d v="2024-11-05T00:00:00"/>
    <n v="1"/>
    <x v="3"/>
    <x v="8"/>
    <s v="London"/>
    <s v="Corporate"/>
    <x v="0"/>
    <x v="12"/>
    <x v="1"/>
    <x v="313"/>
    <n v="840.68"/>
    <n v="1493.53"/>
    <n v="1493.53"/>
    <n v="0"/>
    <n v="27"/>
    <x v="313"/>
    <n v="22698.359999999997"/>
    <n v="17626.95"/>
    <n v="0.43711877230454027"/>
    <x v="18"/>
    <d v="2024-11-01T00:00:00"/>
    <d v="2023-01-01T00:00:00"/>
    <n v="22"/>
    <s v="Q4-2024"/>
    <s v="Europe → United Kingdom → London"/>
    <m/>
    <m/>
    <s v="Medium"/>
    <n v="1"/>
    <n v="0"/>
    <n v="0"/>
    <n v="924.74800000000005"/>
    <n v="28"/>
    <n v="41818.839999999997"/>
    <n v="25892.944000000003"/>
    <n v="15925.895999999993"/>
    <n v="0.38083064953499413"/>
    <n v="1493.5299999999988"/>
    <n v="-1701.0540000000074"/>
  </r>
  <r>
    <x v="313"/>
    <d v="2024-06-08T00:00:00"/>
    <d v="2024-06-24T00:00:00"/>
    <n v="16"/>
    <s v="Original"/>
    <d v="2024-06-24T00:00:00"/>
    <n v="16"/>
    <x v="0"/>
    <x v="11"/>
    <s v="Durban"/>
    <s v="Education"/>
    <x v="3"/>
    <x v="10"/>
    <x v="5"/>
    <x v="314"/>
    <n v="597.85"/>
    <n v="741.92"/>
    <n v="741.92"/>
    <n v="3.1E-2"/>
    <n v="7"/>
    <x v="314"/>
    <n v="4184.95"/>
    <n v="847.49335999999948"/>
    <n v="0.16840594108544515"/>
    <x v="17"/>
    <d v="2024-06-01T00:00:00"/>
    <d v="2023-01-01T00:00:00"/>
    <n v="17"/>
    <s v="Q2-2024"/>
    <s v="Africa → South Africa → Durban"/>
    <m/>
    <m/>
    <s v="Low"/>
    <n v="0"/>
    <n v="0"/>
    <n v="3.1E-2"/>
    <n v="657.6350000000001"/>
    <n v="7"/>
    <n v="5032.4433599999993"/>
    <n v="4603.4450000000006"/>
    <n v="428.99835999999868"/>
    <n v="8.5246535193989489E-2"/>
    <n v="0"/>
    <n v="-418.4950000000008"/>
  </r>
  <r>
    <x v="314"/>
    <d v="2025-06-01T00:00:00"/>
    <d v="2025-06-06T00:00:00"/>
    <n v="5"/>
    <s v="Original"/>
    <d v="2025-06-06T00:00:00"/>
    <n v="5"/>
    <x v="3"/>
    <x v="7"/>
    <s v="Paris"/>
    <s v="Consumer"/>
    <x v="3"/>
    <x v="3"/>
    <x v="0"/>
    <x v="315"/>
    <n v="379.45"/>
    <n v="742.23"/>
    <n v="742.23"/>
    <n v="0.09"/>
    <n v="13"/>
    <x v="315"/>
    <n v="4932.8499999999995"/>
    <n v="3847.7309000000014"/>
    <n v="0.43820915083192286"/>
    <x v="16"/>
    <d v="2025-06-01T00:00:00"/>
    <d v="2023-01-01T00:00:00"/>
    <n v="29"/>
    <s v="Q2-2025"/>
    <s v="Europe → France → Paris"/>
    <m/>
    <m/>
    <s v="Low"/>
    <n v="1"/>
    <n v="0"/>
    <n v="0.09"/>
    <n v="417.39500000000004"/>
    <n v="14"/>
    <n v="9456.0102000000006"/>
    <n v="5843.5300000000007"/>
    <n v="3612.4802"/>
    <n v="0.38203006591511501"/>
    <n v="675.42929999999978"/>
    <n v="-235.25070000000142"/>
  </r>
  <r>
    <x v="315"/>
    <d v="2023-05-06T00:00:00"/>
    <d v="2023-05-14T00:00:00"/>
    <n v="8"/>
    <s v="Original"/>
    <d v="2023-05-14T00:00:00"/>
    <n v="8"/>
    <x v="1"/>
    <x v="2"/>
    <s v="Osaka"/>
    <s v="Enterprise"/>
    <x v="2"/>
    <x v="5"/>
    <x v="3"/>
    <x v="316"/>
    <n v="291.18"/>
    <n v="479.54"/>
    <n v="479.54"/>
    <n v="0.14099999999999999"/>
    <n v="22"/>
    <x v="316"/>
    <n v="6405.96"/>
    <n v="2656.3869199999999"/>
    <n v="0.29312350801066001"/>
    <x v="15"/>
    <d v="2023-05-01T00:00:00"/>
    <d v="2023-03-01T00:00:00"/>
    <n v="2"/>
    <s v="Q2-2023"/>
    <s v="Asia → Japan → Osaka"/>
    <m/>
    <m/>
    <s v="Low"/>
    <n v="0"/>
    <n v="0"/>
    <n v="0.14099999999999999"/>
    <n v="320.29800000000006"/>
    <n v="23"/>
    <n v="9474.2717799999991"/>
    <n v="7366.8540000000012"/>
    <n v="2107.4177799999979"/>
    <n v="0.22243585881172581"/>
    <n v="411.92485999999917"/>
    <n v="-548.96914000000197"/>
  </r>
  <r>
    <x v="316"/>
    <d v="2023-11-14T00:00:00"/>
    <d v="2023-11-30T00:00:00"/>
    <n v="16"/>
    <s v="Original"/>
    <d v="2023-11-30T00:00:00"/>
    <n v="16"/>
    <x v="2"/>
    <x v="5"/>
    <s v="São Paulo"/>
    <s v="Enterprise"/>
    <x v="4"/>
    <x v="11"/>
    <x v="2"/>
    <x v="317"/>
    <n v="1017.92"/>
    <n v="1175.25"/>
    <n v="1175.25"/>
    <n v="7.4999999999999997E-2"/>
    <n v="15"/>
    <x v="317"/>
    <n v="15268.8"/>
    <n v="1037.7937500000007"/>
    <n v="6.3642583234159542E-2"/>
    <x v="30"/>
    <d v="2023-11-01T00:00:00"/>
    <d v="2023-01-01T00:00:00"/>
    <n v="10"/>
    <s v="Q4-2023"/>
    <s v="Americas → Brazil → São Paulo"/>
    <m/>
    <m/>
    <s v="Medium"/>
    <n v="0"/>
    <n v="0"/>
    <n v="7.4999999999999997E-2"/>
    <n v="1119.712"/>
    <n v="16"/>
    <n v="17393.7"/>
    <n v="17915.392"/>
    <n v="-521.6919999999991"/>
    <n v="-2.9993158442424502E-2"/>
    <n v="1087.1062500000007"/>
    <n v="-1559.4857499999998"/>
  </r>
  <r>
    <x v="317"/>
    <d v="2025-04-01T00:00:00"/>
    <d v="2025-04-27T00:00:00"/>
    <n v="26"/>
    <s v="Original"/>
    <d v="2025-04-27T00:00:00"/>
    <n v="26"/>
    <x v="2"/>
    <x v="10"/>
    <s v="San Francisco"/>
    <s v="Corporate"/>
    <x v="4"/>
    <x v="2"/>
    <x v="5"/>
    <x v="318"/>
    <n v="156.55000000000001"/>
    <n v="227.45"/>
    <n v="227.45"/>
    <n v="1.4E-2"/>
    <n v="13"/>
    <x v="318"/>
    <n v="2035.15"/>
    <n v="880.30409999999983"/>
    <n v="0.3019440779396938"/>
    <x v="19"/>
    <d v="2025-04-01T00:00:00"/>
    <d v="2023-01-01T00:00:00"/>
    <n v="27"/>
    <s v="Q2-2025"/>
    <s v="Americas → USA → San Francisco"/>
    <m/>
    <m/>
    <s v="Low"/>
    <n v="0"/>
    <n v="0"/>
    <n v="1.4E-2"/>
    <n v="172.20500000000001"/>
    <n v="14"/>
    <n v="3139.7197999999999"/>
    <n v="2410.8700000000003"/>
    <n v="728.8497999999995"/>
    <n v="0.23213848573366308"/>
    <n v="224.26569999999992"/>
    <n v="-151.45430000000033"/>
  </r>
  <r>
    <x v="318"/>
    <d v="2023-03-23T00:00:00"/>
    <d v="2023-04-15T00:00:00"/>
    <n v="23"/>
    <s v="Original"/>
    <d v="2023-04-15T00:00:00"/>
    <n v="23"/>
    <x v="0"/>
    <x v="0"/>
    <s v="Mombasa"/>
    <s v="Small Business"/>
    <x v="0"/>
    <x v="0"/>
    <x v="6"/>
    <x v="319"/>
    <n v="875.36"/>
    <n v="1178.6199999999999"/>
    <n v="1178.6199999999999"/>
    <n v="0.151"/>
    <n v="53"/>
    <x v="319"/>
    <n v="46394.080000000002"/>
    <n v="6640.2841399999888"/>
    <n v="0.12520719815685888"/>
    <x v="22"/>
    <d v="2023-03-01T00:00:00"/>
    <d v="2023-01-01T00:00:00"/>
    <n v="2"/>
    <s v="Q1-2023"/>
    <s v="Africa → Kenya → Mombasa"/>
    <m/>
    <m/>
    <s v="Medium"/>
    <n v="0"/>
    <n v="0"/>
    <n v="0.151"/>
    <n v="962.89600000000007"/>
    <n v="56"/>
    <n v="56036.309280000001"/>
    <n v="53922.176000000007"/>
    <n v="2114.1332799999946"/>
    <n v="3.7727917972544864E-2"/>
    <n v="3001.9451400000107"/>
    <n v="-4526.1508599999943"/>
  </r>
  <r>
    <x v="319"/>
    <d v="2024-05-28T00:00:00"/>
    <d v="2024-06-18T00:00:00"/>
    <n v="21"/>
    <s v="Original"/>
    <d v="2024-06-18T00:00:00"/>
    <n v="21"/>
    <x v="3"/>
    <x v="6"/>
    <s v="Frankfurt"/>
    <s v="Small Business"/>
    <x v="1"/>
    <x v="6"/>
    <x v="3"/>
    <x v="320"/>
    <n v="986.85"/>
    <n v="2422.1"/>
    <n v="2422.1"/>
    <n v="7.5999999999999998E-2"/>
    <n v="10"/>
    <x v="320"/>
    <n v="9868.5"/>
    <n v="12511.704000000002"/>
    <n v="0.55905227673527913"/>
    <x v="7"/>
    <d v="2024-05-01T00:00:00"/>
    <d v="2023-01-01T00:00:00"/>
    <n v="16"/>
    <s v="Q2-2024"/>
    <s v="Europe → Germany → Frankfurt"/>
    <m/>
    <m/>
    <s v="High"/>
    <n v="0"/>
    <n v="0"/>
    <n v="7.5999999999999998E-2"/>
    <n v="1085.5350000000001"/>
    <n v="11"/>
    <n v="24618.224399999999"/>
    <n v="11940.885"/>
    <n v="12677.339399999999"/>
    <n v="0.51495750440880694"/>
    <n v="2238.0203999999976"/>
    <n v="165.63539999999739"/>
  </r>
  <r>
    <x v="320"/>
    <d v="2024-01-02T00:00:00"/>
    <d v="2024-01-01T00:00:00"/>
    <n v="-1"/>
    <s v="Corrected"/>
    <d v="2024-01-03T00:00:00"/>
    <n v="1"/>
    <x v="2"/>
    <x v="10"/>
    <s v="Chicago"/>
    <s v="Education"/>
    <x v="2"/>
    <x v="5"/>
    <x v="2"/>
    <x v="321"/>
    <n v="404.77"/>
    <n v="433.88"/>
    <n v="433.88"/>
    <n v="0.215"/>
    <n v="22"/>
    <x v="321"/>
    <n v="8904.9399999999987"/>
    <n v="-1411.8323999999975"/>
    <n v="-0.18841747314558746"/>
    <x v="9"/>
    <d v="2024-01-01T00:00:00"/>
    <d v="2023-01-01T00:00:00"/>
    <n v="12"/>
    <s v="Q1-2024"/>
    <s v="Americas → USA → Chicago"/>
    <m/>
    <m/>
    <s v="Low"/>
    <n v="1"/>
    <n v="1"/>
    <n v="0.215"/>
    <n v="445.24700000000001"/>
    <n v="23"/>
    <n v="7833.7034000000003"/>
    <n v="10240.681"/>
    <n v="-2406.9776000000002"/>
    <n v="-0.30725922046014659"/>
    <n v="340.59579999999914"/>
    <n v="-995.14520000000266"/>
  </r>
  <r>
    <x v="321"/>
    <d v="2023-02-28T00:00:00"/>
    <d v="2023-02-27T00:00:00"/>
    <n v="-1"/>
    <s v="Corrected"/>
    <d v="2023-03-01T00:00:00"/>
    <n v="1"/>
    <x v="3"/>
    <x v="7"/>
    <s v="Marseille"/>
    <s v="Corporate"/>
    <x v="0"/>
    <x v="11"/>
    <x v="2"/>
    <x v="322"/>
    <n v="1299.81"/>
    <n v="3149.13"/>
    <n v="3149.13"/>
    <n v="0.10299999999999999"/>
    <n v="14"/>
    <x v="322"/>
    <n v="18197.34"/>
    <n v="21349.434539999998"/>
    <n v="0.53985273864511729"/>
    <x v="2"/>
    <d v="2023-02-01T00:00:00"/>
    <d v="2023-01-01T00:00:00"/>
    <n v="1"/>
    <s v="Q1-2023"/>
    <s v="Europe → France → Marseille"/>
    <m/>
    <m/>
    <s v="High"/>
    <n v="1"/>
    <n v="0"/>
    <n v="0.10299999999999999"/>
    <n v="1429.7910000000002"/>
    <n v="15"/>
    <n v="42371.544150000002"/>
    <n v="21446.865000000002"/>
    <n v="20924.67915"/>
    <n v="0.49383801250962905"/>
    <n v="2824.769610000003"/>
    <n v="-424.75538999999844"/>
  </r>
  <r>
    <x v="322"/>
    <d v="2024-02-18T00:00:00"/>
    <d v="2024-03-11T00:00:00"/>
    <n v="22"/>
    <s v="Original"/>
    <d v="2024-03-11T00:00:00"/>
    <n v="22"/>
    <x v="2"/>
    <x v="5"/>
    <s v="São Paulo"/>
    <s v="Consumer"/>
    <x v="1"/>
    <x v="8"/>
    <x v="0"/>
    <x v="323"/>
    <n v="80.48"/>
    <n v="65.650000000000006"/>
    <n v="65.650000000000006"/>
    <n v="0.17599999999999999"/>
    <n v="13"/>
    <x v="323"/>
    <n v="1046.24"/>
    <n v="-342.99719999999991"/>
    <n v="-0.48773652570634191"/>
    <x v="31"/>
    <d v="2024-02-01T00:00:00"/>
    <d v="2023-01-01T00:00:00"/>
    <n v="13"/>
    <s v="Q1-2024"/>
    <s v="Americas → Brazil → São Paulo"/>
    <m/>
    <m/>
    <s v="Low"/>
    <n v="0"/>
    <n v="0"/>
    <n v="0.17599999999999999"/>
    <n v="88.528000000000006"/>
    <n v="14"/>
    <n v="757.33840000000021"/>
    <n v="1239.3920000000001"/>
    <n v="-482.05359999999985"/>
    <n v="-0.63651017827697598"/>
    <n v="54.095600000000104"/>
    <n v="-139.05639999999994"/>
  </r>
  <r>
    <x v="323"/>
    <d v="2024-09-09T00:00:00"/>
    <d v="2024-10-08T00:00:00"/>
    <n v="29"/>
    <s v="Original"/>
    <d v="2024-10-08T00:00:00"/>
    <n v="29"/>
    <x v="2"/>
    <x v="5"/>
    <s v="São Paulo"/>
    <s v="Education"/>
    <x v="4"/>
    <x v="1"/>
    <x v="0"/>
    <x v="324"/>
    <n v="1010.33"/>
    <n v="2492.14"/>
    <n v="2492.14"/>
    <n v="5.0999999999999997E-2"/>
    <n v="11"/>
    <x v="324"/>
    <n v="11113.630000000001"/>
    <n v="14901.819459999995"/>
    <n v="0.57280653493656752"/>
    <x v="29"/>
    <d v="2024-09-01T00:00:00"/>
    <d v="2023-01-01T00:00:00"/>
    <n v="20"/>
    <s v="Q3-2024"/>
    <s v="Americas → Brazil → São Paulo"/>
    <m/>
    <m/>
    <s v="High"/>
    <n v="0"/>
    <n v="0"/>
    <n v="5.0999999999999997E-2"/>
    <n v="1111.3630000000001"/>
    <n v="12"/>
    <n v="28380.490319999997"/>
    <n v="13336.356"/>
    <n v="15044.134319999997"/>
    <n v="0.5300871884302244"/>
    <n v="2365.040860000001"/>
    <n v="142.31486000000223"/>
  </r>
  <r>
    <x v="324"/>
    <d v="2023-05-07T00:00:00"/>
    <d v="2023-05-29T00:00:00"/>
    <n v="22"/>
    <s v="Original"/>
    <d v="2023-05-29T00:00:00"/>
    <n v="22"/>
    <x v="0"/>
    <x v="11"/>
    <s v="Durban"/>
    <s v="Education"/>
    <x v="3"/>
    <x v="11"/>
    <x v="6"/>
    <x v="325"/>
    <n v="653.86"/>
    <n v="931.84"/>
    <n v="931.84"/>
    <n v="0.121"/>
    <n v="12"/>
    <x v="325"/>
    <n v="7846.32"/>
    <n v="1982.7283200000002"/>
    <n v="0.20172129136506273"/>
    <x v="15"/>
    <d v="2023-05-01T00:00:00"/>
    <d v="2023-01-01T00:00:00"/>
    <n v="4"/>
    <s v="Q2-2023"/>
    <s v="Africa → South Africa → Durban"/>
    <m/>
    <m/>
    <s v="Medium"/>
    <n v="0"/>
    <n v="0"/>
    <n v="0.121"/>
    <n v="719.24600000000009"/>
    <n v="13"/>
    <n v="10648.135679999999"/>
    <n v="9350.1980000000003"/>
    <n v="1297.9376799999991"/>
    <n v="0.12189342050156889"/>
    <n v="819.08735999999953"/>
    <n v="-684.79064000000108"/>
  </r>
  <r>
    <x v="325"/>
    <d v="2024-01-12T00:00:00"/>
    <d v="2024-01-29T00:00:00"/>
    <n v="17"/>
    <s v="Original"/>
    <d v="2024-01-29T00:00:00"/>
    <n v="17"/>
    <x v="1"/>
    <x v="4"/>
    <s v="Hyderabad"/>
    <s v="Small Business"/>
    <x v="4"/>
    <x v="5"/>
    <x v="0"/>
    <x v="326"/>
    <n v="310.02"/>
    <n v="619.51"/>
    <n v="619.51"/>
    <n v="4.2000000000000003E-2"/>
    <n v="4"/>
    <x v="326"/>
    <n v="1240.08"/>
    <n v="1133.8823200000002"/>
    <n v="0.47763282106347843"/>
    <x v="9"/>
    <d v="2024-01-01T00:00:00"/>
    <d v="2023-01-01T00:00:00"/>
    <n v="12"/>
    <s v="Q1-2024"/>
    <s v="Asia → India → Hyderabad"/>
    <m/>
    <m/>
    <s v="Low"/>
    <n v="0"/>
    <n v="0"/>
    <n v="4.2000000000000003E-2"/>
    <n v="341.02199999999999"/>
    <n v="4"/>
    <n v="2373.9623200000001"/>
    <n v="1364.088"/>
    <n v="1009.8743200000001"/>
    <n v="0.42539610316982623"/>
    <n v="0"/>
    <n v="-124.00800000000004"/>
  </r>
  <r>
    <x v="326"/>
    <d v="2023-06-10T00:00:00"/>
    <d v="2023-06-18T00:00:00"/>
    <n v="8"/>
    <s v="Original"/>
    <d v="2023-06-18T00:00:00"/>
    <n v="8"/>
    <x v="0"/>
    <x v="0"/>
    <s v="Nakuru"/>
    <s v="Enterprise"/>
    <x v="4"/>
    <x v="10"/>
    <x v="3"/>
    <x v="327"/>
    <n v="894.23"/>
    <n v="1421.55"/>
    <n v="1421.55"/>
    <n v="0.109"/>
    <n v="3"/>
    <x v="327"/>
    <n v="2682.69"/>
    <n v="1117.1131499999997"/>
    <n v="0.29399237431549574"/>
    <x v="23"/>
    <d v="2023-06-01T00:00:00"/>
    <d v="2023-01-01T00:00:00"/>
    <n v="5"/>
    <s v="Q2-2023"/>
    <s v="Africa → Kenya → Nakuru"/>
    <m/>
    <m/>
    <s v="Medium"/>
    <n v="0"/>
    <n v="0"/>
    <n v="0.109"/>
    <n v="983.65300000000013"/>
    <n v="3"/>
    <n v="3799.8031499999997"/>
    <n v="2950.9590000000003"/>
    <n v="848.84414999999944"/>
    <n v="0.22339161174704525"/>
    <n v="0"/>
    <n v="-268.26900000000023"/>
  </r>
  <r>
    <x v="327"/>
    <d v="2025-05-19T00:00:00"/>
    <d v="2025-05-17T00:00:00"/>
    <n v="-2"/>
    <s v="Corrected"/>
    <d v="2025-05-21T00:00:00"/>
    <n v="2"/>
    <x v="2"/>
    <x v="5"/>
    <s v="São Paulo"/>
    <s v="Small Business"/>
    <x v="3"/>
    <x v="4"/>
    <x v="5"/>
    <x v="328"/>
    <n v="383.77"/>
    <n v="952.56"/>
    <n v="952.56"/>
    <n v="0.34599999999999997"/>
    <n v="10"/>
    <x v="328"/>
    <n v="3837.7"/>
    <n v="2392.0423999999994"/>
    <n v="0.38397131797937578"/>
    <x v="8"/>
    <d v="2025-05-01T00:00:00"/>
    <d v="2023-01-01T00:00:00"/>
    <n v="28"/>
    <s v="Q2-2025"/>
    <s v="Americas → Brazil → São Paulo"/>
    <m/>
    <m/>
    <s v="Medium"/>
    <n v="1"/>
    <n v="1"/>
    <n v="0.25"/>
    <n v="422.14699999999999"/>
    <n v="11"/>
    <n v="7858.62"/>
    <n v="4643.6170000000002"/>
    <n v="3215.0029999999997"/>
    <n v="0.40910528820581726"/>
    <n v="1628.8776000000007"/>
    <n v="822.96060000000034"/>
  </r>
  <r>
    <x v="328"/>
    <d v="2023-10-22T00:00:00"/>
    <d v="2023-11-16T00:00:00"/>
    <n v="25"/>
    <s v="Original"/>
    <d v="2023-11-16T00:00:00"/>
    <n v="25"/>
    <x v="2"/>
    <x v="3"/>
    <s v="Toronto"/>
    <s v="Small Business"/>
    <x v="2"/>
    <x v="2"/>
    <x v="4"/>
    <x v="329"/>
    <n v="1373.31"/>
    <n v="3154.14"/>
    <n v="3154.14"/>
    <n v="0.2"/>
    <n v="11"/>
    <x v="329"/>
    <n v="15106.41"/>
    <n v="12650.022000000001"/>
    <n v="0.45575101295440279"/>
    <x v="32"/>
    <d v="2023-10-01T00:00:00"/>
    <d v="2023-01-01T00:00:00"/>
    <n v="9"/>
    <s v="Q4-2023"/>
    <s v="Americas → Canada → Toronto"/>
    <m/>
    <m/>
    <s v="High"/>
    <n v="0"/>
    <n v="0"/>
    <n v="0.2"/>
    <n v="1510.6410000000001"/>
    <n v="12"/>
    <n v="30279.744000000002"/>
    <n v="18127.692000000003"/>
    <n v="12152.052"/>
    <n v="0.40132611424984305"/>
    <n v="2523.3120000000017"/>
    <n v="-497.97000000000116"/>
  </r>
  <r>
    <x v="329"/>
    <d v="2025-01-11T00:00:00"/>
    <d v="2025-01-23T00:00:00"/>
    <n v="12"/>
    <s v="Original"/>
    <d v="2025-01-23T00:00:00"/>
    <n v="12"/>
    <x v="2"/>
    <x v="10"/>
    <s v="Austin"/>
    <s v="Consumer"/>
    <x v="3"/>
    <x v="10"/>
    <x v="3"/>
    <x v="330"/>
    <n v="100.69"/>
    <n v="226.14"/>
    <n v="226.14"/>
    <n v="6.5000000000000002E-2"/>
    <n v="12"/>
    <x v="330"/>
    <n v="1208.28"/>
    <n v="1329.0108000000002"/>
    <n v="0.52379128162999689"/>
    <x v="10"/>
    <d v="2025-01-01T00:00:00"/>
    <d v="2023-01-01T00:00:00"/>
    <n v="24"/>
    <s v="Q1-2025"/>
    <s v="Americas → USA → Austin"/>
    <m/>
    <m/>
    <s v="Low"/>
    <n v="0"/>
    <n v="0"/>
    <n v="6.5000000000000002E-2"/>
    <n v="110.759"/>
    <n v="13"/>
    <n v="2748.7316999999998"/>
    <n v="1439.867"/>
    <n v="1308.8646999999999"/>
    <n v="0.47617040979299652"/>
    <n v="211.4408999999996"/>
    <n v="-20.146100000000388"/>
  </r>
  <r>
    <x v="330"/>
    <d v="2025-09-14T00:00:00"/>
    <d v="2025-09-26T00:00:00"/>
    <n v="12"/>
    <s v="Original"/>
    <d v="2025-09-26T00:00:00"/>
    <n v="12"/>
    <x v="3"/>
    <x v="8"/>
    <s v="London"/>
    <s v="Small Business"/>
    <x v="4"/>
    <x v="13"/>
    <x v="2"/>
    <x v="331"/>
    <n v="425.15"/>
    <n v="885.92"/>
    <n v="885.92"/>
    <n v="0.23899999999999999"/>
    <n v="13"/>
    <x v="331"/>
    <n v="5526.95"/>
    <n v="3237.4565599999996"/>
    <n v="0.3693868532725848"/>
    <x v="11"/>
    <d v="2025-09-01T00:00:00"/>
    <d v="2023-01-01T00:00:00"/>
    <n v="32"/>
    <s v="Q3-2025"/>
    <s v="Europe → United Kingdom → London"/>
    <m/>
    <m/>
    <s v="Medium"/>
    <n v="0"/>
    <n v="1"/>
    <n v="0.23899999999999999"/>
    <n v="467.66500000000002"/>
    <n v="14"/>
    <n v="9438.5916799999995"/>
    <n v="6547.31"/>
    <n v="2891.2816799999991"/>
    <n v="0.30632553859984324"/>
    <n v="674.1851200000001"/>
    <n v="-346.17488000000048"/>
  </r>
  <r>
    <x v="331"/>
    <d v="2023-08-30T00:00:00"/>
    <d v="2023-09-03T00:00:00"/>
    <n v="4"/>
    <s v="Original"/>
    <d v="2023-09-03T00:00:00"/>
    <n v="4"/>
    <x v="1"/>
    <x v="4"/>
    <s v="Delhi"/>
    <s v="Small Business"/>
    <x v="2"/>
    <x v="4"/>
    <x v="6"/>
    <x v="332"/>
    <n v="1082.25"/>
    <n v="2433.34"/>
    <n v="2433.34"/>
    <n v="0.27"/>
    <n v="4"/>
    <x v="332"/>
    <n v="4329"/>
    <n v="2776.3528000000006"/>
    <n v="0.3907410199251472"/>
    <x v="25"/>
    <d v="2023-08-01T00:00:00"/>
    <d v="2023-01-01T00:00:00"/>
    <n v="7"/>
    <s v="Q3-2023"/>
    <s v="Asia → India → Delhi"/>
    <m/>
    <m/>
    <s v="High"/>
    <n v="1"/>
    <n v="1"/>
    <n v="0.25"/>
    <n v="1190.4750000000001"/>
    <n v="4"/>
    <n v="7300.02"/>
    <n v="4761.9000000000005"/>
    <n v="2538.12"/>
    <n v="0.34768671866652417"/>
    <n v="194.66719999999987"/>
    <n v="-238.23280000000068"/>
  </r>
  <r>
    <x v="332"/>
    <d v="2023-11-15T00:00:00"/>
    <d v="2023-12-06T00:00:00"/>
    <n v="21"/>
    <s v="Original"/>
    <d v="2023-12-06T00:00:00"/>
    <n v="21"/>
    <x v="3"/>
    <x v="8"/>
    <s v="Manchester"/>
    <s v="Education"/>
    <x v="4"/>
    <x v="10"/>
    <x v="6"/>
    <x v="333"/>
    <n v="1184.99"/>
    <n v="1154.3399999999999"/>
    <n v="1154.3399999999999"/>
    <n v="2.8000000000000001E-2"/>
    <n v="5"/>
    <x v="333"/>
    <n v="5924.95"/>
    <n v="-314.85760000000028"/>
    <n v="-5.6123424990290764E-2"/>
    <x v="30"/>
    <d v="2023-11-01T00:00:00"/>
    <d v="2023-01-01T00:00:00"/>
    <n v="10"/>
    <s v="Q4-2023"/>
    <s v="Europe → United Kingdom → Manchester"/>
    <m/>
    <m/>
    <s v="Medium"/>
    <n v="0"/>
    <n v="0"/>
    <n v="2.8000000000000001E-2"/>
    <n v="1303.489"/>
    <n v="5"/>
    <n v="5610.0923999999995"/>
    <n v="6517.4449999999997"/>
    <n v="-907.35260000000017"/>
    <n v="-0.16173576748931984"/>
    <n v="0"/>
    <n v="-592.49499999999989"/>
  </r>
  <r>
    <x v="333"/>
    <d v="2025-04-27T00:00:00"/>
    <d v="2025-05-27T00:00:00"/>
    <n v="30"/>
    <s v="Original"/>
    <d v="2025-05-27T00:00:00"/>
    <n v="30"/>
    <x v="1"/>
    <x v="4"/>
    <s v="Not Specified"/>
    <s v="Enterprise"/>
    <x v="2"/>
    <x v="10"/>
    <x v="3"/>
    <x v="334"/>
    <n v="481.32"/>
    <n v="1135.99"/>
    <n v="1135.99"/>
    <n v="0.14499999999999999"/>
    <n v="5"/>
    <x v="334"/>
    <n v="2406.6"/>
    <n v="2449.7572500000001"/>
    <n v="0.50444337677175621"/>
    <x v="19"/>
    <d v="2025-04-01T00:00:00"/>
    <d v="2023-01-01T00:00:00"/>
    <n v="27"/>
    <s v="Q2-2025"/>
    <s v="Asia → India → Not Specified"/>
    <m/>
    <m/>
    <s v="Medium"/>
    <n v="0"/>
    <n v="0"/>
    <n v="0.14499999999999999"/>
    <n v="529.452"/>
    <n v="5"/>
    <n v="4856.35725"/>
    <n v="2647.26"/>
    <n v="2209.0972499999998"/>
    <n v="0.45488771444893183"/>
    <n v="0"/>
    <n v="-240.66000000000031"/>
  </r>
  <r>
    <x v="334"/>
    <d v="2024-04-09T00:00:00"/>
    <d v="2024-04-18T00:00:00"/>
    <n v="9"/>
    <s v="Original"/>
    <d v="2024-04-18T00:00:00"/>
    <n v="9"/>
    <x v="3"/>
    <x v="7"/>
    <s v="Lyon"/>
    <s v="Consumer"/>
    <x v="1"/>
    <x v="6"/>
    <x v="1"/>
    <x v="335"/>
    <n v="1288.8499999999999"/>
    <n v="2751.84"/>
    <n v="2751.84"/>
    <n v="0.158"/>
    <n v="7"/>
    <x v="335"/>
    <n v="9021.9499999999989"/>
    <n v="7197.3949600000014"/>
    <n v="0.44375373837538756"/>
    <x v="20"/>
    <d v="2024-04-01T00:00:00"/>
    <d v="2023-01-01T00:00:00"/>
    <n v="15"/>
    <s v="Q2-2024"/>
    <s v="Europe → France → Lyon"/>
    <m/>
    <m/>
    <s v="High"/>
    <n v="0"/>
    <n v="0"/>
    <n v="0.158"/>
    <n v="1417.7350000000001"/>
    <n v="7"/>
    <n v="16219.34496"/>
    <n v="9924.1450000000004"/>
    <n v="6295.1999599999999"/>
    <n v="0.38812911221292623"/>
    <n v="0"/>
    <n v="-902.19500000000153"/>
  </r>
  <r>
    <x v="335"/>
    <d v="2024-07-11T00:00:00"/>
    <d v="2024-07-31T00:00:00"/>
    <n v="20"/>
    <s v="Original"/>
    <d v="2024-07-31T00:00:00"/>
    <n v="20"/>
    <x v="1"/>
    <x v="9"/>
    <s v="Shenzhen"/>
    <s v="Consumer"/>
    <x v="1"/>
    <x v="3"/>
    <x v="3"/>
    <x v="336"/>
    <n v="647.26"/>
    <n v="1374.72"/>
    <n v="1374.72"/>
    <n v="6.6000000000000003E-2"/>
    <n v="22"/>
    <x v="336"/>
    <n v="14239.72"/>
    <n v="14008.02656"/>
    <n v="0.49589890401508901"/>
    <x v="14"/>
    <d v="2024-07-01T00:00:00"/>
    <d v="2023-01-01T00:00:00"/>
    <n v="18"/>
    <s v="Q3-2024"/>
    <s v="Asia → China → Shenzhen"/>
    <m/>
    <m/>
    <s v="Medium"/>
    <n v="0"/>
    <n v="0"/>
    <n v="6.6000000000000003E-2"/>
    <n v="711.9860000000001"/>
    <n v="23"/>
    <n v="29531.73504"/>
    <n v="16375.678000000002"/>
    <n v="13156.057039999998"/>
    <n v="0.44548879441659783"/>
    <n v="1283.98848"/>
    <n v="-851.96952000000238"/>
  </r>
  <r>
    <x v="336"/>
    <d v="2024-02-18T00:00:00"/>
    <d v="2024-03-03T00:00:00"/>
    <n v="14"/>
    <s v="Original"/>
    <d v="2024-03-03T00:00:00"/>
    <n v="14"/>
    <x v="2"/>
    <x v="5"/>
    <s v="Not Specified"/>
    <s v="Enterprise"/>
    <x v="3"/>
    <x v="8"/>
    <x v="1"/>
    <x v="337"/>
    <n v="624.23"/>
    <n v="1318.37"/>
    <n v="1318.37"/>
    <n v="0.21"/>
    <n v="37"/>
    <x v="337"/>
    <n v="23096.510000000002"/>
    <n v="15439.445099999997"/>
    <n v="0.40065038118128793"/>
    <x v="31"/>
    <d v="2024-02-01T00:00:00"/>
    <d v="2023-01-01T00:00:00"/>
    <n v="13"/>
    <s v="Q1-2024"/>
    <s v="Americas → Brazil → Not Specified"/>
    <m/>
    <m/>
    <s v="Medium"/>
    <n v="0"/>
    <n v="1"/>
    <n v="0.21"/>
    <n v="686.65300000000002"/>
    <n v="39"/>
    <n v="40618.979699999996"/>
    <n v="26779.467000000001"/>
    <n v="13839.512699999996"/>
    <n v="0.34071541929941673"/>
    <n v="2083.024599999997"/>
    <n v="-1599.9324000000015"/>
  </r>
  <r>
    <x v="337"/>
    <d v="2023-07-25T00:00:00"/>
    <d v="2023-08-10T00:00:00"/>
    <n v="16"/>
    <s v="Original"/>
    <d v="2023-08-10T00:00:00"/>
    <n v="16"/>
    <x v="0"/>
    <x v="1"/>
    <s v="Port Harcourt"/>
    <s v="Corporate"/>
    <x v="3"/>
    <x v="2"/>
    <x v="6"/>
    <x v="338"/>
    <n v="506.83"/>
    <n v="441.74"/>
    <n v="441.74"/>
    <n v="0.24"/>
    <n v="9"/>
    <x v="338"/>
    <n v="4561.47"/>
    <n v="-1539.9684000000002"/>
    <n v="-0.50966989393618067"/>
    <x v="24"/>
    <d v="2023-07-01T00:00:00"/>
    <d v="2023-01-01T00:00:00"/>
    <n v="6"/>
    <s v="Q3-2023"/>
    <s v="Africa → Nigeria → Port Harcourt"/>
    <m/>
    <m/>
    <s v="Low"/>
    <n v="0"/>
    <n v="1"/>
    <n v="0.24"/>
    <n v="557.51300000000003"/>
    <n v="9"/>
    <n v="3021.5016000000001"/>
    <n v="5017.6170000000002"/>
    <n v="-1996.1154000000001"/>
    <n v="-0.66063688332979875"/>
    <n v="0"/>
    <n v="-456.14699999999993"/>
  </r>
  <r>
    <x v="338"/>
    <d v="2023-07-14T00:00:00"/>
    <d v="2023-07-21T00:00:00"/>
    <n v="7"/>
    <s v="Original"/>
    <d v="2023-07-21T00:00:00"/>
    <n v="7"/>
    <x v="0"/>
    <x v="11"/>
    <s v="Durban"/>
    <s v="Enterprise"/>
    <x v="2"/>
    <x v="15"/>
    <x v="5"/>
    <x v="339"/>
    <n v="620.74"/>
    <n v="1330.07"/>
    <n v="1330.07"/>
    <n v="0.29899999999999999"/>
    <n v="28"/>
    <x v="339"/>
    <n v="17380.72"/>
    <n v="8725.8939600000012"/>
    <n v="0.33424073965967516"/>
    <x v="24"/>
    <d v="2023-07-01T00:00:00"/>
    <d v="2023-01-01T00:00:00"/>
    <n v="6"/>
    <s v="Q3-2023"/>
    <s v="Africa → South Africa → Durban"/>
    <m/>
    <m/>
    <s v="Medium"/>
    <n v="1"/>
    <n v="1"/>
    <n v="0.25"/>
    <n v="682.81400000000008"/>
    <n v="29"/>
    <n v="28929.022499999999"/>
    <n v="19801.606000000003"/>
    <n v="9127.4164999999957"/>
    <n v="0.31551071246876716"/>
    <n v="2822.4085399999967"/>
    <n v="401.52253999999448"/>
  </r>
  <r>
    <x v="339"/>
    <d v="2023-07-24T00:00:00"/>
    <d v="2023-08-19T00:00:00"/>
    <n v="26"/>
    <s v="Original"/>
    <d v="2023-08-19T00:00:00"/>
    <n v="26"/>
    <x v="0"/>
    <x v="0"/>
    <s v="Nairobi"/>
    <s v="Enterprise"/>
    <x v="3"/>
    <x v="12"/>
    <x v="6"/>
    <x v="340"/>
    <n v="661.45"/>
    <n v="1634.86"/>
    <n v="1634.86"/>
    <n v="0.56499999999999995"/>
    <n v="24"/>
    <x v="340"/>
    <n v="15874.800000000001"/>
    <n v="1193.1384000000016"/>
    <n v="6.9905244092045793E-2"/>
    <x v="24"/>
    <d v="2023-07-01T00:00:00"/>
    <d v="2023-01-01T00:00:00"/>
    <n v="6"/>
    <s v="Q3-2023"/>
    <s v="Africa → Kenya → Nairobi"/>
    <m/>
    <m/>
    <s v="High"/>
    <n v="0"/>
    <n v="1"/>
    <n v="0.25"/>
    <n v="727.59500000000014"/>
    <n v="25"/>
    <n v="30653.625"/>
    <n v="18189.875000000004"/>
    <n v="12463.749999999996"/>
    <n v="0.40659954573072504"/>
    <n v="13585.686599999997"/>
    <n v="11270.611599999995"/>
  </r>
  <r>
    <x v="340"/>
    <d v="2023-04-13T00:00:00"/>
    <d v="2023-04-11T00:00:00"/>
    <n v="-2"/>
    <s v="Corrected"/>
    <d v="2023-04-15T00:00:00"/>
    <n v="2"/>
    <x v="2"/>
    <x v="10"/>
    <s v="San Francisco"/>
    <s v="Education"/>
    <x v="2"/>
    <x v="3"/>
    <x v="2"/>
    <x v="341"/>
    <n v="32.1"/>
    <n v="70.599999999999994"/>
    <n v="70.599999999999994"/>
    <n v="0.28199999999999997"/>
    <n v="22"/>
    <x v="341"/>
    <n v="706.2"/>
    <n v="408.99759999999969"/>
    <n v="0.36674899587301818"/>
    <x v="12"/>
    <d v="2023-04-01T00:00:00"/>
    <d v="2023-01-01T00:00:00"/>
    <n v="3"/>
    <s v="Q2-2023"/>
    <s v="Americas → USA → San Francisco"/>
    <m/>
    <m/>
    <s v="Low"/>
    <n v="1"/>
    <n v="1"/>
    <n v="0.25"/>
    <n v="35.31"/>
    <n v="23"/>
    <n v="1217.8499999999999"/>
    <n v="812.13000000000011"/>
    <n v="405.7199999999998"/>
    <n v="0.33314447592067975"/>
    <n v="102.65240000000017"/>
    <n v="-3.277599999999893"/>
  </r>
  <r>
    <x v="341"/>
    <d v="2024-10-29T00:00:00"/>
    <d v="2024-11-04T00:00:00"/>
    <n v="6"/>
    <s v="Original"/>
    <d v="2024-11-04T00:00:00"/>
    <n v="6"/>
    <x v="0"/>
    <x v="0"/>
    <s v="Nairobi"/>
    <s v="Corporate"/>
    <x v="3"/>
    <x v="12"/>
    <x v="1"/>
    <x v="342"/>
    <n v="805.81"/>
    <n v="1823.04"/>
    <n v="1823.04"/>
    <n v="0"/>
    <n v="11"/>
    <x v="342"/>
    <n v="8863.91"/>
    <n v="11189.529999999999"/>
    <n v="0.55798556257679477"/>
    <x v="1"/>
    <d v="2024-10-01T00:00:00"/>
    <d v="2023-01-01T00:00:00"/>
    <n v="21"/>
    <s v="Q4-2024"/>
    <s v="Africa → Kenya → Nairobi"/>
    <m/>
    <m/>
    <s v="High"/>
    <n v="1"/>
    <n v="0"/>
    <n v="0"/>
    <n v="886.39099999999996"/>
    <n v="12"/>
    <n v="21876.48"/>
    <n v="10636.691999999999"/>
    <n v="11239.788"/>
    <n v="0.51378411883447428"/>
    <n v="1823.0400000000009"/>
    <n v="50.25800000000163"/>
  </r>
  <r>
    <x v="342"/>
    <d v="2024-02-17T00:00:00"/>
    <d v="2024-03-04T00:00:00"/>
    <n v="16"/>
    <s v="Original"/>
    <d v="2024-03-04T00:00:00"/>
    <n v="16"/>
    <x v="1"/>
    <x v="4"/>
    <s v="Delhi"/>
    <s v="Small Business"/>
    <x v="2"/>
    <x v="9"/>
    <x v="3"/>
    <x v="343"/>
    <n v="1231.8"/>
    <n v="2015.99"/>
    <n v="2015.99"/>
    <n v="0.26100000000000001"/>
    <n v="6"/>
    <x v="343"/>
    <n v="7390.7999999999993"/>
    <n v="1548.0996600000017"/>
    <n v="0.17318682599464391"/>
    <x v="31"/>
    <d v="2024-02-01T00:00:00"/>
    <d v="2023-01-01T00:00:00"/>
    <n v="13"/>
    <s v="Q1-2024"/>
    <s v="Asia → India → Delhi"/>
    <m/>
    <m/>
    <s v="High"/>
    <n v="0"/>
    <n v="1"/>
    <n v="0.25"/>
    <n v="1354.98"/>
    <n v="6"/>
    <n v="9071.9549999999999"/>
    <n v="8129.88"/>
    <n v="942.07499999999982"/>
    <n v="0.10384476113472783"/>
    <n v="133.05533999999898"/>
    <n v="-606.02466000000186"/>
  </r>
  <r>
    <x v="343"/>
    <d v="2024-07-13T00:00:00"/>
    <d v="2024-07-12T00:00:00"/>
    <n v="-1"/>
    <s v="Corrected"/>
    <d v="2024-07-14T00:00:00"/>
    <n v="1"/>
    <x v="1"/>
    <x v="2"/>
    <s v="Nagoya"/>
    <s v="Small Business"/>
    <x v="2"/>
    <x v="9"/>
    <x v="2"/>
    <x v="344"/>
    <n v="105.13"/>
    <n v="244.13"/>
    <n v="244.13"/>
    <n v="7.0999999999999994E-2"/>
    <n v="14"/>
    <x v="344"/>
    <n v="1471.82"/>
    <n v="1703.3347799999999"/>
    <n v="0.53645724319618837"/>
    <x v="14"/>
    <d v="2024-07-01T00:00:00"/>
    <d v="2023-03-01T00:00:00"/>
    <n v="16"/>
    <s v="Q3-2024"/>
    <s v="Asia → Japan → Nagoya"/>
    <m/>
    <m/>
    <s v="Low"/>
    <n v="1"/>
    <n v="0"/>
    <n v="7.0999999999999994E-2"/>
    <n v="115.643"/>
    <n v="15"/>
    <n v="3401.9515500000002"/>
    <n v="1734.645"/>
    <n v="1667.3065500000002"/>
    <n v="0.49010296751580723"/>
    <n v="226.79677000000038"/>
    <n v="-36.028229999999667"/>
  </r>
  <r>
    <x v="344"/>
    <d v="2023-12-01T00:00:00"/>
    <d v="2023-12-18T00:00:00"/>
    <n v="17"/>
    <s v="Original"/>
    <d v="2023-12-18T00:00:00"/>
    <n v="17"/>
    <x v="1"/>
    <x v="2"/>
    <s v="Nagoya"/>
    <s v="Small Business"/>
    <x v="4"/>
    <x v="13"/>
    <x v="4"/>
    <x v="345"/>
    <n v="1495.79"/>
    <n v="2783.12"/>
    <n v="2783.12"/>
    <n v="0.02"/>
    <n v="5"/>
    <x v="345"/>
    <n v="7478.95"/>
    <n v="6158.3379999999988"/>
    <n v="0.45158084217331185"/>
    <x v="4"/>
    <d v="2023-12-01T00:00:00"/>
    <d v="2023-03-01T00:00:00"/>
    <n v="9"/>
    <s v="Q4-2023"/>
    <s v="Asia → Japan → Nagoya"/>
    <m/>
    <m/>
    <s v="High"/>
    <n v="0"/>
    <n v="0"/>
    <n v="0.02"/>
    <n v="1645.3690000000001"/>
    <n v="5"/>
    <n v="13637.287999999999"/>
    <n v="8226.8450000000012"/>
    <n v="5410.4429999999975"/>
    <n v="0.3967389263906429"/>
    <n v="0"/>
    <n v="-747.89500000000135"/>
  </r>
  <r>
    <x v="345"/>
    <d v="2024-07-25T00:00:00"/>
    <d v="2024-08-02T00:00:00"/>
    <n v="8"/>
    <s v="Original"/>
    <d v="2024-08-02T00:00:00"/>
    <n v="8"/>
    <x v="2"/>
    <x v="3"/>
    <s v="Montreal"/>
    <s v="Consumer"/>
    <x v="4"/>
    <x v="1"/>
    <x v="6"/>
    <x v="346"/>
    <n v="986.81"/>
    <n v="2050.31"/>
    <n v="2050.31"/>
    <n v="0.10299999999999999"/>
    <n v="43"/>
    <x v="346"/>
    <n v="42432.829999999994"/>
    <n v="36649.677010000007"/>
    <n v="0.46343595310358138"/>
    <x v="14"/>
    <d v="2024-07-01T00:00:00"/>
    <d v="2023-01-01T00:00:00"/>
    <n v="18"/>
    <s v="Q3-2024"/>
    <s v="Americas → Canada → Montreal"/>
    <m/>
    <m/>
    <s v="High"/>
    <n v="0"/>
    <n v="0"/>
    <n v="0.10299999999999999"/>
    <n v="1085.491"/>
    <n v="45"/>
    <n v="82760.763149999999"/>
    <n v="48847.095000000001"/>
    <n v="33913.668149999998"/>
    <n v="0.40977954841393943"/>
    <n v="3678.2561399999977"/>
    <n v="-2736.008860000009"/>
  </r>
  <r>
    <x v="346"/>
    <d v="2023-05-04T00:00:00"/>
    <d v="2023-05-16T00:00:00"/>
    <n v="12"/>
    <s v="Original"/>
    <d v="2023-05-16T00:00:00"/>
    <n v="12"/>
    <x v="0"/>
    <x v="1"/>
    <s v="Abuja"/>
    <s v="Small Business"/>
    <x v="2"/>
    <x v="1"/>
    <x v="3"/>
    <x v="347"/>
    <n v="77.739999999999995"/>
    <n v="147.12"/>
    <n v="147.12"/>
    <n v="0"/>
    <n v="15"/>
    <x v="347"/>
    <n v="1166.0999999999999"/>
    <n v="1040.7000000000003"/>
    <n v="0.47158781946710177"/>
    <x v="15"/>
    <d v="2023-05-01T00:00:00"/>
    <d v="2023-01-01T00:00:00"/>
    <n v="4"/>
    <s v="Q2-2023"/>
    <s v="Africa → Nigeria → Abuja"/>
    <m/>
    <m/>
    <s v="Low"/>
    <n v="0"/>
    <n v="0"/>
    <n v="0"/>
    <n v="85.513999999999996"/>
    <n v="16"/>
    <n v="2353.92"/>
    <n v="1368.2239999999999"/>
    <n v="985.69600000000014"/>
    <n v="0.41874660141381193"/>
    <n v="147.11999999999989"/>
    <n v="-55.004000000000133"/>
  </r>
  <r>
    <x v="347"/>
    <d v="2023-12-21T00:00:00"/>
    <d v="2024-01-06T00:00:00"/>
    <n v="16"/>
    <s v="Original"/>
    <d v="2024-01-06T00:00:00"/>
    <n v="16"/>
    <x v="0"/>
    <x v="1"/>
    <s v="Not Specified"/>
    <s v="Corporate"/>
    <x v="2"/>
    <x v="11"/>
    <x v="0"/>
    <x v="348"/>
    <n v="932.61"/>
    <n v="1982.98"/>
    <n v="1982.98"/>
    <n v="0.14399999999999999"/>
    <n v="16"/>
    <x v="348"/>
    <n v="14921.76"/>
    <n v="12237.134079999998"/>
    <n v="0.45057556629345635"/>
    <x v="4"/>
    <d v="2023-12-01T00:00:00"/>
    <d v="2023-01-01T00:00:00"/>
    <n v="11"/>
    <s v="Q4-2023"/>
    <s v="Africa → Nigeria → Not Specified"/>
    <m/>
    <m/>
    <s v="High"/>
    <n v="0"/>
    <n v="0"/>
    <n v="0.14399999999999999"/>
    <n v="1025.8710000000001"/>
    <n v="17"/>
    <n v="28856.324960000002"/>
    <n v="17439.807000000001"/>
    <n v="11416.517960000001"/>
    <n v="0.39563312292280201"/>
    <n v="1697.4308800000035"/>
    <n v="-820.61611999999695"/>
  </r>
  <r>
    <x v="348"/>
    <d v="2025-06-17T00:00:00"/>
    <d v="2025-07-05T00:00:00"/>
    <n v="18"/>
    <s v="Original"/>
    <d v="2025-07-05T00:00:00"/>
    <n v="18"/>
    <x v="1"/>
    <x v="4"/>
    <s v="Delhi"/>
    <s v="Consumer"/>
    <x v="2"/>
    <x v="4"/>
    <x v="4"/>
    <x v="349"/>
    <n v="982.93"/>
    <n v="2299.3000000000002"/>
    <n v="2299.3000000000002"/>
    <n v="0.113"/>
    <n v="6"/>
    <x v="349"/>
    <n v="5897.58"/>
    <n v="6339.2946000000011"/>
    <n v="0.51804850562087157"/>
    <x v="16"/>
    <d v="2025-06-01T00:00:00"/>
    <d v="2023-01-01T00:00:00"/>
    <n v="29"/>
    <s v="Q2-2025"/>
    <s v="Asia → India → Delhi"/>
    <m/>
    <m/>
    <s v="High"/>
    <n v="0"/>
    <n v="0"/>
    <n v="0.113"/>
    <n v="1081.223"/>
    <n v="6"/>
    <n v="12236.874600000001"/>
    <n v="6487.3379999999997"/>
    <n v="5749.5366000000013"/>
    <n v="0.46985335618295876"/>
    <n v="0"/>
    <n v="-589.75799999999981"/>
  </r>
  <r>
    <x v="349"/>
    <d v="2023-02-23T00:00:00"/>
    <d v="2023-03-08T00:00:00"/>
    <n v="13"/>
    <s v="Original"/>
    <d v="2023-03-08T00:00:00"/>
    <n v="13"/>
    <x v="3"/>
    <x v="8"/>
    <s v="Manchester"/>
    <s v="Small Business"/>
    <x v="4"/>
    <x v="0"/>
    <x v="1"/>
    <x v="350"/>
    <n v="307.37"/>
    <n v="462.61"/>
    <n v="462.61"/>
    <n v="0.188"/>
    <n v="11"/>
    <x v="350"/>
    <n v="3381.07"/>
    <n v="750.9625200000005"/>
    <n v="0.18174167709599739"/>
    <x v="2"/>
    <d v="2023-02-01T00:00:00"/>
    <d v="2023-01-01T00:00:00"/>
    <n v="1"/>
    <s v="Q1-2023"/>
    <s v="Europe → United Kingdom → Manchester"/>
    <m/>
    <m/>
    <s v="Low"/>
    <n v="0"/>
    <n v="0"/>
    <n v="0.188"/>
    <n v="338.10700000000003"/>
    <n v="12"/>
    <n v="4507.67184"/>
    <n v="4057.2840000000006"/>
    <n v="450.38783999999941"/>
    <n v="9.9915844805596898E-2"/>
    <n v="375.63931999999932"/>
    <n v="-300.57468000000108"/>
  </r>
  <r>
    <x v="350"/>
    <d v="2023-12-02T00:00:00"/>
    <d v="2023-12-16T00:00:00"/>
    <n v="14"/>
    <s v="Original"/>
    <d v="2023-12-16T00:00:00"/>
    <n v="14"/>
    <x v="3"/>
    <x v="6"/>
    <s v="Frankfurt"/>
    <s v="Education"/>
    <x v="4"/>
    <x v="13"/>
    <x v="5"/>
    <x v="351"/>
    <n v="879.08"/>
    <n v="1093.3900000000001"/>
    <n v="1093.3900000000001"/>
    <n v="0.113"/>
    <n v="17"/>
    <x v="351"/>
    <n v="14944.36"/>
    <n v="1542.8678099999997"/>
    <n v="9.3579577341935186E-2"/>
    <x v="4"/>
    <d v="2023-12-01T00:00:00"/>
    <d v="2023-01-01T00:00:00"/>
    <n v="11"/>
    <s v="Q4-2023"/>
    <s v="Europe → Germany → Frankfurt"/>
    <m/>
    <m/>
    <s v="Medium"/>
    <n v="0"/>
    <n v="0"/>
    <n v="0.113"/>
    <n v="966.98800000000017"/>
    <n v="18"/>
    <n v="17457.064740000002"/>
    <n v="17405.784000000003"/>
    <n v="51.280739999998332"/>
    <n v="2.9375350761286301E-3"/>
    <n v="969.8369300000013"/>
    <n v="-1491.5870700000014"/>
  </r>
  <r>
    <x v="351"/>
    <d v="2023-07-14T00:00:00"/>
    <d v="2023-07-14T00:00:00"/>
    <n v="0"/>
    <s v="Original"/>
    <d v="2023-07-14T00:00:00"/>
    <n v="0"/>
    <x v="0"/>
    <x v="1"/>
    <s v="Lagos"/>
    <s v="Education"/>
    <x v="0"/>
    <x v="2"/>
    <x v="6"/>
    <x v="352"/>
    <n v="956.38"/>
    <n v="1454.22"/>
    <n v="1454.22"/>
    <n v="3.9E-2"/>
    <n v="19"/>
    <x v="352"/>
    <n v="18171.22"/>
    <n v="8381.3829799999985"/>
    <n v="0.31565202802576603"/>
    <x v="24"/>
    <d v="2023-07-01T00:00:00"/>
    <d v="2023-01-01T00:00:00"/>
    <n v="6"/>
    <s v="Q3-2023"/>
    <s v="Africa → Nigeria → Lagos"/>
    <m/>
    <m/>
    <s v="Medium"/>
    <n v="1"/>
    <n v="0"/>
    <n v="3.9E-2"/>
    <n v="1052.018"/>
    <n v="20"/>
    <n v="27950.108400000001"/>
    <n v="21040.36"/>
    <n v="6909.7484000000004"/>
    <n v="0.24721723082834271"/>
    <n v="1397.5054200000013"/>
    <n v="-1471.6345799999981"/>
  </r>
  <r>
    <x v="352"/>
    <d v="2024-08-08T00:00:00"/>
    <d v="2024-08-20T00:00:00"/>
    <n v="12"/>
    <s v="Original"/>
    <d v="2024-08-20T00:00:00"/>
    <n v="12"/>
    <x v="1"/>
    <x v="2"/>
    <s v="Osaka"/>
    <s v="Small Business"/>
    <x v="0"/>
    <x v="10"/>
    <x v="2"/>
    <x v="353"/>
    <n v="1233.3599999999999"/>
    <n v="2120.4"/>
    <n v="2120.4"/>
    <n v="0.17899999999999999"/>
    <n v="20"/>
    <x v="353"/>
    <n v="24667.199999999997"/>
    <n v="10149.768000000004"/>
    <n v="0.29151785991244278"/>
    <x v="21"/>
    <d v="2024-08-01T00:00:00"/>
    <d v="2023-03-01T00:00:00"/>
    <n v="17"/>
    <s v="Q3-2024"/>
    <s v="Asia → Japan → Osaka"/>
    <m/>
    <m/>
    <s v="High"/>
    <n v="0"/>
    <n v="0"/>
    <n v="0.17899999999999999"/>
    <n v="1356.6959999999999"/>
    <n v="21"/>
    <n v="36557.816399999996"/>
    <n v="28490.615999999998"/>
    <n v="8067.2003999999979"/>
    <n v="0.22066964590368693"/>
    <n v="1740.8483999999953"/>
    <n v="-2082.5676000000058"/>
  </r>
  <r>
    <x v="353"/>
    <d v="2024-11-07T00:00:00"/>
    <d v="2024-11-26T00:00:00"/>
    <n v="19"/>
    <s v="Original"/>
    <d v="2024-11-26T00:00:00"/>
    <n v="19"/>
    <x v="2"/>
    <x v="5"/>
    <s v="Rio de Janeiro"/>
    <s v="Non-Profit"/>
    <x v="3"/>
    <x v="1"/>
    <x v="1"/>
    <x v="354"/>
    <n v="55.35"/>
    <n v="128.68"/>
    <n v="128.68"/>
    <n v="0.128"/>
    <n v="10"/>
    <x v="354"/>
    <n v="553.5"/>
    <n v="568.58960000000025"/>
    <n v="0.50672388372550647"/>
    <x v="18"/>
    <d v="2024-11-01T00:00:00"/>
    <d v="2023-01-01T00:00:00"/>
    <n v="22"/>
    <s v="Q4-2024"/>
    <s v="Americas → Brazil → Rio de Janeiro"/>
    <m/>
    <m/>
    <s v="Low"/>
    <n v="0"/>
    <n v="0"/>
    <n v="0.128"/>
    <n v="60.885000000000005"/>
    <n v="11"/>
    <n v="1234.29856"/>
    <n v="669.73500000000001"/>
    <n v="564.56355999999994"/>
    <n v="0.457396272098057"/>
    <n v="112.20895999999971"/>
    <n v="-4.0260400000003074"/>
  </r>
  <r>
    <x v="354"/>
    <d v="2024-01-01T00:00:00"/>
    <d v="2024-01-27T00:00:00"/>
    <n v="26"/>
    <s v="Original"/>
    <d v="2024-01-27T00:00:00"/>
    <n v="26"/>
    <x v="3"/>
    <x v="8"/>
    <s v="Manchester"/>
    <s v="Education"/>
    <x v="3"/>
    <x v="14"/>
    <x v="6"/>
    <x v="355"/>
    <n v="657.45"/>
    <n v="1325.96"/>
    <n v="1325.96"/>
    <n v="0.16700000000000001"/>
    <n v="21"/>
    <x v="355"/>
    <n v="13806.45"/>
    <n v="9388.5682799999995"/>
    <n v="0.40476658249048808"/>
    <x v="9"/>
    <d v="2024-01-01T00:00:00"/>
    <d v="2023-01-01T00:00:00"/>
    <n v="12"/>
    <s v="Q1-2024"/>
    <s v="Europe → United Kingdom → Manchester"/>
    <m/>
    <m/>
    <s v="Medium"/>
    <n v="0"/>
    <n v="0"/>
    <n v="0.16700000000000001"/>
    <n v="723.19500000000016"/>
    <n v="22"/>
    <n v="24299.542960000002"/>
    <n v="15910.290000000005"/>
    <n v="8389.252959999998"/>
    <n v="0.34524324073953683"/>
    <n v="1104.5246800000023"/>
    <n v="-999.31532000000152"/>
  </r>
  <r>
    <x v="355"/>
    <d v="2025-08-14T00:00:00"/>
    <d v="2025-09-11T00:00:00"/>
    <n v="28"/>
    <s v="Original"/>
    <d v="2025-09-11T00:00:00"/>
    <n v="28"/>
    <x v="2"/>
    <x v="5"/>
    <s v="São Paulo"/>
    <s v="Non-Profit"/>
    <x v="4"/>
    <x v="9"/>
    <x v="1"/>
    <x v="356"/>
    <n v="1203.02"/>
    <n v="2439.33"/>
    <n v="2439.33"/>
    <n v="0"/>
    <n v="18"/>
    <x v="356"/>
    <n v="21654.36"/>
    <n v="22253.58"/>
    <n v="0.50682359500354612"/>
    <x v="28"/>
    <d v="2025-08-01T00:00:00"/>
    <d v="2023-01-01T00:00:00"/>
    <n v="31"/>
    <s v="Q3-2025"/>
    <s v="Americas → Brazil → São Paulo"/>
    <m/>
    <m/>
    <s v="High"/>
    <n v="0"/>
    <n v="0"/>
    <n v="0"/>
    <n v="1323.3220000000001"/>
    <n v="19"/>
    <n v="46347.27"/>
    <n v="25143.118000000002"/>
    <n v="21204.151999999995"/>
    <n v="0.45750595450390058"/>
    <n v="2439.3299999999945"/>
    <n v="-1049.4280000000072"/>
  </r>
  <r>
    <x v="356"/>
    <d v="2024-04-03T00:00:00"/>
    <d v="2024-04-21T00:00:00"/>
    <n v="18"/>
    <s v="Original"/>
    <d v="2024-04-21T00:00:00"/>
    <n v="18"/>
    <x v="2"/>
    <x v="5"/>
    <s v="Brasília"/>
    <s v="Small Business"/>
    <x v="3"/>
    <x v="5"/>
    <x v="2"/>
    <x v="357"/>
    <n v="1176.69"/>
    <n v="2201.54"/>
    <n v="2201.54"/>
    <n v="0.17"/>
    <n v="27"/>
    <x v="357"/>
    <n v="31770.63"/>
    <n v="17565.881399999995"/>
    <n v="0.35604222717701106"/>
    <x v="20"/>
    <d v="2024-04-01T00:00:00"/>
    <d v="2023-01-01T00:00:00"/>
    <n v="15"/>
    <s v="Q2-2024"/>
    <s v="Americas → Brazil → Brasília"/>
    <m/>
    <m/>
    <s v="High"/>
    <n v="0"/>
    <n v="0"/>
    <n v="0.17"/>
    <n v="1294.3590000000002"/>
    <n v="28"/>
    <n v="51163.789599999996"/>
    <n v="36242.052000000003"/>
    <n v="14921.737599999993"/>
    <n v="0.29164644989471217"/>
    <n v="1827.2782000000007"/>
    <n v="-2644.1438000000016"/>
  </r>
  <r>
    <x v="357"/>
    <d v="2024-11-25T00:00:00"/>
    <d v="2024-12-07T00:00:00"/>
    <n v="12"/>
    <s v="Original"/>
    <d v="2024-12-07T00:00:00"/>
    <n v="12"/>
    <x v="1"/>
    <x v="9"/>
    <s v="Shanghai"/>
    <s v="Corporate"/>
    <x v="3"/>
    <x v="8"/>
    <x v="6"/>
    <x v="358"/>
    <n v="769.9"/>
    <n v="814.36"/>
    <n v="814.36"/>
    <n v="0"/>
    <n v="5"/>
    <x v="358"/>
    <n v="3849.5"/>
    <n v="222.30000000000018"/>
    <n v="5.4595019401738831E-2"/>
    <x v="18"/>
    <d v="2024-11-01T00:00:00"/>
    <d v="2023-01-01T00:00:00"/>
    <n v="22"/>
    <s v="Q4-2024"/>
    <s v="Asia → China → Shanghai"/>
    <m/>
    <m/>
    <s v="Low"/>
    <n v="0"/>
    <n v="0"/>
    <n v="0"/>
    <n v="846.8900000000001"/>
    <n v="5"/>
    <n v="4071.8"/>
    <n v="4234.4500000000007"/>
    <n v="-162.65000000000055"/>
    <n v="-3.9945478658087466E-2"/>
    <n v="0"/>
    <n v="-384.95000000000073"/>
  </r>
  <r>
    <x v="358"/>
    <d v="2024-01-18T00:00:00"/>
    <d v="2024-02-03T00:00:00"/>
    <n v="16"/>
    <s v="Original"/>
    <d v="2024-02-03T00:00:00"/>
    <n v="16"/>
    <x v="0"/>
    <x v="11"/>
    <s v="Cape Town"/>
    <s v="Non-Profit"/>
    <x v="3"/>
    <x v="4"/>
    <x v="1"/>
    <x v="359"/>
    <n v="666.23"/>
    <n v="1382.91"/>
    <n v="1382.91"/>
    <n v="0.17599999999999999"/>
    <n v="13"/>
    <x v="359"/>
    <n v="8660.99"/>
    <n v="6152.7419200000022"/>
    <n v="0.41534043907553048"/>
    <x v="9"/>
    <d v="2024-01-01T00:00:00"/>
    <d v="2023-01-01T00:00:00"/>
    <n v="12"/>
    <s v="Q1-2024"/>
    <s v="Africa → South Africa → Cape Town"/>
    <m/>
    <m/>
    <s v="Medium"/>
    <n v="0"/>
    <n v="0"/>
    <n v="0.17599999999999999"/>
    <n v="732.85300000000007"/>
    <n v="14"/>
    <n v="15953.249760000002"/>
    <n v="10259.942000000001"/>
    <n v="5693.3077600000015"/>
    <n v="0.3568744829830835"/>
    <n v="1139.5178400000004"/>
    <n v="-459.4341600000007"/>
  </r>
  <r>
    <x v="359"/>
    <d v="2024-06-23T00:00:00"/>
    <d v="2024-06-25T00:00:00"/>
    <n v="2"/>
    <s v="Original"/>
    <d v="2024-06-25T00:00:00"/>
    <n v="2"/>
    <x v="3"/>
    <x v="8"/>
    <s v="Birmingham"/>
    <s v="Small Business"/>
    <x v="2"/>
    <x v="4"/>
    <x v="6"/>
    <x v="360"/>
    <n v="951.44"/>
    <n v="1646.43"/>
    <n v="1646.43"/>
    <n v="0.11"/>
    <n v="24"/>
    <x v="360"/>
    <n v="22834.560000000001"/>
    <n v="12333.184799999999"/>
    <n v="0.35069592520473475"/>
    <x v="17"/>
    <d v="2024-06-01T00:00:00"/>
    <d v="2023-01-01T00:00:00"/>
    <n v="17"/>
    <s v="Q2-2024"/>
    <s v="Europe → United Kingdom → Birmingham"/>
    <m/>
    <m/>
    <s v="High"/>
    <n v="1"/>
    <n v="0"/>
    <n v="0.11"/>
    <n v="1046.5840000000001"/>
    <n v="25"/>
    <n v="36633.067499999997"/>
    <n v="26164.600000000002"/>
    <n v="10468.467499999995"/>
    <n v="0.28576551772520814"/>
    <n v="1465.322699999997"/>
    <n v="-1864.7173000000039"/>
  </r>
  <r>
    <x v="360"/>
    <d v="2025-06-25T00:00:00"/>
    <d v="2025-07-10T00:00:00"/>
    <n v="15"/>
    <s v="Original"/>
    <d v="2025-07-10T00:00:00"/>
    <n v="15"/>
    <x v="3"/>
    <x v="8"/>
    <s v="Birmingham"/>
    <s v="Non-Profit"/>
    <x v="2"/>
    <x v="14"/>
    <x v="3"/>
    <x v="361"/>
    <n v="546.83000000000004"/>
    <n v="400.84"/>
    <n v="400.84"/>
    <n v="7.8E-2"/>
    <n v="13"/>
    <x v="361"/>
    <n v="7108.7900000000009"/>
    <n v="-2304.3217600000007"/>
    <n v="-0.47962056254533608"/>
    <x v="16"/>
    <d v="2025-06-01T00:00:00"/>
    <d v="2023-01-01T00:00:00"/>
    <n v="29"/>
    <s v="Q2-2025"/>
    <s v="Europe → United Kingdom → Birmingham"/>
    <m/>
    <m/>
    <s v="Low"/>
    <n v="0"/>
    <n v="0"/>
    <n v="7.8E-2"/>
    <n v="601.51300000000015"/>
    <n v="14"/>
    <n v="5174.0427199999995"/>
    <n v="8421.1820000000025"/>
    <n v="-3247.1392800000031"/>
    <n v="-0.62758261879987021"/>
    <n v="369.57447999999931"/>
    <n v="-942.81752000000233"/>
  </r>
  <r>
    <x v="361"/>
    <d v="2023-07-01T00:00:00"/>
    <d v="2023-07-08T00:00:00"/>
    <n v="7"/>
    <s v="Original"/>
    <d v="2023-07-08T00:00:00"/>
    <n v="7"/>
    <x v="0"/>
    <x v="1"/>
    <s v="Port Harcourt"/>
    <s v="Corporate"/>
    <x v="0"/>
    <x v="8"/>
    <x v="4"/>
    <x v="362"/>
    <n v="834.26"/>
    <n v="1780.56"/>
    <n v="1780.56"/>
    <n v="1.4E-2"/>
    <n v="47"/>
    <x v="362"/>
    <n v="39210.22"/>
    <n v="43304.491519999996"/>
    <n v="0.5248093427497933"/>
    <x v="24"/>
    <d v="2023-07-01T00:00:00"/>
    <d v="2023-01-01T00:00:00"/>
    <n v="6"/>
    <s v="Q3-2023"/>
    <s v="Africa → Nigeria → Port Harcourt"/>
    <m/>
    <m/>
    <s v="High"/>
    <n v="1"/>
    <n v="0"/>
    <n v="1.4E-2"/>
    <n v="917.68600000000004"/>
    <n v="49"/>
    <n v="86025.975839999999"/>
    <n v="44966.614000000001"/>
    <n v="41059.361839999998"/>
    <n v="0.47729027702477261"/>
    <n v="3511.264320000002"/>
    <n v="-2245.1296799999982"/>
  </r>
  <r>
    <x v="362"/>
    <d v="2024-03-09T00:00:00"/>
    <d v="2024-03-26T00:00:00"/>
    <n v="17"/>
    <s v="Original"/>
    <d v="2024-03-26T00:00:00"/>
    <n v="17"/>
    <x v="1"/>
    <x v="9"/>
    <s v="Shenzhen"/>
    <s v="Enterprise"/>
    <x v="1"/>
    <x v="11"/>
    <x v="5"/>
    <x v="363"/>
    <n v="1029.67"/>
    <n v="1118.43"/>
    <n v="1118.43"/>
    <n v="0.27200000000000002"/>
    <n v="9"/>
    <x v="363"/>
    <n v="9267.0300000000007"/>
    <n v="-1939.0766400000002"/>
    <n v="-0.26461367106736061"/>
    <x v="0"/>
    <d v="2024-03-01T00:00:00"/>
    <d v="2023-01-01T00:00:00"/>
    <n v="14"/>
    <s v="Q1-2024"/>
    <s v="Asia → China → Shenzhen"/>
    <m/>
    <m/>
    <s v="Medium"/>
    <n v="0"/>
    <n v="1"/>
    <n v="0.25"/>
    <n v="1132.6370000000002"/>
    <n v="9"/>
    <n v="7549.4025000000001"/>
    <n v="10193.733000000002"/>
    <n v="-2644.3305000000018"/>
    <n v="-0.35027017038765673"/>
    <n v="221.44913999999972"/>
    <n v="-705.25386000000162"/>
  </r>
  <r>
    <x v="363"/>
    <d v="2023-06-05T00:00:00"/>
    <d v="2023-06-28T00:00:00"/>
    <n v="23"/>
    <s v="Original"/>
    <d v="2023-06-28T00:00:00"/>
    <n v="23"/>
    <x v="3"/>
    <x v="8"/>
    <s v="Birmingham"/>
    <s v="Corporate"/>
    <x v="4"/>
    <x v="11"/>
    <x v="1"/>
    <x v="364"/>
    <n v="605.82000000000005"/>
    <n v="771.12"/>
    <n v="771.12"/>
    <n v="0.13200000000000001"/>
    <n v="19"/>
    <x v="364"/>
    <n v="11510.580000000002"/>
    <n v="1206.7310399999988"/>
    <n v="9.4888851597986767E-2"/>
    <x v="23"/>
    <d v="2023-06-01T00:00:00"/>
    <d v="2023-01-01T00:00:00"/>
    <n v="5"/>
    <s v="Q2-2023"/>
    <s v="Europe → United Kingdom → Birmingham"/>
    <m/>
    <m/>
    <s v="Low"/>
    <n v="0"/>
    <n v="0"/>
    <n v="0.13200000000000001"/>
    <n v="666.40200000000016"/>
    <n v="20"/>
    <n v="13386.6432"/>
    <n v="13328.040000000003"/>
    <n v="58.603199999997742"/>
    <n v="4.3777367577853823E-3"/>
    <n v="669.33215999999993"/>
    <n v="-1148.127840000001"/>
  </r>
  <r>
    <x v="364"/>
    <d v="2025-03-21T00:00:00"/>
    <d v="2025-04-09T00:00:00"/>
    <n v="19"/>
    <s v="Original"/>
    <d v="2025-04-09T00:00:00"/>
    <n v="19"/>
    <x v="1"/>
    <x v="2"/>
    <s v="Tokyo"/>
    <s v="Small Business"/>
    <x v="3"/>
    <x v="6"/>
    <x v="0"/>
    <x v="365"/>
    <n v="1055.45"/>
    <n v="1210.04"/>
    <n v="1210.04"/>
    <n v="8.9999999999999993E-3"/>
    <n v="18"/>
    <x v="365"/>
    <n v="18998.100000000002"/>
    <n v="2586.5935199999985"/>
    <n v="0.1198346188053727"/>
    <x v="3"/>
    <d v="2025-03-01T00:00:00"/>
    <d v="2023-03-01T00:00:00"/>
    <n v="24"/>
    <s v="Q1-2025"/>
    <s v="Asia → Japan → Tokyo"/>
    <m/>
    <m/>
    <s v="Medium"/>
    <n v="0"/>
    <n v="0"/>
    <n v="8.9999999999999993E-3"/>
    <n v="1160.9950000000001"/>
    <n v="19"/>
    <n v="22783.843159999997"/>
    <n v="22058.905000000002"/>
    <n v="724.93815999999424"/>
    <n v="3.1818080685909814E-2"/>
    <n v="1199.149639999996"/>
    <n v="-1861.6553600000043"/>
  </r>
  <r>
    <x v="365"/>
    <d v="2024-06-02T00:00:00"/>
    <d v="2024-06-15T00:00:00"/>
    <n v="13"/>
    <s v="Original"/>
    <d v="2024-06-15T00:00:00"/>
    <n v="13"/>
    <x v="0"/>
    <x v="0"/>
    <s v="Mombasa"/>
    <s v="Education"/>
    <x v="1"/>
    <x v="7"/>
    <x v="3"/>
    <x v="366"/>
    <n v="1295.18"/>
    <n v="3024.03"/>
    <n v="3024.03"/>
    <n v="0.192"/>
    <n v="8"/>
    <x v="366"/>
    <n v="10361.44"/>
    <n v="9185.8899200000033"/>
    <n v="0.46993067378483178"/>
    <x v="17"/>
    <d v="2024-06-01T00:00:00"/>
    <d v="2023-01-01T00:00:00"/>
    <n v="17"/>
    <s v="Q2-2024"/>
    <s v="Africa → Kenya → Mombasa"/>
    <m/>
    <m/>
    <s v="High"/>
    <n v="0"/>
    <n v="0"/>
    <n v="0.192"/>
    <n v="1424.6980000000001"/>
    <n v="8"/>
    <n v="19547.329920000004"/>
    <n v="11397.584000000001"/>
    <n v="8149.745920000003"/>
    <n v="0.41692374116331493"/>
    <n v="0"/>
    <n v="-1036.1440000000002"/>
  </r>
  <r>
    <x v="366"/>
    <d v="2025-03-15T00:00:00"/>
    <d v="2025-03-29T00:00:00"/>
    <n v="14"/>
    <s v="Original"/>
    <d v="2025-03-29T00:00:00"/>
    <n v="14"/>
    <x v="1"/>
    <x v="4"/>
    <s v="Mumbai"/>
    <s v="Enterprise"/>
    <x v="4"/>
    <x v="0"/>
    <x v="0"/>
    <x v="367"/>
    <n v="935.83"/>
    <n v="2303.46"/>
    <n v="2303.46"/>
    <n v="0.105"/>
    <n v="9"/>
    <x v="367"/>
    <n v="8422.4700000000012"/>
    <n v="10131.900299999998"/>
    <n v="0.54606543559174292"/>
    <x v="3"/>
    <d v="2025-03-01T00:00:00"/>
    <d v="2023-01-01T00:00:00"/>
    <n v="26"/>
    <s v="Q1-2025"/>
    <s v="Asia → India → Mumbai"/>
    <m/>
    <m/>
    <s v="High"/>
    <n v="0"/>
    <n v="0"/>
    <n v="0.105"/>
    <n v="1029.4130000000002"/>
    <n v="9"/>
    <n v="18554.370299999999"/>
    <n v="9264.7170000000024"/>
    <n v="9289.6532999999963"/>
    <n v="0.50067197915091721"/>
    <n v="0"/>
    <n v="-842.24700000000121"/>
  </r>
  <r>
    <x v="367"/>
    <d v="2023-09-25T00:00:00"/>
    <d v="2023-10-09T00:00:00"/>
    <n v="14"/>
    <s v="Original"/>
    <d v="2023-10-09T00:00:00"/>
    <n v="14"/>
    <x v="2"/>
    <x v="10"/>
    <s v="New York"/>
    <s v="Small Business"/>
    <x v="2"/>
    <x v="1"/>
    <x v="4"/>
    <x v="368"/>
    <n v="1279.56"/>
    <n v="3083.8"/>
    <n v="3083.8"/>
    <n v="0.106"/>
    <n v="5"/>
    <x v="368"/>
    <n v="6397.7999999999993"/>
    <n v="7386.7860000000019"/>
    <n v="0.53587289455047848"/>
    <x v="27"/>
    <d v="2023-09-01T00:00:00"/>
    <d v="2023-01-01T00:00:00"/>
    <n v="8"/>
    <s v="Q3-2023"/>
    <s v="Americas → USA → New York"/>
    <m/>
    <m/>
    <s v="High"/>
    <n v="0"/>
    <n v="0"/>
    <n v="0.106"/>
    <n v="1407.5160000000001"/>
    <n v="5"/>
    <n v="13784.586000000001"/>
    <n v="7037.58"/>
    <n v="6747.0060000000012"/>
    <n v="0.48946018400552621"/>
    <n v="0"/>
    <n v="-639.78000000000065"/>
  </r>
  <r>
    <x v="368"/>
    <d v="2025-06-24T00:00:00"/>
    <d v="2025-07-23T00:00:00"/>
    <n v="29"/>
    <s v="Original"/>
    <d v="2025-07-23T00:00:00"/>
    <n v="29"/>
    <x v="2"/>
    <x v="3"/>
    <s v="Vancouver"/>
    <s v="Non-Profit"/>
    <x v="2"/>
    <x v="2"/>
    <x v="1"/>
    <x v="369"/>
    <n v="255.4"/>
    <n v="322.70999999999998"/>
    <n v="322.70999999999998"/>
    <n v="0.115"/>
    <n v="16"/>
    <x v="369"/>
    <n v="4086.4"/>
    <n v="483.17359999999962"/>
    <n v="0.10573713048412212"/>
    <x v="16"/>
    <d v="2025-06-01T00:00:00"/>
    <d v="2023-01-01T00:00:00"/>
    <n v="29"/>
    <s v="Q2-2025"/>
    <s v="Americas → Canada → Vancouver"/>
    <m/>
    <m/>
    <s v="Low"/>
    <n v="0"/>
    <n v="0"/>
    <n v="0.115"/>
    <n v="280.94000000000005"/>
    <n v="17"/>
    <n v="4855.1719499999999"/>
    <n v="4775.9800000000014"/>
    <n v="79.191949999998542"/>
    <n v="1.6310843532534113E-2"/>
    <n v="285.59835000000021"/>
    <n v="-403.98165000000108"/>
  </r>
  <r>
    <x v="369"/>
    <d v="2023-12-26T00:00:00"/>
    <d v="2024-01-03T00:00:00"/>
    <n v="8"/>
    <s v="Original"/>
    <d v="2024-01-03T00:00:00"/>
    <n v="8"/>
    <x v="3"/>
    <x v="7"/>
    <s v="Lyon"/>
    <s v="Small Business"/>
    <x v="0"/>
    <x v="12"/>
    <x v="4"/>
    <x v="370"/>
    <n v="492.75"/>
    <n v="731.29"/>
    <n v="731.29"/>
    <n v="5.8000000000000003E-2"/>
    <n v="6"/>
    <x v="370"/>
    <n v="2956.5"/>
    <n v="1176.75108"/>
    <n v="0.28470350753528384"/>
    <x v="4"/>
    <d v="2023-12-01T00:00:00"/>
    <d v="2023-01-01T00:00:00"/>
    <n v="11"/>
    <s v="Q4-2023"/>
    <s v="Europe → France → Lyon"/>
    <m/>
    <m/>
    <s v="Low"/>
    <n v="0"/>
    <n v="0"/>
    <n v="5.8000000000000003E-2"/>
    <n v="542.02500000000009"/>
    <n v="6"/>
    <n v="4133.25108"/>
    <n v="3252.1500000000005"/>
    <n v="881.10107999999946"/>
    <n v="0.21317385828881208"/>
    <n v="0"/>
    <n v="-295.65000000000055"/>
  </r>
  <r>
    <x v="370"/>
    <d v="2023-02-05T00:00:00"/>
    <d v="2023-02-28T00:00:00"/>
    <n v="23"/>
    <s v="Original"/>
    <d v="2023-02-28T00:00:00"/>
    <n v="23"/>
    <x v="2"/>
    <x v="10"/>
    <s v="Austin"/>
    <s v="Non-Profit"/>
    <x v="3"/>
    <x v="4"/>
    <x v="3"/>
    <x v="371"/>
    <n v="1214.49"/>
    <n v="1533.95"/>
    <n v="1533.95"/>
    <n v="0"/>
    <n v="11"/>
    <x v="371"/>
    <n v="13359.39"/>
    <n v="3514.0600000000013"/>
    <n v="0.20825972163369086"/>
    <x v="2"/>
    <d v="2023-02-01T00:00:00"/>
    <d v="2023-01-01T00:00:00"/>
    <n v="1"/>
    <s v="Q1-2023"/>
    <s v="Americas → USA → Austin"/>
    <m/>
    <m/>
    <s v="Medium"/>
    <n v="0"/>
    <n v="0"/>
    <n v="0"/>
    <n v="1335.9390000000001"/>
    <n v="12"/>
    <n v="18407.400000000001"/>
    <n v="16031.268"/>
    <n v="2376.1320000000014"/>
    <n v="0.12908569379705995"/>
    <n v="1533.9500000000007"/>
    <n v="-1137.9279999999999"/>
  </r>
  <r>
    <x v="371"/>
    <d v="2023-04-06T00:00:00"/>
    <d v="2023-04-08T00:00:00"/>
    <n v="2"/>
    <s v="Original"/>
    <d v="2023-04-08T00:00:00"/>
    <n v="2"/>
    <x v="0"/>
    <x v="1"/>
    <s v="Abuja"/>
    <s v="Small Business"/>
    <x v="2"/>
    <x v="11"/>
    <x v="5"/>
    <x v="372"/>
    <n v="720.35"/>
    <n v="1571.66"/>
    <n v="1571.66"/>
    <n v="0.107"/>
    <n v="23"/>
    <x v="372"/>
    <n v="16568.05"/>
    <n v="15712.274740000001"/>
    <n v="0.4867446305622265"/>
    <x v="12"/>
    <d v="2023-04-01T00:00:00"/>
    <d v="2023-01-01T00:00:00"/>
    <n v="3"/>
    <s v="Q2-2023"/>
    <s v="Africa → Nigeria → Abuja"/>
    <m/>
    <m/>
    <s v="Medium"/>
    <n v="1"/>
    <n v="0"/>
    <n v="0.107"/>
    <n v="792.3850000000001"/>
    <n v="24"/>
    <n v="33683.817120000007"/>
    <n v="19017.240000000002"/>
    <n v="14666.577120000005"/>
    <n v="0.43541909361844922"/>
    <n v="1403.492380000007"/>
    <n v="-1045.6976199999954"/>
  </r>
  <r>
    <x v="372"/>
    <d v="2025-04-04T00:00:00"/>
    <d v="2025-04-10T00:00:00"/>
    <n v="6"/>
    <s v="Original"/>
    <d v="2025-04-10T00:00:00"/>
    <n v="6"/>
    <x v="3"/>
    <x v="8"/>
    <s v="Birmingham"/>
    <s v="Non-Profit"/>
    <x v="4"/>
    <x v="13"/>
    <x v="1"/>
    <x v="373"/>
    <n v="290.14"/>
    <n v="250.73"/>
    <n v="250.73"/>
    <n v="3.4000000000000002E-2"/>
    <n v="17"/>
    <x v="373"/>
    <n v="4932.38"/>
    <n v="-814.89194000000043"/>
    <n v="-0.19790997038131072"/>
    <x v="19"/>
    <d v="2025-04-01T00:00:00"/>
    <d v="2023-01-01T00:00:00"/>
    <n v="27"/>
    <s v="Q2-2025"/>
    <s v="Europe → United Kingdom → Birmingham"/>
    <m/>
    <m/>
    <s v="Low"/>
    <n v="1"/>
    <n v="0"/>
    <n v="3.4000000000000002E-2"/>
    <n v="319.154"/>
    <n v="18"/>
    <n v="4359.6932399999996"/>
    <n v="5744.7719999999999"/>
    <n v="-1385.0787600000003"/>
    <n v="-0.31770096741944176"/>
    <n v="242.20517999999993"/>
    <n v="-570.1868199999999"/>
  </r>
  <r>
    <x v="373"/>
    <d v="2024-05-17T00:00:00"/>
    <d v="2024-05-27T00:00:00"/>
    <n v="10"/>
    <s v="Original"/>
    <d v="2024-05-27T00:00:00"/>
    <n v="10"/>
    <x v="2"/>
    <x v="10"/>
    <s v="Austin"/>
    <s v="Non-Profit"/>
    <x v="1"/>
    <x v="0"/>
    <x v="3"/>
    <x v="374"/>
    <n v="1484.23"/>
    <n v="3472.81"/>
    <n v="3472.81"/>
    <n v="0.25600000000000001"/>
    <n v="12"/>
    <x v="374"/>
    <n v="17810.760000000002"/>
    <n v="13194.487679999998"/>
    <n v="0.42555659661803413"/>
    <x v="7"/>
    <d v="2024-05-01T00:00:00"/>
    <d v="2023-01-01T00:00:00"/>
    <n v="16"/>
    <s v="Q2-2024"/>
    <s v="Americas → USA → Austin"/>
    <m/>
    <m/>
    <s v="High"/>
    <n v="0"/>
    <n v="1"/>
    <n v="0.25"/>
    <n v="1632.6530000000002"/>
    <n v="13"/>
    <n v="33859.897499999999"/>
    <n v="21224.489000000001"/>
    <n v="12635.408499999998"/>
    <n v="0.37316735822959884"/>
    <n v="2854.6498199999987"/>
    <n v="-559.07918000000063"/>
  </r>
  <r>
    <x v="374"/>
    <d v="2024-03-03T00:00:00"/>
    <d v="2024-03-19T00:00:00"/>
    <n v="16"/>
    <s v="Original"/>
    <d v="2024-03-19T00:00:00"/>
    <n v="16"/>
    <x v="1"/>
    <x v="9"/>
    <s v="Beijing"/>
    <s v="Consumer"/>
    <x v="3"/>
    <x v="3"/>
    <x v="3"/>
    <x v="375"/>
    <n v="988.83"/>
    <n v="1206.04"/>
    <n v="1206.04"/>
    <n v="6.3E-2"/>
    <n v="34"/>
    <x v="375"/>
    <n v="33620.22"/>
    <n v="4801.8023200000025"/>
    <n v="0.12497526236406606"/>
    <x v="0"/>
    <d v="2024-03-01T00:00:00"/>
    <d v="2023-01-01T00:00:00"/>
    <n v="14"/>
    <s v="Q1-2024"/>
    <s v="Asia → China → Beijing"/>
    <m/>
    <m/>
    <s v="Medium"/>
    <n v="0"/>
    <n v="0"/>
    <n v="6.3E-2"/>
    <n v="1087.7130000000002"/>
    <n v="36"/>
    <n v="40682.141280000003"/>
    <n v="39157.668000000005"/>
    <n v="1524.4732799999983"/>
    <n v="3.747278860047256E-2"/>
    <n v="2260.1189599999998"/>
    <n v="-3277.3290400000042"/>
  </r>
  <r>
    <x v="375"/>
    <d v="2025-06-27T00:00:00"/>
    <d v="2025-07-11T00:00:00"/>
    <n v="14"/>
    <s v="Original"/>
    <d v="2025-07-11T00:00:00"/>
    <n v="14"/>
    <x v="1"/>
    <x v="9"/>
    <s v="Shanghai"/>
    <s v="Small Business"/>
    <x v="2"/>
    <x v="4"/>
    <x v="2"/>
    <x v="376"/>
    <n v="1227.7"/>
    <n v="2197.23"/>
    <n v="2197.23"/>
    <n v="9.9000000000000005E-2"/>
    <n v="22"/>
    <x v="376"/>
    <n v="27009.4"/>
    <n v="16544.093059999999"/>
    <n v="0.37985685871873898"/>
    <x v="16"/>
    <d v="2025-06-01T00:00:00"/>
    <d v="2023-01-01T00:00:00"/>
    <n v="29"/>
    <s v="Q2-2025"/>
    <s v="Asia → China → Shanghai"/>
    <m/>
    <m/>
    <s v="High"/>
    <n v="0"/>
    <n v="0"/>
    <n v="9.9000000000000005E-2"/>
    <n v="1350.4700000000003"/>
    <n v="23"/>
    <n v="45533.197290000004"/>
    <n v="31060.810000000005"/>
    <n v="14472.387289999999"/>
    <n v="0.31784254459061284"/>
    <n v="1979.704230000003"/>
    <n v="-2071.7057700000005"/>
  </r>
  <r>
    <x v="376"/>
    <d v="2023-03-13T00:00:00"/>
    <d v="2023-04-04T00:00:00"/>
    <n v="22"/>
    <s v="Original"/>
    <d v="2023-04-04T00:00:00"/>
    <n v="22"/>
    <x v="0"/>
    <x v="11"/>
    <s v="Durban"/>
    <s v="Small Business"/>
    <x v="0"/>
    <x v="8"/>
    <x v="0"/>
    <x v="377"/>
    <n v="1113.7"/>
    <n v="1620.6"/>
    <n v="1620.6"/>
    <n v="0.13900000000000001"/>
    <n v="11"/>
    <x v="377"/>
    <n v="12250.7"/>
    <n v="3098.002599999998"/>
    <n v="0.20184133348182787"/>
    <x v="22"/>
    <d v="2023-03-01T00:00:00"/>
    <d v="2023-01-01T00:00:00"/>
    <n v="2"/>
    <s v="Q1-2023"/>
    <s v="Africa → South Africa → Durban"/>
    <m/>
    <m/>
    <s v="High"/>
    <n v="0"/>
    <n v="0"/>
    <n v="0.13900000000000001"/>
    <n v="1225.0700000000002"/>
    <n v="12"/>
    <n v="16744.039199999996"/>
    <n v="14700.840000000002"/>
    <n v="2043.1991999999937"/>
    <n v="0.12202546683001042"/>
    <n v="1395.3365999999969"/>
    <n v="-1054.8034000000043"/>
  </r>
  <r>
    <x v="377"/>
    <d v="2025-01-07T00:00:00"/>
    <d v="2025-01-20T00:00:00"/>
    <n v="13"/>
    <s v="Original"/>
    <d v="2025-01-20T00:00:00"/>
    <n v="13"/>
    <x v="0"/>
    <x v="11"/>
    <s v="Cape Town"/>
    <s v="Corporate"/>
    <x v="4"/>
    <x v="11"/>
    <x v="2"/>
    <x v="378"/>
    <n v="432.13"/>
    <n v="1034.6600000000001"/>
    <n v="1034.6600000000001"/>
    <n v="9.1999999999999998E-2"/>
    <n v="7"/>
    <x v="378"/>
    <n v="3024.91"/>
    <n v="3551.3889600000011"/>
    <n v="0.54002851476204794"/>
    <x v="10"/>
    <d v="2025-01-01T00:00:00"/>
    <d v="2023-01-01T00:00:00"/>
    <n v="24"/>
    <s v="Q1-2025"/>
    <s v="Africa → South Africa → Cape Town"/>
    <m/>
    <m/>
    <s v="Medium"/>
    <n v="0"/>
    <n v="0"/>
    <n v="9.1999999999999998E-2"/>
    <n v="475.34300000000002"/>
    <n v="7"/>
    <n v="6576.298960000001"/>
    <n v="3327.4010000000003"/>
    <n v="3248.8979600000007"/>
    <n v="0.49403136623825267"/>
    <n v="0"/>
    <n v="-302.49100000000044"/>
  </r>
  <r>
    <x v="378"/>
    <d v="2025-02-06T00:00:00"/>
    <d v="2025-02-15T00:00:00"/>
    <n v="9"/>
    <s v="Original"/>
    <d v="2025-02-15T00:00:00"/>
    <n v="9"/>
    <x v="2"/>
    <x v="5"/>
    <s v="São Paulo"/>
    <s v="Non-Profit"/>
    <x v="3"/>
    <x v="9"/>
    <x v="2"/>
    <x v="379"/>
    <n v="837.39"/>
    <n v="1905.42"/>
    <n v="1905.42"/>
    <n v="3.2000000000000001E-2"/>
    <n v="18"/>
    <x v="379"/>
    <n v="15073.02"/>
    <n v="18127.018079999998"/>
    <n v="0.54599389423350919"/>
    <x v="26"/>
    <d v="2025-02-01T00:00:00"/>
    <d v="2023-01-01T00:00:00"/>
    <n v="25"/>
    <s v="Q1-2025"/>
    <s v="Americas → Brazil → São Paulo"/>
    <m/>
    <m/>
    <s v="High"/>
    <n v="0"/>
    <n v="0"/>
    <n v="3.2000000000000001E-2"/>
    <n v="921.12900000000002"/>
    <n v="19"/>
    <n v="35044.484640000002"/>
    <n v="17501.451000000001"/>
    <n v="17543.033640000001"/>
    <n v="0.50059328365686018"/>
    <n v="1844.446560000004"/>
    <n v="-583.98443999999654"/>
  </r>
  <r>
    <x v="379"/>
    <d v="2025-01-31T00:00:00"/>
    <d v="2025-02-17T00:00:00"/>
    <n v="17"/>
    <s v="Original"/>
    <d v="2025-02-17T00:00:00"/>
    <n v="17"/>
    <x v="3"/>
    <x v="8"/>
    <s v="London"/>
    <s v="Enterprise"/>
    <x v="0"/>
    <x v="10"/>
    <x v="0"/>
    <x v="78"/>
    <n v="378.26"/>
    <n v="541.55999999999995"/>
    <n v="541.55999999999995"/>
    <n v="0.16300000000000001"/>
    <n v="25"/>
    <x v="380"/>
    <n v="9456.5"/>
    <n v="1875.6429999999982"/>
    <n v="0.16551529573885526"/>
    <x v="10"/>
    <d v="2025-01-01T00:00:00"/>
    <d v="2023-01-01T00:00:00"/>
    <n v="24"/>
    <s v="Q1-2025"/>
    <s v="Europe → United Kingdom → London"/>
    <m/>
    <m/>
    <s v="Low"/>
    <n v="0"/>
    <n v="0"/>
    <n v="0.16300000000000001"/>
    <n v="416.08600000000001"/>
    <n v="26"/>
    <n v="11785.428719999998"/>
    <n v="10818.236000000001"/>
    <n v="967.19271999999728"/>
    <n v="8.2066825312740718E-2"/>
    <n v="453.28571999999986"/>
    <n v="-908.45028000000093"/>
  </r>
  <r>
    <x v="380"/>
    <d v="2025-08-07T00:00:00"/>
    <d v="2025-09-06T00:00:00"/>
    <n v="30"/>
    <s v="Original"/>
    <d v="2025-09-06T00:00:00"/>
    <n v="30"/>
    <x v="2"/>
    <x v="3"/>
    <s v="Montreal"/>
    <s v="Education"/>
    <x v="4"/>
    <x v="12"/>
    <x v="2"/>
    <x v="380"/>
    <n v="833.73"/>
    <n v="1116.5999999999999"/>
    <n v="1116.5999999999999"/>
    <n v="0.17599999999999999"/>
    <n v="14"/>
    <x v="381"/>
    <n v="11672.220000000001"/>
    <n v="1208.877599999998"/>
    <n v="9.3848958958279924E-2"/>
    <x v="28"/>
    <d v="2025-08-01T00:00:00"/>
    <d v="2023-01-01T00:00:00"/>
    <n v="31"/>
    <s v="Q3-2025"/>
    <s v="Americas → Canada → Montreal"/>
    <m/>
    <m/>
    <s v="Medium"/>
    <n v="0"/>
    <n v="0"/>
    <n v="0.17599999999999999"/>
    <n v="917.10300000000007"/>
    <n v="15"/>
    <n v="13801.176000000001"/>
    <n v="13756.545000000002"/>
    <n v="44.630999999999403"/>
    <n v="3.2338548541080412E-3"/>
    <n v="920.07840000000215"/>
    <n v="-1164.2465999999986"/>
  </r>
  <r>
    <x v="381"/>
    <d v="2025-07-23T00:00:00"/>
    <d v="2025-08-17T00:00:00"/>
    <n v="25"/>
    <s v="Original"/>
    <d v="2025-08-17T00:00:00"/>
    <n v="25"/>
    <x v="3"/>
    <x v="8"/>
    <s v="Birmingham"/>
    <s v="Education"/>
    <x v="1"/>
    <x v="2"/>
    <x v="1"/>
    <x v="381"/>
    <n v="1142.06"/>
    <n v="1455"/>
    <n v="1455"/>
    <n v="7.8E-2"/>
    <n v="28"/>
    <x v="382"/>
    <n v="31977.68"/>
    <n v="5584.5999999999985"/>
    <n v="0.1486757459877302"/>
    <x v="13"/>
    <d v="2025-07-01T00:00:00"/>
    <d v="2023-01-01T00:00:00"/>
    <n v="30"/>
    <s v="Q3-2025"/>
    <s v="Europe → United Kingdom → Birmingham"/>
    <m/>
    <m/>
    <s v="Medium"/>
    <n v="0"/>
    <n v="0"/>
    <n v="7.8E-2"/>
    <n v="1256.2660000000001"/>
    <n v="29"/>
    <n v="38903.79"/>
    <n v="36431.714"/>
    <n v="2472.0760000000009"/>
    <n v="6.3543320586503291E-2"/>
    <n v="1341.510000000002"/>
    <n v="-3112.5239999999976"/>
  </r>
  <r>
    <x v="382"/>
    <d v="2023-06-20T00:00:00"/>
    <d v="2023-07-08T00:00:00"/>
    <n v="18"/>
    <s v="Original"/>
    <d v="2023-07-08T00:00:00"/>
    <n v="18"/>
    <x v="2"/>
    <x v="10"/>
    <s v="New York"/>
    <s v="Consumer"/>
    <x v="2"/>
    <x v="7"/>
    <x v="2"/>
    <x v="382"/>
    <n v="1145.53"/>
    <n v="1278.3"/>
    <n v="1278.3"/>
    <n v="0.09"/>
    <n v="41"/>
    <x v="383"/>
    <n v="46966.729999999996"/>
    <n v="726.64300000000367"/>
    <n v="1.5235722581416158E-2"/>
    <x v="23"/>
    <d v="2023-06-01T00:00:00"/>
    <d v="2023-01-01T00:00:00"/>
    <n v="5"/>
    <s v="Q2-2023"/>
    <s v="Americas → USA → New York"/>
    <m/>
    <m/>
    <s v="Medium"/>
    <n v="0"/>
    <n v="0"/>
    <n v="0.09"/>
    <n v="1260.0830000000001"/>
    <n v="43"/>
    <n v="50019.879000000001"/>
    <n v="54183.569000000003"/>
    <n v="-4163.6900000000023"/>
    <n v="-8.3240705160442352E-2"/>
    <n v="2326.5060000000012"/>
    <n v="-4890.333000000006"/>
  </r>
  <r>
    <x v="383"/>
    <d v="2024-07-18T00:00:00"/>
    <d v="2024-08-07T00:00:00"/>
    <n v="20"/>
    <s v="Original"/>
    <d v="2024-08-07T00:00:00"/>
    <n v="20"/>
    <x v="3"/>
    <x v="7"/>
    <s v="Marseille"/>
    <s v="Corporate"/>
    <x v="0"/>
    <x v="9"/>
    <x v="5"/>
    <x v="383"/>
    <n v="941.35"/>
    <n v="899.83"/>
    <n v="899.83"/>
    <n v="5.8000000000000003E-2"/>
    <n v="18"/>
    <x v="384"/>
    <n v="16944.3"/>
    <n v="-1686.7825199999988"/>
    <n v="-0.11055419220139073"/>
    <x v="14"/>
    <d v="2024-07-01T00:00:00"/>
    <d v="2023-01-01T00:00:00"/>
    <n v="18"/>
    <s v="Q3-2024"/>
    <s v="Europe → France → Marseille"/>
    <m/>
    <m/>
    <s v="Medium"/>
    <n v="0"/>
    <n v="0"/>
    <n v="5.8000000000000003E-2"/>
    <n v="1035.4850000000001"/>
    <n v="19"/>
    <n v="16105.15734"/>
    <n v="19674.215000000004"/>
    <n v="-3569.057660000004"/>
    <n v="-0.22160961142153016"/>
    <n v="847.63985999999932"/>
    <n v="-1882.2751400000052"/>
  </r>
  <r>
    <x v="384"/>
    <d v="2023-05-20T00:00:00"/>
    <d v="2023-06-19T00:00:00"/>
    <n v="30"/>
    <s v="Original"/>
    <d v="2023-06-19T00:00:00"/>
    <n v="30"/>
    <x v="1"/>
    <x v="4"/>
    <s v="Delhi"/>
    <s v="Non-Profit"/>
    <x v="2"/>
    <x v="10"/>
    <x v="4"/>
    <x v="384"/>
    <n v="1161.2"/>
    <n v="878.73"/>
    <n v="878.73"/>
    <n v="0.19"/>
    <n v="31"/>
    <x v="385"/>
    <n v="35997.200000000004"/>
    <n v="-13932.289700000001"/>
    <n v="-0.63142290227212028"/>
    <x v="15"/>
    <d v="2023-05-01T00:00:00"/>
    <d v="2023-01-01T00:00:00"/>
    <n v="4"/>
    <s v="Q2-2023"/>
    <s v="Asia → India → Delhi"/>
    <m/>
    <m/>
    <s v="Medium"/>
    <n v="0"/>
    <n v="0"/>
    <n v="0.19"/>
    <n v="1277.3200000000002"/>
    <n v="33"/>
    <n v="23488.4529"/>
    <n v="42151.560000000005"/>
    <n v="-18663.107100000005"/>
    <n v="-0.79456519249933244"/>
    <n v="1423.542599999997"/>
    <n v="-4730.8174000000035"/>
  </r>
  <r>
    <x v="385"/>
    <d v="2025-05-12T00:00:00"/>
    <d v="2025-05-26T00:00:00"/>
    <n v="14"/>
    <s v="Original"/>
    <d v="2025-05-26T00:00:00"/>
    <n v="14"/>
    <x v="1"/>
    <x v="4"/>
    <s v="Hyderabad"/>
    <s v="Corporate"/>
    <x v="2"/>
    <x v="3"/>
    <x v="1"/>
    <x v="385"/>
    <n v="320.12"/>
    <n v="594.41999999999996"/>
    <n v="594.41999999999996"/>
    <n v="0.104"/>
    <n v="18"/>
    <x v="386"/>
    <n v="5762.16"/>
    <n v="3824.6457599999994"/>
    <n v="0.39894891538931104"/>
    <x v="8"/>
    <d v="2025-05-01T00:00:00"/>
    <d v="2023-01-01T00:00:00"/>
    <n v="28"/>
    <s v="Q2-2025"/>
    <s v="Asia → India → Hyderabad"/>
    <m/>
    <m/>
    <s v="Low"/>
    <n v="0"/>
    <n v="0"/>
    <n v="0.104"/>
    <n v="352.13200000000006"/>
    <n v="19"/>
    <n v="10119.406080000001"/>
    <n v="6690.5080000000016"/>
    <n v="3428.898079999999"/>
    <n v="0.33884380692824206"/>
    <n v="532.60032000000137"/>
    <n v="-395.7476800000004"/>
  </r>
  <r>
    <x v="386"/>
    <d v="2024-05-07T00:00:00"/>
    <d v="2024-05-12T00:00:00"/>
    <n v="5"/>
    <s v="Original"/>
    <d v="2024-05-12T00:00:00"/>
    <n v="5"/>
    <x v="0"/>
    <x v="1"/>
    <s v="Abuja"/>
    <s v="Non-Profit"/>
    <x v="3"/>
    <x v="4"/>
    <x v="4"/>
    <x v="386"/>
    <n v="1163.99"/>
    <n v="1617.85"/>
    <n v="1617.85"/>
    <n v="0.127"/>
    <n v="14"/>
    <x v="387"/>
    <n v="16295.86"/>
    <n v="3477.5026999999973"/>
    <n v="0.17586804797749436"/>
    <x v="7"/>
    <d v="2024-05-01T00:00:00"/>
    <d v="2023-01-01T00:00:00"/>
    <n v="16"/>
    <s v="Q2-2024"/>
    <s v="Africa → Nigeria → Abuja"/>
    <m/>
    <m/>
    <s v="Medium"/>
    <n v="1"/>
    <n v="0"/>
    <n v="0.127"/>
    <n v="1280.3890000000001"/>
    <n v="15"/>
    <n v="21185.745749999998"/>
    <n v="19205.835000000003"/>
    <n v="1979.9107499999955"/>
    <n v="9.3454852775243735E-2"/>
    <n v="1412.3830500000004"/>
    <n v="-1497.5919500000018"/>
  </r>
  <r>
    <x v="387"/>
    <d v="2023-09-30T00:00:00"/>
    <d v="2023-10-03T00:00:00"/>
    <n v="3"/>
    <s v="Original"/>
    <d v="2023-10-03T00:00:00"/>
    <n v="3"/>
    <x v="1"/>
    <x v="9"/>
    <s v="Beijing"/>
    <s v="Non-Profit"/>
    <x v="0"/>
    <x v="1"/>
    <x v="4"/>
    <x v="387"/>
    <n v="1019.36"/>
    <n v="972.91"/>
    <n v="972.91"/>
    <n v="0.14699999999999999"/>
    <n v="17"/>
    <x v="388"/>
    <n v="17329.12"/>
    <n v="-3220.9520899999989"/>
    <n v="-0.22830406545678819"/>
    <x v="27"/>
    <d v="2023-09-01T00:00:00"/>
    <d v="2023-01-01T00:00:00"/>
    <n v="8"/>
    <s v="Q3-2023"/>
    <s v="Asia → China → Beijing"/>
    <m/>
    <m/>
    <s v="Medium"/>
    <n v="1"/>
    <n v="0"/>
    <n v="0.14699999999999999"/>
    <n v="1121.296"/>
    <n v="18"/>
    <n v="14938.060140000001"/>
    <n v="20183.328000000001"/>
    <n v="-5245.2678599999999"/>
    <n v="-0.35113447200246706"/>
    <n v="829.89223000000129"/>
    <n v="-2024.3157700000011"/>
  </r>
  <r>
    <x v="388"/>
    <d v="2023-10-26T00:00:00"/>
    <d v="2023-11-05T00:00:00"/>
    <n v="10"/>
    <s v="Original"/>
    <d v="2023-11-05T00:00:00"/>
    <n v="10"/>
    <x v="0"/>
    <x v="11"/>
    <s v="Cape Town"/>
    <s v="Non-Profit"/>
    <x v="1"/>
    <x v="2"/>
    <x v="4"/>
    <x v="388"/>
    <n v="20.38"/>
    <n v="42.56"/>
    <n v="42.56"/>
    <n v="7.1999999999999995E-2"/>
    <n v="11"/>
    <x v="389"/>
    <n v="224.17999999999998"/>
    <n v="210.27248000000006"/>
    <n v="0.48399419885921713"/>
    <x v="32"/>
    <d v="2023-10-01T00:00:00"/>
    <d v="2023-01-01T00:00:00"/>
    <n v="9"/>
    <s v="Q4-2023"/>
    <s v="Africa → South Africa → Cape Town"/>
    <m/>
    <m/>
    <s v="Low"/>
    <n v="0"/>
    <n v="0"/>
    <n v="7.1999999999999995E-2"/>
    <n v="22.417999999999999"/>
    <n v="12"/>
    <n v="473.94816000000003"/>
    <n v="269.01599999999996"/>
    <n v="204.93216000000007"/>
    <n v="0.43239361874513882"/>
    <n v="39.495679999999993"/>
    <n v="-5.3403199999999913"/>
  </r>
  <r>
    <x v="389"/>
    <d v="2025-06-15T00:00:00"/>
    <d v="2025-06-30T00:00:00"/>
    <n v="15"/>
    <s v="Original"/>
    <d v="2025-06-30T00:00:00"/>
    <n v="15"/>
    <x v="0"/>
    <x v="11"/>
    <s v="Johannesburg"/>
    <s v="Small Business"/>
    <x v="4"/>
    <x v="0"/>
    <x v="5"/>
    <x v="389"/>
    <n v="1487.59"/>
    <n v="1480.83"/>
    <n v="1480.83"/>
    <n v="8.9999999999999993E-3"/>
    <n v="11"/>
    <x v="390"/>
    <n v="16363.49"/>
    <n v="-220.9621700000007"/>
    <n v="-1.3688201273492908E-2"/>
    <x v="16"/>
    <d v="2025-06-01T00:00:00"/>
    <d v="2023-01-01T00:00:00"/>
    <n v="29"/>
    <s v="Q2-2025"/>
    <s v="Africa → South Africa → Johannesburg"/>
    <m/>
    <m/>
    <s v="Medium"/>
    <n v="0"/>
    <n v="0"/>
    <n v="8.9999999999999993E-3"/>
    <n v="1636.3489999999999"/>
    <n v="12"/>
    <n v="17610.030360000001"/>
    <n v="19636.187999999998"/>
    <n v="-2026.1576399999976"/>
    <n v="-0.11505702140084201"/>
    <n v="1467.5025300000016"/>
    <n v="-1805.1954699999969"/>
  </r>
  <r>
    <x v="390"/>
    <d v="2024-08-10T00:00:00"/>
    <d v="2024-09-07T00:00:00"/>
    <n v="28"/>
    <s v="Original"/>
    <d v="2024-09-07T00:00:00"/>
    <n v="28"/>
    <x v="3"/>
    <x v="7"/>
    <s v="Marseille"/>
    <s v="Non-Profit"/>
    <x v="4"/>
    <x v="9"/>
    <x v="1"/>
    <x v="390"/>
    <n v="229.96"/>
    <n v="564.26"/>
    <n v="564.26"/>
    <n v="0.105"/>
    <n v="5"/>
    <x v="391"/>
    <n v="1149.8"/>
    <n v="1375.2635000000002"/>
    <n v="0.54464511486542821"/>
    <x v="21"/>
    <d v="2024-08-01T00:00:00"/>
    <d v="2023-01-01T00:00:00"/>
    <n v="19"/>
    <s v="Q3-2024"/>
    <s v="Europe → France → Marseille"/>
    <m/>
    <m/>
    <s v="Low"/>
    <n v="0"/>
    <n v="0"/>
    <n v="0.105"/>
    <n v="252.95600000000002"/>
    <n v="5"/>
    <n v="2525.0635000000002"/>
    <n v="1264.7800000000002"/>
    <n v="1260.2835"/>
    <n v="0.49910962635197093"/>
    <n v="0"/>
    <n v="-114.98000000000025"/>
  </r>
  <r>
    <x v="391"/>
    <d v="2023-10-09T00:00:00"/>
    <d v="2023-10-26T00:00:00"/>
    <n v="17"/>
    <s v="Original"/>
    <d v="2023-10-26T00:00:00"/>
    <n v="17"/>
    <x v="1"/>
    <x v="9"/>
    <s v="Shanghai"/>
    <s v="Consumer"/>
    <x v="2"/>
    <x v="0"/>
    <x v="0"/>
    <x v="391"/>
    <n v="1132.03"/>
    <n v="2137.21"/>
    <n v="2137.21"/>
    <n v="0.35699999999999998"/>
    <n v="35"/>
    <x v="392"/>
    <n v="39621.049999999996"/>
    <n v="8476.8610500000068"/>
    <n v="0.17624177152284051"/>
    <x v="32"/>
    <d v="2023-10-01T00:00:00"/>
    <d v="2023-01-01T00:00:00"/>
    <n v="9"/>
    <s v="Q4-2023"/>
    <s v="Asia → China → Shanghai"/>
    <m/>
    <m/>
    <s v="High"/>
    <n v="0"/>
    <n v="1"/>
    <n v="0.25"/>
    <n v="1245.2330000000002"/>
    <n v="37"/>
    <n v="59307.577499999999"/>
    <n v="46073.621000000006"/>
    <n v="13233.956499999993"/>
    <n v="0.22314107333080657"/>
    <n v="11209.666449999997"/>
    <n v="4757.0954499999862"/>
  </r>
  <r>
    <x v="392"/>
    <d v="2024-03-09T00:00:00"/>
    <d v="2024-03-26T00:00:00"/>
    <n v="17"/>
    <s v="Original"/>
    <d v="2024-03-26T00:00:00"/>
    <n v="17"/>
    <x v="2"/>
    <x v="10"/>
    <s v="San Francisco"/>
    <s v="Education"/>
    <x v="4"/>
    <x v="2"/>
    <x v="3"/>
    <x v="392"/>
    <n v="1137.4100000000001"/>
    <n v="1680.93"/>
    <n v="1680.93"/>
    <n v="0.254"/>
    <n v="9"/>
    <x v="393"/>
    <n v="10236.69"/>
    <n v="1049.07402"/>
    <n v="9.2955516183121464E-2"/>
    <x v="0"/>
    <d v="2024-03-01T00:00:00"/>
    <d v="2023-01-01T00:00:00"/>
    <n v="14"/>
    <s v="Q1-2024"/>
    <s v="Americas → USA → San Francisco"/>
    <m/>
    <m/>
    <s v="High"/>
    <n v="0"/>
    <n v="1"/>
    <n v="0.25"/>
    <n v="1251.1510000000003"/>
    <n v="9"/>
    <n v="11346.2775"/>
    <n v="11260.359000000002"/>
    <n v="85.918499999997948"/>
    <n v="7.5723954398257886E-3"/>
    <n v="60.513479999999618"/>
    <n v="-963.15552000000207"/>
  </r>
  <r>
    <x v="393"/>
    <d v="2023-05-29T00:00:00"/>
    <d v="2023-06-20T00:00:00"/>
    <n v="22"/>
    <s v="Original"/>
    <d v="2023-06-20T00:00:00"/>
    <n v="22"/>
    <x v="3"/>
    <x v="8"/>
    <s v="London"/>
    <s v="Small Business"/>
    <x v="4"/>
    <x v="11"/>
    <x v="0"/>
    <x v="393"/>
    <n v="1295.3900000000001"/>
    <n v="2905.06"/>
    <n v="2905.06"/>
    <n v="0.14799999999999999"/>
    <n v="8"/>
    <x v="394"/>
    <n v="10363.120000000001"/>
    <n v="9437.7689599999994"/>
    <n v="0.47663359857556614"/>
    <x v="15"/>
    <d v="2023-05-01T00:00:00"/>
    <d v="2023-01-01T00:00:00"/>
    <n v="4"/>
    <s v="Q2-2023"/>
    <s v="Europe → United Kingdom → London"/>
    <m/>
    <m/>
    <s v="High"/>
    <n v="0"/>
    <n v="0"/>
    <n v="0.14799999999999999"/>
    <n v="1424.9290000000003"/>
    <n v="8"/>
    <n v="19800.88896"/>
    <n v="11399.432000000003"/>
    <n v="8401.4569599999977"/>
    <n v="0.42429695843312265"/>
    <n v="0"/>
    <n v="-1036.3120000000017"/>
  </r>
  <r>
    <x v="394"/>
    <d v="2025-05-27T00:00:00"/>
    <d v="2025-06-08T00:00:00"/>
    <n v="12"/>
    <s v="Original"/>
    <d v="2025-06-08T00:00:00"/>
    <n v="12"/>
    <x v="1"/>
    <x v="2"/>
    <s v="Osaka"/>
    <s v="Corporate"/>
    <x v="0"/>
    <x v="10"/>
    <x v="6"/>
    <x v="394"/>
    <n v="653.6"/>
    <n v="842.09"/>
    <n v="842.09"/>
    <n v="9.8000000000000004E-2"/>
    <n v="19"/>
    <x v="395"/>
    <n v="12418.4"/>
    <n v="2013.3384200000019"/>
    <n v="0.13950768517324622"/>
    <x v="8"/>
    <d v="2025-05-01T00:00:00"/>
    <d v="2023-03-01T00:00:00"/>
    <n v="26"/>
    <s v="Q2-2025"/>
    <s v="Asia → Japan → Osaka"/>
    <m/>
    <m/>
    <s v="Medium"/>
    <n v="0"/>
    <n v="0"/>
    <n v="9.8000000000000004E-2"/>
    <n v="718.96"/>
    <n v="20"/>
    <n v="15191.303599999999"/>
    <n v="14379.2"/>
    <n v="812.10359999999855"/>
    <n v="5.3458453690570611E-2"/>
    <n v="759.56517999999778"/>
    <n v="-1201.2348200000033"/>
  </r>
  <r>
    <x v="395"/>
    <d v="2025-08-21T00:00:00"/>
    <d v="2025-09-14T00:00:00"/>
    <n v="24"/>
    <s v="Original"/>
    <d v="2025-09-14T00:00:00"/>
    <n v="24"/>
    <x v="3"/>
    <x v="6"/>
    <s v="Berlin"/>
    <s v="Non-Profit"/>
    <x v="1"/>
    <x v="8"/>
    <x v="5"/>
    <x v="395"/>
    <n v="1397.67"/>
    <n v="3131.37"/>
    <n v="3131.37"/>
    <n v="0.10299999999999999"/>
    <n v="20"/>
    <x v="396"/>
    <n v="27953.4"/>
    <n v="28223.377799999995"/>
    <n v="0.50240293062874808"/>
    <x v="28"/>
    <d v="2025-08-01T00:00:00"/>
    <d v="2023-01-01T00:00:00"/>
    <n v="31"/>
    <s v="Q3-2025"/>
    <s v="Europe → Germany → Berlin"/>
    <m/>
    <m/>
    <s v="High"/>
    <n v="0"/>
    <n v="0"/>
    <n v="0.10299999999999999"/>
    <n v="1537.4370000000001"/>
    <n v="21"/>
    <n v="58985.616690000003"/>
    <n v="32286.177000000003"/>
    <n v="26699.439689999999"/>
    <n v="0.45264322369162296"/>
    <n v="2808.8388900000064"/>
    <n v="-1523.9381099999955"/>
  </r>
  <r>
    <x v="396"/>
    <d v="2024-12-12T00:00:00"/>
    <d v="2024-12-20T00:00:00"/>
    <n v="8"/>
    <s v="Original"/>
    <d v="2024-12-20T00:00:00"/>
    <n v="8"/>
    <x v="1"/>
    <x v="2"/>
    <s v="Tokyo"/>
    <s v="Corporate"/>
    <x v="0"/>
    <x v="5"/>
    <x v="4"/>
    <x v="396"/>
    <n v="1202.47"/>
    <n v="1444.72"/>
    <n v="1444.72"/>
    <n v="0.24099999999999999"/>
    <n v="17"/>
    <x v="397"/>
    <n v="20441.990000000002"/>
    <n v="-1800.7678400000004"/>
    <n v="-9.6601382921343834E-2"/>
    <x v="6"/>
    <d v="2024-12-01T00:00:00"/>
    <d v="2023-03-01T00:00:00"/>
    <n v="21"/>
    <s v="Q4-2024"/>
    <s v="Asia → Japan → Tokyo"/>
    <m/>
    <m/>
    <s v="Medium"/>
    <n v="0"/>
    <n v="1"/>
    <n v="0.24099999999999999"/>
    <n v="1322.7170000000001"/>
    <n v="18"/>
    <n v="19737.764640000001"/>
    <n v="23808.906000000003"/>
    <n v="-4071.1413600000014"/>
    <n v="-0.20626152121347827"/>
    <n v="1096.5424800000001"/>
    <n v="-2270.373520000001"/>
  </r>
  <r>
    <x v="397"/>
    <d v="2025-09-14T00:00:00"/>
    <d v="2025-09-23T00:00:00"/>
    <n v="9"/>
    <s v="Original"/>
    <d v="2025-09-23T00:00:00"/>
    <n v="9"/>
    <x v="0"/>
    <x v="11"/>
    <s v="Durban"/>
    <s v="Non-Profit"/>
    <x v="1"/>
    <x v="14"/>
    <x v="0"/>
    <x v="397"/>
    <n v="1310.3"/>
    <n v="2875.8"/>
    <n v="2875.8"/>
    <n v="8.3000000000000004E-2"/>
    <n v="5"/>
    <x v="398"/>
    <n v="6551.5"/>
    <n v="6634.0429999999997"/>
    <n v="0.50313005691157353"/>
    <x v="11"/>
    <d v="2025-09-01T00:00:00"/>
    <d v="2023-01-01T00:00:00"/>
    <n v="32"/>
    <s v="Q3-2025"/>
    <s v="Africa → South Africa → Durban"/>
    <m/>
    <m/>
    <s v="High"/>
    <n v="0"/>
    <n v="0"/>
    <n v="8.3000000000000004E-2"/>
    <n v="1441.3300000000002"/>
    <n v="5"/>
    <n v="13185.543"/>
    <n v="7206.6500000000005"/>
    <n v="5978.8929999999991"/>
    <n v="0.45344306260273082"/>
    <n v="0"/>
    <n v="-655.15000000000055"/>
  </r>
  <r>
    <x v="398"/>
    <d v="2024-09-06T00:00:00"/>
    <d v="2024-10-04T00:00:00"/>
    <n v="28"/>
    <s v="Original"/>
    <d v="2024-10-04T00:00:00"/>
    <n v="28"/>
    <x v="0"/>
    <x v="11"/>
    <s v="Cape Town"/>
    <s v="Corporate"/>
    <x v="2"/>
    <x v="14"/>
    <x v="5"/>
    <x v="398"/>
    <n v="1174.17"/>
    <n v="1641.61"/>
    <n v="1641.61"/>
    <n v="0.122"/>
    <n v="9"/>
    <x v="399"/>
    <n v="10567.53"/>
    <n v="2404.4722199999997"/>
    <n v="0.18535860380079394"/>
    <x v="29"/>
    <d v="2024-09-01T00:00:00"/>
    <d v="2023-01-01T00:00:00"/>
    <n v="20"/>
    <s v="Q3-2024"/>
    <s v="Africa → South Africa → Cape Town"/>
    <m/>
    <m/>
    <s v="High"/>
    <n v="0"/>
    <n v="0"/>
    <n v="0.122"/>
    <n v="1291.5870000000002"/>
    <n v="9"/>
    <n v="12972.00222"/>
    <n v="11624.283000000001"/>
    <n v="1347.719219999999"/>
    <n v="0.10389446418087331"/>
    <n v="0"/>
    <n v="-1056.7530000000006"/>
  </r>
  <r>
    <x v="399"/>
    <d v="2025-04-12T00:00:00"/>
    <d v="2025-04-30T00:00:00"/>
    <n v="18"/>
    <s v="Original"/>
    <d v="2025-04-30T00:00:00"/>
    <n v="18"/>
    <x v="0"/>
    <x v="0"/>
    <s v="Kisumu"/>
    <s v="Corporate"/>
    <x v="2"/>
    <x v="9"/>
    <x v="2"/>
    <x v="399"/>
    <n v="1119.04"/>
    <n v="1299.02"/>
    <n v="1299.02"/>
    <n v="2.5000000000000001E-2"/>
    <n v="14"/>
    <x v="400"/>
    <n v="15666.56"/>
    <n v="2065.0630000000001"/>
    <n v="0.11646215352085933"/>
    <x v="19"/>
    <d v="2025-04-01T00:00:00"/>
    <d v="2023-01-01T00:00:00"/>
    <n v="27"/>
    <s v="Q2-2025"/>
    <s v="Africa → Kenya → Kisumu"/>
    <m/>
    <m/>
    <s v="Medium"/>
    <n v="0"/>
    <n v="0"/>
    <n v="2.5000000000000001E-2"/>
    <n v="1230.944"/>
    <n v="15"/>
    <n v="18998.1675"/>
    <n v="18464.16"/>
    <n v="534.00749999999971"/>
    <n v="2.8108368872945232E-2"/>
    <n v="1266.5445"/>
    <n v="-1531.0555000000004"/>
  </r>
  <r>
    <x v="400"/>
    <d v="2024-08-12T00:00:00"/>
    <d v="2024-08-15T00:00:00"/>
    <n v="3"/>
    <s v="Original"/>
    <d v="2024-08-15T00:00:00"/>
    <n v="3"/>
    <x v="2"/>
    <x v="10"/>
    <s v="Chicago"/>
    <s v="Corporate"/>
    <x v="2"/>
    <x v="14"/>
    <x v="1"/>
    <x v="400"/>
    <n v="850.7"/>
    <n v="1118.56"/>
    <n v="1118.56"/>
    <n v="0.18"/>
    <n v="19"/>
    <x v="401"/>
    <n v="16163.300000000001"/>
    <n v="1263.8648000000012"/>
    <n v="7.2522685962090688E-2"/>
    <x v="21"/>
    <d v="2024-08-01T00:00:00"/>
    <d v="2023-01-01T00:00:00"/>
    <n v="19"/>
    <s v="Q3-2024"/>
    <s v="Americas → USA → Chicago"/>
    <m/>
    <m/>
    <s v="Medium"/>
    <n v="1"/>
    <n v="0"/>
    <n v="0.18"/>
    <n v="935.7700000000001"/>
    <n v="20"/>
    <n v="18344.383999999998"/>
    <n v="18715.400000000001"/>
    <n v="-371.01600000000326"/>
    <n v="-2.0225045441700486E-2"/>
    <n v="917.21919999999591"/>
    <n v="-1634.8808000000045"/>
  </r>
  <r>
    <x v="401"/>
    <d v="2024-11-05T00:00:00"/>
    <d v="2024-11-08T00:00:00"/>
    <n v="3"/>
    <s v="Original"/>
    <d v="2024-11-08T00:00:00"/>
    <n v="3"/>
    <x v="2"/>
    <x v="3"/>
    <s v="Toronto"/>
    <s v="Education"/>
    <x v="2"/>
    <x v="7"/>
    <x v="0"/>
    <x v="401"/>
    <n v="1020.4"/>
    <n v="1184.71"/>
    <n v="1184.71"/>
    <n v="0.106"/>
    <n v="16"/>
    <x v="402"/>
    <n v="16326.4"/>
    <n v="619.69184000000132"/>
    <n v="3.6568422138328345E-2"/>
    <x v="18"/>
    <d v="2024-11-01T00:00:00"/>
    <d v="2023-01-01T00:00:00"/>
    <n v="22"/>
    <s v="Q4-2024"/>
    <s v="Americas → Canada → Toronto"/>
    <m/>
    <m/>
    <s v="Medium"/>
    <n v="1"/>
    <n v="0"/>
    <n v="0.106"/>
    <n v="1122.44"/>
    <n v="17"/>
    <n v="18005.222580000001"/>
    <n v="19081.48"/>
    <n v="-1076.2574199999981"/>
    <n v="-5.9774735647838792E-2"/>
    <n v="1059.1307400000005"/>
    <n v="-1695.9492599999994"/>
  </r>
  <r>
    <x v="402"/>
    <d v="2024-07-24T00:00:00"/>
    <d v="2024-08-08T00:00:00"/>
    <n v="15"/>
    <s v="Original"/>
    <d v="2024-08-08T00:00:00"/>
    <n v="15"/>
    <x v="3"/>
    <x v="7"/>
    <s v="Marseille"/>
    <s v="Enterprise"/>
    <x v="2"/>
    <x v="10"/>
    <x v="4"/>
    <x v="402"/>
    <n v="501.5"/>
    <n v="1201.47"/>
    <n v="1201.47"/>
    <n v="0.126"/>
    <n v="5"/>
    <x v="403"/>
    <n v="2507.5"/>
    <n v="2742.9239000000007"/>
    <n v="0.52241951359394057"/>
    <x v="14"/>
    <d v="2024-07-01T00:00:00"/>
    <d v="2023-01-01T00:00:00"/>
    <n v="18"/>
    <s v="Q3-2024"/>
    <s v="Europe → France → Marseille"/>
    <m/>
    <m/>
    <s v="Medium"/>
    <n v="0"/>
    <n v="0"/>
    <n v="0.126"/>
    <n v="551.65000000000009"/>
    <n v="5"/>
    <n v="5250.4239000000007"/>
    <n v="2758.2500000000005"/>
    <n v="2492.1739000000002"/>
    <n v="0.4746614649533345"/>
    <n v="0"/>
    <n v="-250.75000000000045"/>
  </r>
  <r>
    <x v="403"/>
    <d v="2025-01-20T00:00:00"/>
    <d v="2025-02-03T00:00:00"/>
    <n v="14"/>
    <s v="Original"/>
    <d v="2025-02-03T00:00:00"/>
    <n v="14"/>
    <x v="2"/>
    <x v="5"/>
    <s v="Brasília"/>
    <s v="Enterprise"/>
    <x v="2"/>
    <x v="9"/>
    <x v="0"/>
    <x v="403"/>
    <n v="974.11"/>
    <n v="880.99"/>
    <n v="880.99"/>
    <n v="0.111"/>
    <n v="10"/>
    <x v="404"/>
    <n v="9741.1"/>
    <n v="-1909.0989000000009"/>
    <n v="-0.2437562093805121"/>
    <x v="10"/>
    <d v="2025-01-01T00:00:00"/>
    <d v="2023-01-01T00:00:00"/>
    <n v="24"/>
    <s v="Q1-2025"/>
    <s v="Americas → Brazil → Brasília"/>
    <m/>
    <m/>
    <s v="Medium"/>
    <n v="0"/>
    <n v="0"/>
    <n v="0.111"/>
    <n v="1071.5210000000002"/>
    <n v="11"/>
    <n v="8615.2012099999993"/>
    <n v="11786.731000000002"/>
    <n v="-3171.5297900000023"/>
    <n v="-0.36813183031856345"/>
    <n v="783.20010999999977"/>
    <n v="-1262.4308900000015"/>
  </r>
  <r>
    <x v="404"/>
    <d v="2023-03-06T00:00:00"/>
    <d v="2023-04-04T00:00:00"/>
    <n v="29"/>
    <s v="Original"/>
    <d v="2023-04-04T00:00:00"/>
    <n v="29"/>
    <x v="1"/>
    <x v="9"/>
    <s v="Beijing"/>
    <s v="Small Business"/>
    <x v="4"/>
    <x v="0"/>
    <x v="5"/>
    <x v="404"/>
    <n v="1126.29"/>
    <n v="2050.87"/>
    <n v="2050.87"/>
    <n v="6.4000000000000001E-2"/>
    <n v="7"/>
    <x v="405"/>
    <n v="7884.03"/>
    <n v="5553.2702399999989"/>
    <n v="0.41327276616690373"/>
    <x v="22"/>
    <d v="2023-03-01T00:00:00"/>
    <d v="2023-01-01T00:00:00"/>
    <n v="2"/>
    <s v="Q1-2023"/>
    <s v="Asia → China → Beijing"/>
    <m/>
    <m/>
    <s v="High"/>
    <n v="0"/>
    <n v="0"/>
    <n v="6.4000000000000001E-2"/>
    <n v="1238.9190000000001"/>
    <n v="7"/>
    <n v="13437.300239999999"/>
    <n v="8672.4330000000009"/>
    <n v="4764.8672399999978"/>
    <n v="0.35460004278359403"/>
    <n v="0"/>
    <n v="-788.40300000000116"/>
  </r>
  <r>
    <x v="405"/>
    <d v="2024-12-20T00:00:00"/>
    <d v="2025-01-14T00:00:00"/>
    <n v="25"/>
    <s v="Original"/>
    <d v="2025-01-14T00:00:00"/>
    <n v="25"/>
    <x v="1"/>
    <x v="4"/>
    <s v="Delhi"/>
    <s v="Small Business"/>
    <x v="0"/>
    <x v="12"/>
    <x v="1"/>
    <x v="405"/>
    <n v="1361.34"/>
    <n v="1737.9"/>
    <n v="1737.9"/>
    <n v="7.6999999999999999E-2"/>
    <n v="14"/>
    <x v="406"/>
    <n v="19058.759999999998"/>
    <n v="3398.3838000000032"/>
    <n v="0.15132751654731813"/>
    <x v="6"/>
    <d v="2024-12-01T00:00:00"/>
    <d v="2023-01-01T00:00:00"/>
    <n v="23"/>
    <s v="Q4-2024"/>
    <s v="Asia → India → Delhi"/>
    <m/>
    <m/>
    <s v="High"/>
    <n v="0"/>
    <n v="0"/>
    <n v="7.6999999999999999E-2"/>
    <n v="1497.4739999999999"/>
    <n v="15"/>
    <n v="24061.2255"/>
    <n v="22462.11"/>
    <n v="1599.1154999999999"/>
    <n v="6.6460268202049796E-2"/>
    <n v="1604.0816999999988"/>
    <n v="-1799.2683000000034"/>
  </r>
  <r>
    <x v="406"/>
    <d v="2025-02-21T00:00:00"/>
    <d v="2025-03-21T00:00:00"/>
    <n v="28"/>
    <s v="Original"/>
    <d v="2025-03-21T00:00:00"/>
    <n v="28"/>
    <x v="0"/>
    <x v="1"/>
    <s v="Abuja"/>
    <s v="Enterprise"/>
    <x v="2"/>
    <x v="2"/>
    <x v="3"/>
    <x v="406"/>
    <n v="1437.39"/>
    <n v="1388.31"/>
    <n v="1388.31"/>
    <n v="0.13800000000000001"/>
    <n v="18"/>
    <x v="407"/>
    <n v="25873.02"/>
    <n v="-4332.002040000003"/>
    <n v="-0.20110479681341872"/>
    <x v="26"/>
    <d v="2025-02-01T00:00:00"/>
    <d v="2023-01-01T00:00:00"/>
    <n v="25"/>
    <s v="Q1-2025"/>
    <s v="Africa → Nigeria → Abuja"/>
    <m/>
    <m/>
    <s v="Medium"/>
    <n v="0"/>
    <n v="0"/>
    <n v="0.13800000000000001"/>
    <n v="1581.1290000000001"/>
    <n v="19"/>
    <n v="22737.741180000001"/>
    <n v="30041.451000000001"/>
    <n v="-7303.70982"/>
    <n v="-0.32121527649476039"/>
    <n v="1196.7232200000035"/>
    <n v="-2971.707779999997"/>
  </r>
  <r>
    <x v="407"/>
    <d v="2025-03-08T00:00:00"/>
    <d v="2025-03-15T00:00:00"/>
    <n v="7"/>
    <s v="Original"/>
    <d v="2025-03-15T00:00:00"/>
    <n v="7"/>
    <x v="1"/>
    <x v="4"/>
    <s v="Bengaluru"/>
    <s v="Corporate"/>
    <x v="3"/>
    <x v="11"/>
    <x v="4"/>
    <x v="407"/>
    <n v="475.66"/>
    <n v="529.14"/>
    <n v="529.14"/>
    <n v="0.19600000000000001"/>
    <n v="11"/>
    <x v="408"/>
    <n v="5232.26"/>
    <n v="-552.54583999999977"/>
    <n v="-0.11807256193613323"/>
    <x v="3"/>
    <d v="2025-03-01T00:00:00"/>
    <d v="2023-01-01T00:00:00"/>
    <n v="26"/>
    <s v="Q1-2025"/>
    <s v="Asia → India → Bengaluru"/>
    <m/>
    <m/>
    <s v="Low"/>
    <n v="1"/>
    <n v="0"/>
    <n v="0.19600000000000001"/>
    <n v="523.22600000000011"/>
    <n v="12"/>
    <n v="5105.1427200000007"/>
    <n v="6278.7120000000014"/>
    <n v="-1173.5692800000006"/>
    <n v="-0.22987981812974673"/>
    <n v="425.42856000000029"/>
    <n v="-621.02344000000085"/>
  </r>
  <r>
    <x v="408"/>
    <d v="2023-12-16T00:00:00"/>
    <d v="2023-12-19T00:00:00"/>
    <n v="3"/>
    <s v="Original"/>
    <d v="2023-12-19T00:00:00"/>
    <n v="3"/>
    <x v="1"/>
    <x v="9"/>
    <s v="Beijing"/>
    <s v="Education"/>
    <x v="0"/>
    <x v="8"/>
    <x v="6"/>
    <x v="408"/>
    <n v="1415.05"/>
    <n v="1972.38"/>
    <n v="1972.38"/>
    <n v="0"/>
    <n v="12"/>
    <x v="409"/>
    <n v="16980.599999999999"/>
    <n v="6687.9600000000028"/>
    <n v="0.28256725377462771"/>
    <x v="4"/>
    <d v="2023-12-01T00:00:00"/>
    <d v="2023-01-01T00:00:00"/>
    <n v="11"/>
    <s v="Q4-2023"/>
    <s v="Asia → China → Beijing"/>
    <m/>
    <m/>
    <s v="High"/>
    <n v="1"/>
    <n v="0"/>
    <n v="0"/>
    <n v="1556.5550000000001"/>
    <n v="13"/>
    <n v="25640.940000000002"/>
    <n v="20235.215"/>
    <n v="5405.7250000000022"/>
    <n v="0.21082397915209045"/>
    <n v="1972.380000000001"/>
    <n v="-1282.2350000000006"/>
  </r>
  <r>
    <x v="409"/>
    <d v="2024-08-30T00:00:00"/>
    <d v="2024-09-05T00:00:00"/>
    <n v="6"/>
    <s v="Original"/>
    <d v="2024-09-05T00:00:00"/>
    <n v="6"/>
    <x v="1"/>
    <x v="2"/>
    <s v="Nagoya"/>
    <s v="Education"/>
    <x v="1"/>
    <x v="13"/>
    <x v="4"/>
    <x v="409"/>
    <n v="466.16"/>
    <n v="876.81"/>
    <n v="876.81"/>
    <n v="0.24099999999999999"/>
    <n v="8"/>
    <x v="410"/>
    <n v="3729.28"/>
    <n v="1594.7103199999997"/>
    <n v="0.29953291124691594"/>
    <x v="21"/>
    <d v="2024-08-01T00:00:00"/>
    <d v="2023-03-01T00:00:00"/>
    <n v="17"/>
    <s v="Q3-2024"/>
    <s v="Asia → Japan → Nagoya"/>
    <m/>
    <m/>
    <s v="Medium"/>
    <n v="1"/>
    <n v="1"/>
    <n v="0.24099999999999999"/>
    <n v="512.77600000000007"/>
    <n v="8"/>
    <n v="5323.9903199999999"/>
    <n v="4102.2080000000005"/>
    <n v="1221.7823199999993"/>
    <n v="0.2294862023716075"/>
    <n v="0"/>
    <n v="-372.92800000000034"/>
  </r>
  <r>
    <x v="410"/>
    <d v="2024-05-18T00:00:00"/>
    <d v="2024-05-21T00:00:00"/>
    <n v="3"/>
    <s v="Original"/>
    <d v="2024-05-21T00:00:00"/>
    <n v="3"/>
    <x v="3"/>
    <x v="7"/>
    <s v="Marseille"/>
    <s v="Non-Profit"/>
    <x v="2"/>
    <x v="14"/>
    <x v="1"/>
    <x v="410"/>
    <n v="663.66"/>
    <n v="824.26"/>
    <n v="824.26"/>
    <n v="0.23899999999999999"/>
    <n v="11"/>
    <x v="411"/>
    <n v="7300.2599999999993"/>
    <n v="-400.379539999999"/>
    <n v="-5.8027025587048933E-2"/>
    <x v="7"/>
    <d v="2024-05-01T00:00:00"/>
    <d v="2023-01-01T00:00:00"/>
    <n v="16"/>
    <s v="Q2-2024"/>
    <s v="Europe → France → Marseille"/>
    <m/>
    <m/>
    <s v="Medium"/>
    <n v="1"/>
    <n v="1"/>
    <n v="0.23899999999999999"/>
    <n v="730.02600000000007"/>
    <n v="12"/>
    <n v="7527.142319999999"/>
    <n v="8760.3120000000017"/>
    <n v="-1233.1696800000027"/>
    <n v="-0.16382972814575436"/>
    <n v="627.26185999999871"/>
    <n v="-832.7901400000037"/>
  </r>
  <r>
    <x v="411"/>
    <d v="2023-03-17T00:00:00"/>
    <d v="2023-04-06T00:00:00"/>
    <n v="20"/>
    <s v="Original"/>
    <d v="2023-04-06T00:00:00"/>
    <n v="20"/>
    <x v="3"/>
    <x v="6"/>
    <s v="Munich"/>
    <s v="Consumer"/>
    <x v="0"/>
    <x v="7"/>
    <x v="3"/>
    <x v="411"/>
    <n v="692.18"/>
    <n v="1159.3499999999999"/>
    <n v="1159.3499999999999"/>
    <n v="0.112"/>
    <n v="2"/>
    <x v="412"/>
    <n v="1384.36"/>
    <n v="674.64560000000006"/>
    <n v="0.32765602968734037"/>
    <x v="22"/>
    <d v="2023-03-01T00:00:00"/>
    <d v="2023-01-01T00:00:00"/>
    <n v="2"/>
    <s v="Q1-2023"/>
    <s v="Europe → Germany → Munich"/>
    <m/>
    <m/>
    <s v="Medium"/>
    <n v="0"/>
    <n v="0"/>
    <n v="0.112"/>
    <n v="761.39800000000002"/>
    <n v="2"/>
    <n v="2059.0056"/>
    <n v="1522.796"/>
    <n v="536.20959999999991"/>
    <n v="0.26042163265607432"/>
    <n v="0"/>
    <n v="-138.43600000000015"/>
  </r>
  <r>
    <x v="412"/>
    <d v="2023-08-25T00:00:00"/>
    <d v="2023-09-16T00:00:00"/>
    <n v="22"/>
    <s v="Original"/>
    <d v="2023-09-16T00:00:00"/>
    <n v="22"/>
    <x v="0"/>
    <x v="1"/>
    <s v="Abuja"/>
    <s v="Corporate"/>
    <x v="2"/>
    <x v="4"/>
    <x v="3"/>
    <x v="412"/>
    <n v="1196.83"/>
    <n v="2513.5100000000002"/>
    <n v="2513.5100000000002"/>
    <n v="8.3000000000000004E-2"/>
    <n v="7"/>
    <x v="413"/>
    <n v="8377.81"/>
    <n v="7756.4106900000006"/>
    <n v="0.48074281609445374"/>
    <x v="25"/>
    <d v="2023-08-01T00:00:00"/>
    <d v="2023-01-01T00:00:00"/>
    <n v="7"/>
    <s v="Q3-2023"/>
    <s v="Africa → Nigeria → Abuja"/>
    <m/>
    <m/>
    <s v="High"/>
    <n v="0"/>
    <n v="0"/>
    <n v="8.3000000000000004E-2"/>
    <n v="1316.5129999999999"/>
    <n v="7"/>
    <n v="16134.22069"/>
    <n v="9215.5910000000003"/>
    <n v="6918.6296899999998"/>
    <n v="0.42881709770389909"/>
    <n v="0"/>
    <n v="-837.78100000000086"/>
  </r>
  <r>
    <x v="413"/>
    <d v="2024-06-06T00:00:00"/>
    <d v="2024-06-24T00:00:00"/>
    <n v="18"/>
    <s v="Original"/>
    <d v="2024-06-24T00:00:00"/>
    <n v="18"/>
    <x v="1"/>
    <x v="4"/>
    <s v="Bengaluru"/>
    <s v="Small Business"/>
    <x v="4"/>
    <x v="10"/>
    <x v="2"/>
    <x v="413"/>
    <n v="1253.25"/>
    <n v="3087.13"/>
    <n v="3087.13"/>
    <n v="7.1999999999999995E-2"/>
    <n v="11"/>
    <x v="414"/>
    <n v="13785.75"/>
    <n v="17727.673040000001"/>
    <n v="0.562543555408064"/>
    <x v="17"/>
    <d v="2024-06-01T00:00:00"/>
    <d v="2023-01-01T00:00:00"/>
    <n v="17"/>
    <s v="Q2-2024"/>
    <s v="Asia → India → Bengaluru"/>
    <m/>
    <m/>
    <s v="High"/>
    <n v="0"/>
    <n v="0"/>
    <n v="7.1999999999999995E-2"/>
    <n v="1378.575"/>
    <n v="12"/>
    <n v="34378.27968"/>
    <n v="16542.900000000001"/>
    <n v="17835.379679999998"/>
    <n v="0.51879791094887029"/>
    <n v="2864.8566399999982"/>
    <n v="107.7066399999967"/>
  </r>
  <r>
    <x v="414"/>
    <d v="2023-08-29T00:00:00"/>
    <d v="2023-09-13T00:00:00"/>
    <n v="15"/>
    <s v="Original"/>
    <d v="2023-09-13T00:00:00"/>
    <n v="15"/>
    <x v="2"/>
    <x v="3"/>
    <s v="Vancouver"/>
    <s v="Small Business"/>
    <x v="2"/>
    <x v="7"/>
    <x v="1"/>
    <x v="414"/>
    <n v="1287.6400000000001"/>
    <n v="2717.15"/>
    <n v="2717.15"/>
    <n v="3.2000000000000001E-2"/>
    <n v="7"/>
    <x v="415"/>
    <n v="9013.4800000000014"/>
    <n v="9397.9283999999989"/>
    <n v="0.51044049405802105"/>
    <x v="25"/>
    <d v="2023-08-01T00:00:00"/>
    <d v="2023-01-01T00:00:00"/>
    <n v="7"/>
    <s v="Q3-2023"/>
    <s v="Americas → Canada → Vancouver"/>
    <m/>
    <m/>
    <s v="High"/>
    <n v="0"/>
    <n v="0"/>
    <n v="3.2000000000000001E-2"/>
    <n v="1416.4040000000002"/>
    <n v="7"/>
    <n v="18411.4084"/>
    <n v="9914.8280000000013"/>
    <n v="8496.5803999999989"/>
    <n v="0.46148454346382317"/>
    <n v="0"/>
    <n v="-901.34799999999996"/>
  </r>
  <r>
    <x v="415"/>
    <d v="2024-11-30T00:00:00"/>
    <d v="2024-12-10T00:00:00"/>
    <n v="10"/>
    <s v="Original"/>
    <d v="2024-12-10T00:00:00"/>
    <n v="10"/>
    <x v="1"/>
    <x v="4"/>
    <s v="Hyderabad"/>
    <s v="Small Business"/>
    <x v="0"/>
    <x v="9"/>
    <x v="6"/>
    <x v="415"/>
    <n v="851.49"/>
    <n v="901.79"/>
    <n v="901.79"/>
    <n v="0.245"/>
    <n v="16"/>
    <x v="416"/>
    <n v="13623.84"/>
    <n v="-2730.2168000000001"/>
    <n v="-0.25062522816100341"/>
    <x v="18"/>
    <d v="2024-11-01T00:00:00"/>
    <d v="2023-01-01T00:00:00"/>
    <n v="22"/>
    <s v="Q4-2024"/>
    <s v="Asia → India → Hyderabad"/>
    <m/>
    <m/>
    <s v="Medium"/>
    <n v="0"/>
    <n v="1"/>
    <n v="0.245"/>
    <n v="936.63900000000012"/>
    <n v="17"/>
    <n v="11574.47465"/>
    <n v="15922.863000000001"/>
    <n v="-4348.3883500000011"/>
    <n v="-0.37568775097710383"/>
    <n v="680.85145000000011"/>
    <n v="-1618.1715500000009"/>
  </r>
  <r>
    <x v="416"/>
    <d v="2025-06-05T00:00:00"/>
    <d v="2025-06-14T00:00:00"/>
    <n v="9"/>
    <s v="Original"/>
    <d v="2025-06-14T00:00:00"/>
    <n v="9"/>
    <x v="1"/>
    <x v="4"/>
    <s v="Delhi"/>
    <s v="Non-Profit"/>
    <x v="0"/>
    <x v="8"/>
    <x v="6"/>
    <x v="416"/>
    <n v="618.69000000000005"/>
    <n v="796.15"/>
    <n v="796.15"/>
    <n v="0.09"/>
    <n v="11"/>
    <x v="417"/>
    <n v="6805.59"/>
    <n v="1163.8715000000002"/>
    <n v="0.14604142325049191"/>
    <x v="16"/>
    <d v="2025-06-01T00:00:00"/>
    <d v="2023-01-01T00:00:00"/>
    <n v="29"/>
    <s v="Q2-2025"/>
    <s v="Asia → India → Delhi"/>
    <m/>
    <m/>
    <s v="Low"/>
    <n v="0"/>
    <n v="0"/>
    <n v="0.09"/>
    <n v="680.55900000000008"/>
    <n v="12"/>
    <n v="8693.9580000000005"/>
    <n v="8166.7080000000005"/>
    <n v="527.25"/>
    <n v="6.0645565575541079E-2"/>
    <n v="724.4965000000002"/>
    <n v="-636.6215000000002"/>
  </r>
  <r>
    <x v="417"/>
    <d v="2025-03-14T00:00:00"/>
    <d v="2025-04-08T00:00:00"/>
    <n v="25"/>
    <s v="Original"/>
    <d v="2025-04-08T00:00:00"/>
    <n v="25"/>
    <x v="1"/>
    <x v="9"/>
    <s v="Not Specified"/>
    <s v="Corporate"/>
    <x v="3"/>
    <x v="14"/>
    <x v="1"/>
    <x v="417"/>
    <n v="80.59"/>
    <n v="157.82"/>
    <n v="157.82"/>
    <n v="0.217"/>
    <n v="6"/>
    <x v="418"/>
    <n v="483.54"/>
    <n v="257.89835999999997"/>
    <n v="0.34783519967863541"/>
    <x v="3"/>
    <d v="2025-03-01T00:00:00"/>
    <d v="2023-01-01T00:00:00"/>
    <n v="26"/>
    <s v="Q1-2025"/>
    <s v="Asia → China → Not Specified"/>
    <m/>
    <m/>
    <s v="Low"/>
    <n v="0"/>
    <n v="1"/>
    <n v="0.217"/>
    <n v="88.649000000000015"/>
    <n v="6"/>
    <n v="741.43835999999999"/>
    <n v="531.89400000000012"/>
    <n v="209.54435999999987"/>
    <n v="0.28261871964649882"/>
    <n v="0"/>
    <n v="-48.354000000000099"/>
  </r>
  <r>
    <x v="418"/>
    <d v="2024-01-16T00:00:00"/>
    <d v="2024-02-11T00:00:00"/>
    <n v="26"/>
    <s v="Original"/>
    <d v="2024-02-11T00:00:00"/>
    <n v="26"/>
    <x v="3"/>
    <x v="6"/>
    <s v="Frankfurt"/>
    <s v="Non-Profit"/>
    <x v="3"/>
    <x v="6"/>
    <x v="5"/>
    <x v="418"/>
    <n v="504.93"/>
    <n v="819.06"/>
    <n v="819.06"/>
    <n v="0.22600000000000001"/>
    <n v="15"/>
    <x v="419"/>
    <n v="7573.95"/>
    <n v="1935.3365999999996"/>
    <n v="0.20352069312959814"/>
    <x v="9"/>
    <d v="2024-01-01T00:00:00"/>
    <d v="2023-01-01T00:00:00"/>
    <n v="12"/>
    <s v="Q1-2024"/>
    <s v="Europe → Germany → Frankfurt"/>
    <m/>
    <m/>
    <s v="Medium"/>
    <n v="0"/>
    <n v="1"/>
    <n v="0.22600000000000001"/>
    <n v="555.423"/>
    <n v="16"/>
    <n v="10143.23904"/>
    <n v="8886.768"/>
    <n v="1256.4710400000004"/>
    <n v="0.12387276244255803"/>
    <n v="633.95244000000093"/>
    <n v="-678.86555999999928"/>
  </r>
  <r>
    <x v="419"/>
    <d v="2023-10-12T00:00:00"/>
    <d v="2023-10-29T00:00:00"/>
    <n v="17"/>
    <s v="Original"/>
    <d v="2023-10-29T00:00:00"/>
    <n v="17"/>
    <x v="1"/>
    <x v="2"/>
    <s v="Nagoya"/>
    <s v="Non-Profit"/>
    <x v="4"/>
    <x v="10"/>
    <x v="3"/>
    <x v="419"/>
    <n v="1102.19"/>
    <n v="1711.16"/>
    <n v="1711.16"/>
    <n v="0.151"/>
    <n v="10"/>
    <x v="420"/>
    <n v="11021.900000000001"/>
    <n v="3505.8484000000008"/>
    <n v="0.24132083675127525"/>
    <x v="32"/>
    <d v="2023-10-01T00:00:00"/>
    <d v="2023-03-01T00:00:00"/>
    <n v="7"/>
    <s v="Q4-2023"/>
    <s v="Asia → Japan → Nagoya"/>
    <m/>
    <m/>
    <s v="High"/>
    <n v="0"/>
    <n v="0"/>
    <n v="0.151"/>
    <n v="1212.4090000000001"/>
    <n v="11"/>
    <n v="15980.52324"/>
    <n v="13336.499000000002"/>
    <n v="2644.0242399999988"/>
    <n v="0.16545292042640269"/>
    <n v="1452.7748399999982"/>
    <n v="-861.82416000000194"/>
  </r>
  <r>
    <x v="420"/>
    <d v="2025-02-25T00:00:00"/>
    <d v="2025-03-17T00:00:00"/>
    <n v="20"/>
    <s v="Original"/>
    <d v="2025-03-17T00:00:00"/>
    <n v="20"/>
    <x v="2"/>
    <x v="10"/>
    <s v="San Francisco"/>
    <s v="Non-Profit"/>
    <x v="2"/>
    <x v="10"/>
    <x v="3"/>
    <x v="420"/>
    <n v="1205.26"/>
    <n v="1696.35"/>
    <n v="1696.35"/>
    <n v="1.9E-2"/>
    <n v="6"/>
    <x v="421"/>
    <n v="7231.5599999999995"/>
    <n v="2753.1560999999983"/>
    <n v="0.27573704374028213"/>
    <x v="26"/>
    <d v="2025-02-01T00:00:00"/>
    <d v="2023-01-01T00:00:00"/>
    <n v="25"/>
    <s v="Q1-2025"/>
    <s v="Americas → USA → San Francisco"/>
    <m/>
    <m/>
    <s v="High"/>
    <n v="0"/>
    <n v="0"/>
    <n v="1.9E-2"/>
    <n v="1325.7860000000001"/>
    <n v="6"/>
    <n v="9984.7160999999978"/>
    <n v="7954.7160000000003"/>
    <n v="2030.0000999999975"/>
    <n v="0.20331074811431021"/>
    <n v="0"/>
    <n v="-723.15600000000086"/>
  </r>
  <r>
    <x v="421"/>
    <d v="2025-07-03T00:00:00"/>
    <d v="2025-07-06T00:00:00"/>
    <n v="3"/>
    <s v="Original"/>
    <d v="2025-07-06T00:00:00"/>
    <n v="3"/>
    <x v="0"/>
    <x v="1"/>
    <s v="Lagos"/>
    <s v="Consumer"/>
    <x v="1"/>
    <x v="15"/>
    <x v="4"/>
    <x v="421"/>
    <n v="1313.3"/>
    <n v="2884.34"/>
    <n v="2884.34"/>
    <n v="0.157"/>
    <n v="42"/>
    <x v="422"/>
    <n v="55158.6"/>
    <n v="46964.342039999996"/>
    <n v="0.45988042551305253"/>
    <x v="13"/>
    <d v="2025-07-01T00:00:00"/>
    <d v="2023-01-01T00:00:00"/>
    <n v="30"/>
    <s v="Q3-2025"/>
    <s v="Africa → Nigeria → Lagos"/>
    <m/>
    <m/>
    <s v="High"/>
    <n v="1"/>
    <n v="0"/>
    <n v="0.157"/>
    <n v="1444.63"/>
    <n v="44"/>
    <n v="106985.93928000001"/>
    <n v="63563.72"/>
    <n v="43422.219280000005"/>
    <n v="0.40586846806435778"/>
    <n v="4862.9972400000115"/>
    <n v="-3542.1227599999911"/>
  </r>
  <r>
    <x v="422"/>
    <d v="2025-09-15T00:00:00"/>
    <d v="2025-09-25T00:00:00"/>
    <n v="10"/>
    <s v="Original"/>
    <d v="2025-09-25T00:00:00"/>
    <n v="10"/>
    <x v="1"/>
    <x v="4"/>
    <s v="Delhi"/>
    <s v="Consumer"/>
    <x v="0"/>
    <x v="8"/>
    <x v="3"/>
    <x v="422"/>
    <n v="1488.91"/>
    <n v="1483.74"/>
    <n v="1483.74"/>
    <n v="0.16800000000000001"/>
    <n v="24"/>
    <x v="423"/>
    <n v="35733.840000000004"/>
    <n v="-6106.5196800000049"/>
    <n v="-0.20611110333450519"/>
    <x v="11"/>
    <d v="2025-09-01T00:00:00"/>
    <d v="2023-01-01T00:00:00"/>
    <n v="32"/>
    <s v="Q3-2025"/>
    <s v="Asia → India → Delhi"/>
    <m/>
    <m/>
    <s v="Medium"/>
    <n v="0"/>
    <n v="0"/>
    <n v="0.16800000000000001"/>
    <n v="1637.8010000000002"/>
    <n v="25"/>
    <n v="30861.791999999998"/>
    <n v="40945.025000000001"/>
    <n v="-10083.233000000004"/>
    <n v="-0.32672221366795567"/>
    <n v="1234.4716799999987"/>
    <n v="-3976.7133199999989"/>
  </r>
  <r>
    <x v="423"/>
    <d v="2024-02-19T00:00:00"/>
    <d v="2024-03-06T00:00:00"/>
    <n v="16"/>
    <s v="Original"/>
    <d v="2024-03-06T00:00:00"/>
    <n v="16"/>
    <x v="1"/>
    <x v="9"/>
    <s v="Beijing"/>
    <s v="Education"/>
    <x v="2"/>
    <x v="7"/>
    <x v="1"/>
    <x v="423"/>
    <n v="1477.84"/>
    <n v="3197.47"/>
    <n v="3197.47"/>
    <n v="0.24299999999999999"/>
    <n v="24"/>
    <x v="424"/>
    <n v="35468.159999999996"/>
    <n v="22623.474960000007"/>
    <n v="0.38944462443823091"/>
    <x v="31"/>
    <d v="2024-02-01T00:00:00"/>
    <d v="2023-01-01T00:00:00"/>
    <n v="13"/>
    <s v="Q1-2024"/>
    <s v="Asia → China → Beijing"/>
    <m/>
    <m/>
    <s v="High"/>
    <n v="0"/>
    <n v="1"/>
    <n v="0.24299999999999999"/>
    <n v="1625.624"/>
    <n v="25"/>
    <n v="60512.119749999998"/>
    <n v="40640.6"/>
    <n v="19871.519749999999"/>
    <n v="0.32838908688205393"/>
    <n v="2420.484789999995"/>
    <n v="-2751.9552100000074"/>
  </r>
  <r>
    <x v="424"/>
    <d v="2024-02-27T00:00:00"/>
    <d v="2024-03-26T00:00:00"/>
    <n v="28"/>
    <s v="Original"/>
    <d v="2024-03-26T00:00:00"/>
    <n v="28"/>
    <x v="1"/>
    <x v="4"/>
    <s v="Mumbai"/>
    <s v="Education"/>
    <x v="2"/>
    <x v="3"/>
    <x v="4"/>
    <x v="424"/>
    <n v="1035.19"/>
    <n v="2322.6999999999998"/>
    <n v="2322.6999999999998"/>
    <n v="0.17299999999999999"/>
    <n v="8"/>
    <x v="425"/>
    <n v="8281.52"/>
    <n v="7085.4631999999983"/>
    <n v="0.46108355217047409"/>
    <x v="31"/>
    <d v="2024-02-01T00:00:00"/>
    <d v="2023-01-01T00:00:00"/>
    <n v="13"/>
    <s v="Q1-2024"/>
    <s v="Asia → India → Mumbai"/>
    <m/>
    <m/>
    <s v="High"/>
    <n v="0"/>
    <n v="0"/>
    <n v="0.17299999999999999"/>
    <n v="1138.7090000000001"/>
    <n v="8"/>
    <n v="15366.983199999999"/>
    <n v="9109.6720000000005"/>
    <n v="6257.3111999999983"/>
    <n v="0.40719190738752148"/>
    <n v="0"/>
    <n v="-828.15200000000004"/>
  </r>
  <r>
    <x v="425"/>
    <d v="2025-08-28T00:00:00"/>
    <d v="2025-09-05T00:00:00"/>
    <n v="8"/>
    <s v="Original"/>
    <d v="2025-09-05T00:00:00"/>
    <n v="8"/>
    <x v="0"/>
    <x v="1"/>
    <s v="Port Harcourt"/>
    <s v="Small Business"/>
    <x v="2"/>
    <x v="6"/>
    <x v="4"/>
    <x v="425"/>
    <n v="1271.0999999999999"/>
    <n v="1932.42"/>
    <n v="1932.42"/>
    <n v="0.25"/>
    <n v="21"/>
    <x v="426"/>
    <n v="26693.1"/>
    <n v="3742.5149999999994"/>
    <n v="0.12296498690760807"/>
    <x v="28"/>
    <d v="2025-08-01T00:00:00"/>
    <d v="2023-01-01T00:00:00"/>
    <n v="31"/>
    <s v="Q3-2025"/>
    <s v="Africa → Nigeria → Port Harcourt"/>
    <m/>
    <m/>
    <s v="High"/>
    <n v="0"/>
    <n v="1"/>
    <n v="0.25"/>
    <n v="1398.21"/>
    <n v="22"/>
    <n v="31884.930000000004"/>
    <n v="30760.620000000003"/>
    <n v="1124.3100000000013"/>
    <n v="3.5261485598368919E-2"/>
    <n v="1449.315000000006"/>
    <n v="-2618.2049999999981"/>
  </r>
  <r>
    <x v="426"/>
    <d v="2024-08-18T00:00:00"/>
    <d v="2024-09-12T00:00:00"/>
    <n v="25"/>
    <s v="Original"/>
    <d v="2024-09-12T00:00:00"/>
    <n v="25"/>
    <x v="1"/>
    <x v="4"/>
    <s v="Mumbai"/>
    <s v="Consumer"/>
    <x v="2"/>
    <x v="0"/>
    <x v="3"/>
    <x v="426"/>
    <n v="1154.03"/>
    <n v="1590.36"/>
    <n v="1590.36"/>
    <n v="0.314"/>
    <n v="18"/>
    <x v="427"/>
    <n v="20772.54"/>
    <n v="-1134.7747200000013"/>
    <n v="-5.7785328616576745E-2"/>
    <x v="21"/>
    <d v="2024-08-01T00:00:00"/>
    <d v="2023-01-01T00:00:00"/>
    <n v="19"/>
    <s v="Q3-2024"/>
    <s v="Asia → India → Mumbai"/>
    <m/>
    <m/>
    <s v="Medium"/>
    <n v="0"/>
    <n v="1"/>
    <n v="0.25"/>
    <n v="1269.433"/>
    <n v="19"/>
    <n v="22662.629999999997"/>
    <n v="24119.226999999999"/>
    <n v="-1456.5970000000016"/>
    <n v="-6.4273078632091765E-2"/>
    <n v="3024.8647199999978"/>
    <n v="-321.82228000000032"/>
  </r>
  <r>
    <x v="427"/>
    <d v="2024-02-25T00:00:00"/>
    <d v="2024-03-09T00:00:00"/>
    <n v="13"/>
    <s v="Original"/>
    <d v="2024-03-09T00:00:00"/>
    <n v="13"/>
    <x v="3"/>
    <x v="7"/>
    <s v="Marseille"/>
    <s v="Small Business"/>
    <x v="3"/>
    <x v="6"/>
    <x v="5"/>
    <x v="427"/>
    <n v="322.44"/>
    <n v="395.61"/>
    <n v="395.61"/>
    <n v="0"/>
    <n v="34"/>
    <x v="428"/>
    <n v="10962.96"/>
    <n v="2487.7800000000007"/>
    <n v="0.18495487980586947"/>
    <x v="31"/>
    <d v="2024-02-01T00:00:00"/>
    <d v="2023-01-01T00:00:00"/>
    <n v="13"/>
    <s v="Q1-2024"/>
    <s v="Europe → France → Marseille"/>
    <m/>
    <m/>
    <s v="Low"/>
    <n v="0"/>
    <n v="0"/>
    <n v="0"/>
    <n v="354.68400000000003"/>
    <n v="36"/>
    <n v="14241.960000000001"/>
    <n v="12768.624000000002"/>
    <n v="1473.3359999999993"/>
    <n v="0.1034503677864563"/>
    <n v="791.22000000000116"/>
    <n v="-1014.4440000000013"/>
  </r>
  <r>
    <x v="428"/>
    <d v="2025-05-07T00:00:00"/>
    <d v="2025-05-13T00:00:00"/>
    <n v="6"/>
    <s v="Original"/>
    <d v="2025-05-13T00:00:00"/>
    <n v="6"/>
    <x v="1"/>
    <x v="4"/>
    <s v="Bengaluru"/>
    <s v="Enterprise"/>
    <x v="4"/>
    <x v="1"/>
    <x v="3"/>
    <x v="428"/>
    <n v="935.98"/>
    <n v="2077.69"/>
    <n v="2077.69"/>
    <n v="0.17499999999999999"/>
    <n v="24"/>
    <x v="429"/>
    <n v="22463.52"/>
    <n v="18674.741999999995"/>
    <n v="0.45395067978321491"/>
    <x v="8"/>
    <d v="2025-05-01T00:00:00"/>
    <d v="2023-01-01T00:00:00"/>
    <n v="28"/>
    <s v="Q2-2025"/>
    <s v="Asia → India → Bengaluru"/>
    <m/>
    <m/>
    <s v="High"/>
    <n v="1"/>
    <n v="0"/>
    <n v="0.17499999999999999"/>
    <n v="1029.5780000000002"/>
    <n v="25"/>
    <n v="42852.356249999997"/>
    <n v="25739.450000000004"/>
    <n v="17112.906249999993"/>
    <n v="0.39934574776153631"/>
    <n v="1714.0942500000019"/>
    <n v="-1561.835750000002"/>
  </r>
  <r>
    <x v="429"/>
    <d v="2024-11-01T00:00:00"/>
    <d v="2024-11-12T00:00:00"/>
    <n v="11"/>
    <s v="Original"/>
    <d v="2024-11-12T00:00:00"/>
    <n v="11"/>
    <x v="3"/>
    <x v="6"/>
    <s v="Frankfurt"/>
    <s v="Consumer"/>
    <x v="1"/>
    <x v="5"/>
    <x v="1"/>
    <x v="429"/>
    <n v="599.84"/>
    <n v="1330.85"/>
    <n v="1330.85"/>
    <n v="0.115"/>
    <n v="11"/>
    <x v="430"/>
    <n v="6598.2400000000007"/>
    <n v="6357.5847499999973"/>
    <n v="0.49071246892252063"/>
    <x v="18"/>
    <d v="2024-11-01T00:00:00"/>
    <d v="2023-01-01T00:00:00"/>
    <n v="22"/>
    <s v="Q4-2024"/>
    <s v="Europe → Germany → Frankfurt"/>
    <m/>
    <m/>
    <s v="Medium"/>
    <n v="0"/>
    <n v="0"/>
    <n v="0.115"/>
    <n v="659.82400000000007"/>
    <n v="12"/>
    <n v="14133.626999999999"/>
    <n v="7917.8880000000008"/>
    <n v="6215.7389999999978"/>
    <n v="0.43978371581477271"/>
    <n v="1177.8022500000006"/>
    <n v="-141.8457499999995"/>
  </r>
  <r>
    <x v="430"/>
    <d v="2024-12-28T00:00:00"/>
    <d v="2025-01-08T00:00:00"/>
    <n v="11"/>
    <s v="Original"/>
    <d v="2025-01-08T00:00:00"/>
    <n v="11"/>
    <x v="1"/>
    <x v="9"/>
    <s v="Shenzhen"/>
    <s v="Enterprise"/>
    <x v="1"/>
    <x v="11"/>
    <x v="4"/>
    <x v="430"/>
    <n v="1201.31"/>
    <n v="2764.65"/>
    <n v="2764.65"/>
    <n v="0"/>
    <n v="21"/>
    <x v="431"/>
    <n v="25227.51"/>
    <n v="32830.14"/>
    <n v="0.56547483406579491"/>
    <x v="6"/>
    <d v="2024-12-01T00:00:00"/>
    <d v="2023-01-01T00:00:00"/>
    <n v="23"/>
    <s v="Q4-2024"/>
    <s v="Asia → China → Shenzhen"/>
    <m/>
    <m/>
    <s v="High"/>
    <n v="0"/>
    <n v="0"/>
    <n v="0"/>
    <n v="1321.441"/>
    <n v="22"/>
    <n v="60822.3"/>
    <n v="29071.702000000001"/>
    <n v="31750.598000000002"/>
    <n v="0.52202231747237449"/>
    <n v="2764.6500000000015"/>
    <n v="-1079.5419999999976"/>
  </r>
  <r>
    <x v="431"/>
    <d v="2023-10-21T00:00:00"/>
    <d v="2023-10-21T00:00:00"/>
    <n v="0"/>
    <s v="Original"/>
    <d v="2023-10-21T00:00:00"/>
    <n v="0"/>
    <x v="3"/>
    <x v="8"/>
    <s v="Manchester"/>
    <s v="Enterprise"/>
    <x v="3"/>
    <x v="1"/>
    <x v="5"/>
    <x v="431"/>
    <n v="384.19"/>
    <n v="278.35000000000002"/>
    <n v="278.35000000000002"/>
    <n v="5.6000000000000001E-2"/>
    <n v="10"/>
    <x v="432"/>
    <n v="3841.9"/>
    <n v="-1214.2760000000003"/>
    <n v="-0.46211938998882657"/>
    <x v="32"/>
    <d v="2023-10-01T00:00:00"/>
    <d v="2023-01-01T00:00:00"/>
    <n v="9"/>
    <s v="Q4-2023"/>
    <s v="Europe → United Kingdom → Manchester"/>
    <m/>
    <m/>
    <s v="Low"/>
    <n v="1"/>
    <n v="0"/>
    <n v="5.6000000000000001E-2"/>
    <n v="422.60900000000004"/>
    <n v="11"/>
    <n v="2890.3864000000003"/>
    <n v="4648.6990000000005"/>
    <n v="-1758.3126000000002"/>
    <n v="-0.60833132898770903"/>
    <n v="262.76240000000053"/>
    <n v="-544.03659999999991"/>
  </r>
  <r>
    <x v="432"/>
    <d v="2024-12-10T00:00:00"/>
    <d v="2024-12-19T00:00:00"/>
    <n v="9"/>
    <s v="Original"/>
    <d v="2024-12-19T00:00:00"/>
    <n v="9"/>
    <x v="0"/>
    <x v="1"/>
    <s v="Lagos"/>
    <s v="Corporate"/>
    <x v="0"/>
    <x v="7"/>
    <x v="5"/>
    <x v="432"/>
    <n v="488.68"/>
    <n v="984.36"/>
    <n v="984.36"/>
    <n v="5.8999999999999997E-2"/>
    <n v="14"/>
    <x v="433"/>
    <n v="6841.52"/>
    <n v="6126.4386400000003"/>
    <n v="0.47242891576649876"/>
    <x v="6"/>
    <d v="2024-12-01T00:00:00"/>
    <d v="2023-01-01T00:00:00"/>
    <n v="23"/>
    <s v="Q4-2024"/>
    <s v="Africa → Nigeria → Lagos"/>
    <m/>
    <m/>
    <s v="Medium"/>
    <n v="0"/>
    <n v="0"/>
    <n v="5.8999999999999997E-2"/>
    <n v="537.548"/>
    <n v="15"/>
    <n v="13894.241400000001"/>
    <n v="8063.22"/>
    <n v="5831.0214000000005"/>
    <n v="0.41967180734314868"/>
    <n v="926.28276000000005"/>
    <n v="-295.41723999999977"/>
  </r>
  <r>
    <x v="433"/>
    <d v="2024-09-07T00:00:00"/>
    <d v="2024-09-18T00:00:00"/>
    <n v="11"/>
    <s v="Original"/>
    <d v="2024-09-18T00:00:00"/>
    <n v="11"/>
    <x v="1"/>
    <x v="9"/>
    <s v="Beijing"/>
    <s v="Consumer"/>
    <x v="3"/>
    <x v="7"/>
    <x v="2"/>
    <x v="433"/>
    <n v="181.74"/>
    <n v="190.84"/>
    <n v="190.84"/>
    <n v="0.214"/>
    <n v="13"/>
    <x v="434"/>
    <n v="2362.62"/>
    <n v="-412.61687999999981"/>
    <n v="-0.21159806144310159"/>
    <x v="29"/>
    <d v="2024-09-01T00:00:00"/>
    <d v="2023-01-01T00:00:00"/>
    <n v="20"/>
    <s v="Q3-2024"/>
    <s v="Asia → China → Beijing"/>
    <m/>
    <m/>
    <s v="Low"/>
    <n v="0"/>
    <n v="1"/>
    <n v="0.214"/>
    <n v="199.91400000000002"/>
    <n v="14"/>
    <n v="2100.0033600000002"/>
    <n v="2798.7960000000003"/>
    <n v="-698.79264000000012"/>
    <n v="-0.33275786758741188"/>
    <n v="150.00024000000008"/>
    <n v="-286.17576000000031"/>
  </r>
  <r>
    <x v="434"/>
    <d v="2023-10-18T00:00:00"/>
    <d v="2023-10-20T00:00:00"/>
    <n v="2"/>
    <s v="Original"/>
    <d v="2023-10-20T00:00:00"/>
    <n v="2"/>
    <x v="0"/>
    <x v="0"/>
    <s v="Kisumu"/>
    <s v="Consumer"/>
    <x v="0"/>
    <x v="1"/>
    <x v="3"/>
    <x v="434"/>
    <n v="774.12"/>
    <n v="908.3"/>
    <n v="908.3"/>
    <n v="0"/>
    <n v="30"/>
    <x v="435"/>
    <n v="23223.599999999999"/>
    <n v="4025.4000000000015"/>
    <n v="0.14772652207420461"/>
    <x v="32"/>
    <d v="2023-10-01T00:00:00"/>
    <d v="2023-01-01T00:00:00"/>
    <n v="9"/>
    <s v="Q4-2023"/>
    <s v="Africa → Kenya → Kisumu"/>
    <m/>
    <m/>
    <s v="Medium"/>
    <n v="1"/>
    <n v="0"/>
    <n v="0"/>
    <n v="851.53200000000004"/>
    <n v="32"/>
    <n v="29065.599999999999"/>
    <n v="27249.024000000001"/>
    <n v="1816.5759999999973"/>
    <n v="6.2499174281624922E-2"/>
    <n v="1816.5999999999985"/>
    <n v="-2208.8240000000042"/>
  </r>
  <r>
    <x v="435"/>
    <d v="2024-12-24T00:00:00"/>
    <d v="2025-01-13T00:00:00"/>
    <n v="20"/>
    <s v="Original"/>
    <d v="2025-01-13T00:00:00"/>
    <n v="20"/>
    <x v="1"/>
    <x v="4"/>
    <s v="Bengaluru"/>
    <s v="Corporate"/>
    <x v="2"/>
    <x v="14"/>
    <x v="2"/>
    <x v="435"/>
    <n v="126.15"/>
    <n v="284.23"/>
    <n v="284.23"/>
    <n v="0.113"/>
    <n v="22"/>
    <x v="436"/>
    <n v="2775.3"/>
    <n v="2771.1642200000006"/>
    <n v="0.49962716968541088"/>
    <x v="6"/>
    <d v="2024-12-01T00:00:00"/>
    <d v="2023-01-01T00:00:00"/>
    <n v="23"/>
    <s v="Q4-2024"/>
    <s v="Asia → India → Bengaluru"/>
    <m/>
    <m/>
    <s v="Low"/>
    <n v="0"/>
    <n v="0"/>
    <n v="0.113"/>
    <n v="138.76500000000001"/>
    <n v="23"/>
    <n v="5798.5762300000006"/>
    <n v="3191.5950000000003"/>
    <n v="2606.9812300000003"/>
    <n v="0.44958988665395194"/>
    <n v="252.11200999999983"/>
    <n v="-164.18299000000025"/>
  </r>
  <r>
    <x v="436"/>
    <d v="2023-04-21T00:00:00"/>
    <d v="2023-04-19T00:00:00"/>
    <n v="-2"/>
    <s v="Corrected"/>
    <d v="2023-04-23T00:00:00"/>
    <n v="2"/>
    <x v="1"/>
    <x v="2"/>
    <s v="Nagoya"/>
    <s v="Small Business"/>
    <x v="4"/>
    <x v="12"/>
    <x v="0"/>
    <x v="436"/>
    <n v="607.04"/>
    <n v="1229.3399999999999"/>
    <n v="1229.3399999999999"/>
    <n v="0.14699999999999999"/>
    <n v="7"/>
    <x v="437"/>
    <n v="4249.28"/>
    <n v="3091.1091399999996"/>
    <n v="0.42110970972310058"/>
    <x v="12"/>
    <d v="2023-04-01T00:00:00"/>
    <d v="2023-03-01T00:00:00"/>
    <n v="1"/>
    <s v="Q2-2023"/>
    <s v="Asia → Japan → Nagoya"/>
    <m/>
    <m/>
    <s v="Medium"/>
    <n v="1"/>
    <n v="0"/>
    <n v="0.14699999999999999"/>
    <n v="667.74400000000003"/>
    <n v="7"/>
    <n v="7340.3891399999993"/>
    <n v="4674.2080000000005"/>
    <n v="2666.1811399999988"/>
    <n v="0.36322068069541052"/>
    <n v="0"/>
    <n v="-424.92800000000079"/>
  </r>
  <r>
    <x v="437"/>
    <d v="2023-12-30T00:00:00"/>
    <d v="2024-01-08T00:00:00"/>
    <n v="9"/>
    <s v="Original"/>
    <d v="2024-01-08T00:00:00"/>
    <n v="9"/>
    <x v="3"/>
    <x v="7"/>
    <s v="Marseille"/>
    <s v="Consumer"/>
    <x v="2"/>
    <x v="4"/>
    <x v="6"/>
    <x v="437"/>
    <n v="861.1"/>
    <n v="1224.72"/>
    <n v="1224.72"/>
    <n v="0.17399999999999999"/>
    <n v="24"/>
    <x v="438"/>
    <n v="20666.400000000001"/>
    <n v="3612.4492800000007"/>
    <n v="0.14878997098827909"/>
    <x v="4"/>
    <d v="2023-12-01T00:00:00"/>
    <d v="2023-01-01T00:00:00"/>
    <n v="11"/>
    <s v="Q4-2023"/>
    <s v="Europe → France → Marseille"/>
    <m/>
    <m/>
    <s v="Medium"/>
    <n v="0"/>
    <n v="0"/>
    <n v="0.17399999999999999"/>
    <n v="947.21000000000015"/>
    <n v="25"/>
    <n v="25290.468000000001"/>
    <n v="23680.250000000004"/>
    <n v="1610.2179999999971"/>
    <n v="6.3668968087106856E-2"/>
    <n v="1011.6187199999986"/>
    <n v="-2002.2312800000036"/>
  </r>
  <r>
    <x v="438"/>
    <d v="2023-02-21T00:00:00"/>
    <d v="2023-03-12T00:00:00"/>
    <n v="19"/>
    <s v="Original"/>
    <d v="2023-03-12T00:00:00"/>
    <n v="19"/>
    <x v="0"/>
    <x v="0"/>
    <s v="Nakuru"/>
    <s v="Corporate"/>
    <x v="1"/>
    <x v="9"/>
    <x v="2"/>
    <x v="438"/>
    <n v="352.65"/>
    <n v="485.86"/>
    <n v="485.86"/>
    <n v="4.1000000000000002E-2"/>
    <n v="6"/>
    <x v="439"/>
    <n v="2115.8999999999996"/>
    <n v="679.73844000000008"/>
    <n v="0.24314247159943908"/>
    <x v="2"/>
    <d v="2023-02-01T00:00:00"/>
    <d v="2023-01-01T00:00:00"/>
    <n v="1"/>
    <s v="Q1-2023"/>
    <s v="Africa → Kenya → Nakuru"/>
    <m/>
    <m/>
    <s v="Low"/>
    <n v="0"/>
    <n v="0"/>
    <n v="4.1000000000000002E-2"/>
    <n v="387.91500000000002"/>
    <n v="6"/>
    <n v="2795.6384399999997"/>
    <n v="2327.4900000000002"/>
    <n v="468.14843999999948"/>
    <n v="0.16745671875938276"/>
    <n v="0"/>
    <n v="-211.5900000000006"/>
  </r>
  <r>
    <x v="439"/>
    <d v="2023-05-17T00:00:00"/>
    <d v="2023-06-03T00:00:00"/>
    <n v="17"/>
    <s v="Original"/>
    <d v="2023-06-03T00:00:00"/>
    <n v="17"/>
    <x v="1"/>
    <x v="9"/>
    <s v="Beijing"/>
    <s v="Non-Profit"/>
    <x v="3"/>
    <x v="12"/>
    <x v="1"/>
    <x v="439"/>
    <n v="979.59"/>
    <n v="2210.94"/>
    <n v="2210.94"/>
    <n v="0.15"/>
    <n v="11"/>
    <x v="440"/>
    <n v="10775.49"/>
    <n v="9896.7990000000009"/>
    <n v="0.47874712858358359"/>
    <x v="15"/>
    <d v="2023-05-01T00:00:00"/>
    <d v="2023-01-01T00:00:00"/>
    <n v="4"/>
    <s v="Q2-2023"/>
    <s v="Asia → China → Beijing"/>
    <m/>
    <m/>
    <s v="High"/>
    <n v="0"/>
    <n v="0"/>
    <n v="0.15"/>
    <n v="1077.5490000000002"/>
    <n v="12"/>
    <n v="22551.588"/>
    <n v="12930.588000000003"/>
    <n v="9620.9999999999964"/>
    <n v="0.42662184144194176"/>
    <n v="1879.2989999999991"/>
    <n v="-275.79900000000453"/>
  </r>
  <r>
    <x v="440"/>
    <d v="2024-03-23T00:00:00"/>
    <d v="2024-03-26T00:00:00"/>
    <n v="3"/>
    <s v="Original"/>
    <d v="2024-03-26T00:00:00"/>
    <n v="3"/>
    <x v="1"/>
    <x v="4"/>
    <s v="Bengaluru"/>
    <s v="Education"/>
    <x v="4"/>
    <x v="3"/>
    <x v="3"/>
    <x v="440"/>
    <n v="382.21"/>
    <n v="571.89"/>
    <n v="571.89"/>
    <n v="0.14799999999999999"/>
    <n v="26"/>
    <x v="441"/>
    <n v="9937.4599999999991"/>
    <n v="2731.0472800000007"/>
    <n v="0.2155776698578809"/>
    <x v="0"/>
    <d v="2024-03-01T00:00:00"/>
    <d v="2023-01-01T00:00:00"/>
    <n v="14"/>
    <s v="Q1-2024"/>
    <s v="Asia → India → Bengaluru"/>
    <m/>
    <m/>
    <s v="Low"/>
    <n v="1"/>
    <n v="0"/>
    <n v="0.14799999999999999"/>
    <n v="420.43099999999998"/>
    <n v="27"/>
    <n v="13155.757559999998"/>
    <n v="11351.636999999999"/>
    <n v="1804.1205599999994"/>
    <n v="0.13713543684366888"/>
    <n v="487.25027999999838"/>
    <n v="-926.9267200000013"/>
  </r>
  <r>
    <x v="441"/>
    <d v="2023-09-20T00:00:00"/>
    <d v="2023-09-28T00:00:00"/>
    <n v="8"/>
    <s v="Original"/>
    <d v="2023-09-28T00:00:00"/>
    <n v="8"/>
    <x v="1"/>
    <x v="4"/>
    <s v="Not Specified"/>
    <s v="Corporate"/>
    <x v="5"/>
    <x v="5"/>
    <x v="6"/>
    <x v="441"/>
    <n v="1362.06"/>
    <n v="3398.37"/>
    <n v="3398.37"/>
    <n v="0.157"/>
    <n v="11"/>
    <x v="442"/>
    <n v="14982.66"/>
    <n v="16530.425009999999"/>
    <n v="0.52455749745714919"/>
    <x v="27"/>
    <d v="2023-09-01T00:00:00"/>
    <d v="2023-01-01T00:00:00"/>
    <n v="8"/>
    <s v="Q3-2023"/>
    <s v="Asia → India → Not Specified"/>
    <m/>
    <m/>
    <s v="High"/>
    <n v="0"/>
    <n v="0"/>
    <n v="0.157"/>
    <n v="1498.2660000000001"/>
    <n v="12"/>
    <n v="34377.910920000002"/>
    <n v="17979.192000000003"/>
    <n v="16398.718919999999"/>
    <n v="0.47701324720286403"/>
    <n v="2864.8259100000032"/>
    <n v="-131.70608999999968"/>
  </r>
  <r>
    <x v="442"/>
    <d v="2024-08-22T00:00:00"/>
    <d v="2024-09-04T00:00:00"/>
    <n v="13"/>
    <s v="Original"/>
    <d v="2024-09-04T00:00:00"/>
    <n v="13"/>
    <x v="3"/>
    <x v="6"/>
    <s v="Frankfurt"/>
    <s v="Non-Profit"/>
    <x v="0"/>
    <x v="4"/>
    <x v="1"/>
    <x v="442"/>
    <n v="90.04"/>
    <n v="194.62"/>
    <n v="194.62"/>
    <n v="4.2999999999999997E-2"/>
    <n v="32"/>
    <x v="443"/>
    <n v="2881.28"/>
    <n v="3078.7628799999998"/>
    <n v="0.51656723650954672"/>
    <x v="21"/>
    <d v="2024-08-01T00:00:00"/>
    <d v="2023-01-01T00:00:00"/>
    <n v="19"/>
    <s v="Q3-2024"/>
    <s v="Europe → Germany → Frankfurt"/>
    <m/>
    <m/>
    <s v="Low"/>
    <n v="0"/>
    <n v="0"/>
    <n v="4.2999999999999997E-2"/>
    <n v="99.044000000000011"/>
    <n v="34"/>
    <n v="6332.5455599999996"/>
    <n v="3367.4960000000005"/>
    <n v="2965.049559999999"/>
    <n v="0.46822396016050127"/>
    <n v="372.5026799999996"/>
    <n v="-113.71332000000075"/>
  </r>
  <r>
    <x v="443"/>
    <d v="2024-09-25T00:00:00"/>
    <d v="2024-10-03T00:00:00"/>
    <n v="8"/>
    <s v="Original"/>
    <d v="2024-10-03T00:00:00"/>
    <n v="8"/>
    <x v="2"/>
    <x v="3"/>
    <s v="Toronto"/>
    <s v="Consumer"/>
    <x v="1"/>
    <x v="6"/>
    <x v="1"/>
    <x v="443"/>
    <n v="558.19000000000005"/>
    <n v="1031.6400000000001"/>
    <n v="1031.6400000000001"/>
    <n v="0"/>
    <n v="21"/>
    <x v="444"/>
    <n v="11721.990000000002"/>
    <n v="9942.4500000000007"/>
    <n v="0.45892947152107322"/>
    <x v="29"/>
    <d v="2024-09-01T00:00:00"/>
    <d v="2023-01-01T00:00:00"/>
    <n v="20"/>
    <s v="Q3-2024"/>
    <s v="Americas → Canada → Toronto"/>
    <m/>
    <m/>
    <s v="Medium"/>
    <n v="0"/>
    <n v="0"/>
    <n v="0"/>
    <n v="614.00900000000013"/>
    <n v="22"/>
    <n v="22696.080000000002"/>
    <n v="13508.198000000002"/>
    <n v="9187.8819999999996"/>
    <n v="0.40482241867318053"/>
    <n v="1031.6399999999994"/>
    <n v="-754.56800000000112"/>
  </r>
  <r>
    <x v="444"/>
    <d v="2023-06-13T00:00:00"/>
    <d v="2023-06-24T00:00:00"/>
    <n v="11"/>
    <s v="Original"/>
    <d v="2023-06-24T00:00:00"/>
    <n v="11"/>
    <x v="2"/>
    <x v="3"/>
    <s v="Toronto"/>
    <s v="Corporate"/>
    <x v="1"/>
    <x v="0"/>
    <x v="1"/>
    <x v="444"/>
    <n v="247.07"/>
    <n v="495.19"/>
    <n v="495.19"/>
    <n v="2.8000000000000001E-2"/>
    <n v="4"/>
    <x v="445"/>
    <n v="988.28"/>
    <n v="937.01872000000003"/>
    <n v="0.48668744764968214"/>
    <x v="23"/>
    <d v="2023-06-01T00:00:00"/>
    <d v="2023-01-01T00:00:00"/>
    <n v="5"/>
    <s v="Q2-2023"/>
    <s v="Americas → Canada → Toronto"/>
    <m/>
    <m/>
    <s v="Low"/>
    <n v="0"/>
    <n v="0"/>
    <n v="2.8000000000000001E-2"/>
    <n v="271.77699999999999"/>
    <n v="4"/>
    <n v="1925.29872"/>
    <n v="1087.1079999999999"/>
    <n v="838.19072000000006"/>
    <n v="0.43535619241465034"/>
    <n v="0"/>
    <n v="-98.827999999999975"/>
  </r>
  <r>
    <x v="445"/>
    <d v="2023-12-24T00:00:00"/>
    <d v="2024-01-13T00:00:00"/>
    <n v="20"/>
    <s v="Original"/>
    <d v="2024-01-13T00:00:00"/>
    <n v="20"/>
    <x v="1"/>
    <x v="2"/>
    <s v="Nagoya"/>
    <s v="Education"/>
    <x v="4"/>
    <x v="5"/>
    <x v="4"/>
    <x v="445"/>
    <n v="625.37"/>
    <n v="1319.04"/>
    <n v="1319.04"/>
    <n v="7.3999999999999996E-2"/>
    <n v="8"/>
    <x v="446"/>
    <n v="5002.96"/>
    <n v="4768.4883199999995"/>
    <n v="0.48800220436513547"/>
    <x v="4"/>
    <d v="2023-12-01T00:00:00"/>
    <d v="2023-03-01T00:00:00"/>
    <n v="9"/>
    <s v="Q4-2023"/>
    <s v="Asia → Japan → Nagoya"/>
    <m/>
    <m/>
    <s v="Medium"/>
    <n v="0"/>
    <n v="0"/>
    <n v="7.3999999999999996E-2"/>
    <n v="687.90700000000004"/>
    <n v="8"/>
    <n v="9771.4483199999995"/>
    <n v="5503.2560000000003"/>
    <n v="4268.1923199999992"/>
    <n v="0.43680242480164899"/>
    <n v="0"/>
    <n v="-500.29600000000028"/>
  </r>
  <r>
    <x v="446"/>
    <d v="2025-03-30T00:00:00"/>
    <d v="2025-04-29T00:00:00"/>
    <n v="30"/>
    <s v="Original"/>
    <d v="2025-04-29T00:00:00"/>
    <n v="30"/>
    <x v="0"/>
    <x v="11"/>
    <s v="Durban"/>
    <s v="Consumer"/>
    <x v="2"/>
    <x v="1"/>
    <x v="5"/>
    <x v="446"/>
    <n v="194.6"/>
    <n v="314.87"/>
    <n v="314.87"/>
    <n v="0.29299999999999998"/>
    <n v="25"/>
    <x v="447"/>
    <n v="4865"/>
    <n v="700.32725000000028"/>
    <n v="0.1258375686712763"/>
    <x v="3"/>
    <d v="2025-03-01T00:00:00"/>
    <d v="2023-01-01T00:00:00"/>
    <n v="26"/>
    <s v="Q1-2025"/>
    <s v="Africa → South Africa → Durban"/>
    <m/>
    <m/>
    <s v="Low"/>
    <n v="0"/>
    <n v="1"/>
    <n v="0.25"/>
    <n v="214.06"/>
    <n v="26"/>
    <n v="6139.9650000000001"/>
    <n v="5565.56"/>
    <n v="574.40499999999975"/>
    <n v="9.3551836207535335E-2"/>
    <n v="574.63774999999987"/>
    <n v="-125.92225000000053"/>
  </r>
  <r>
    <x v="447"/>
    <d v="2024-06-03T00:00:00"/>
    <d v="2024-06-24T00:00:00"/>
    <n v="21"/>
    <s v="Original"/>
    <d v="2024-06-24T00:00:00"/>
    <n v="21"/>
    <x v="2"/>
    <x v="3"/>
    <s v="Toronto"/>
    <s v="Small Business"/>
    <x v="4"/>
    <x v="3"/>
    <x v="5"/>
    <x v="447"/>
    <n v="1205.5"/>
    <n v="2210.17"/>
    <n v="2210.17"/>
    <n v="0.104"/>
    <n v="23"/>
    <x v="448"/>
    <n v="27726.5"/>
    <n v="17820.683360000003"/>
    <n v="0.39125763758314652"/>
    <x v="17"/>
    <d v="2024-06-01T00:00:00"/>
    <d v="2023-01-01T00:00:00"/>
    <n v="17"/>
    <s v="Q2-2024"/>
    <s v="Americas → Canada → Toronto"/>
    <m/>
    <m/>
    <s v="High"/>
    <n v="0"/>
    <n v="0"/>
    <n v="0.104"/>
    <n v="1326.0500000000002"/>
    <n v="24"/>
    <n v="47527.49568"/>
    <n v="31825.200000000004"/>
    <n v="15702.295679999996"/>
    <n v="0.33038340134146105"/>
    <n v="1980.3123199999973"/>
    <n v="-2118.3876800000071"/>
  </r>
  <r>
    <x v="448"/>
    <d v="2024-06-11T00:00:00"/>
    <d v="2024-07-09T00:00:00"/>
    <n v="28"/>
    <s v="Original"/>
    <d v="2024-07-09T00:00:00"/>
    <n v="28"/>
    <x v="0"/>
    <x v="1"/>
    <s v="Port Harcourt"/>
    <s v="Corporate"/>
    <x v="2"/>
    <x v="2"/>
    <x v="3"/>
    <x v="448"/>
    <n v="895.54"/>
    <n v="1045"/>
    <n v="1045"/>
    <n v="0.216"/>
    <n v="15"/>
    <x v="449"/>
    <n v="13433.099999999999"/>
    <n v="-1143.8999999999978"/>
    <n v="-9.3081730299775234E-2"/>
    <x v="17"/>
    <d v="2024-06-01T00:00:00"/>
    <d v="2023-01-01T00:00:00"/>
    <n v="17"/>
    <s v="Q2-2024"/>
    <s v="Africa → Nigeria → Port Harcourt"/>
    <m/>
    <m/>
    <s v="Medium"/>
    <n v="0"/>
    <n v="1"/>
    <n v="0.216"/>
    <n v="985.09400000000005"/>
    <n v="16"/>
    <n v="13108.480000000001"/>
    <n v="15761.504000000001"/>
    <n v="-2653.0239999999994"/>
    <n v="-0.2023899033297529"/>
    <n v="819.28000000000065"/>
    <n v="-1509.1240000000016"/>
  </r>
  <r>
    <x v="449"/>
    <d v="2023-07-22T00:00:00"/>
    <d v="2023-07-21T00:00:00"/>
    <n v="-1"/>
    <s v="Corrected"/>
    <d v="2023-07-23T00:00:00"/>
    <n v="1"/>
    <x v="1"/>
    <x v="4"/>
    <s v="Delhi"/>
    <s v="Small Business"/>
    <x v="3"/>
    <x v="6"/>
    <x v="1"/>
    <x v="449"/>
    <n v="946.99"/>
    <n v="2132.19"/>
    <n v="2132.19"/>
    <n v="0.16500000000000001"/>
    <n v="7"/>
    <x v="450"/>
    <n v="6628.93"/>
    <n v="5833.72055"/>
    <n v="0.46809629513362228"/>
    <x v="24"/>
    <d v="2023-07-01T00:00:00"/>
    <d v="2023-01-01T00:00:00"/>
    <n v="6"/>
    <s v="Q3-2023"/>
    <s v="Asia → India → Delhi"/>
    <m/>
    <m/>
    <s v="High"/>
    <n v="1"/>
    <n v="0"/>
    <n v="0.16500000000000001"/>
    <n v="1041.6890000000001"/>
    <n v="7"/>
    <n v="12462.65055"/>
    <n v="7291.8230000000003"/>
    <n v="5170.82755"/>
    <n v="0.4149059246469845"/>
    <n v="0"/>
    <n v="-662.89300000000003"/>
  </r>
  <r>
    <x v="450"/>
    <d v="2023-01-19T00:00:00"/>
    <d v="2023-02-03T00:00:00"/>
    <n v="15"/>
    <s v="Original"/>
    <d v="2023-02-03T00:00:00"/>
    <n v="15"/>
    <x v="3"/>
    <x v="8"/>
    <s v="London"/>
    <s v="Enterprise"/>
    <x v="3"/>
    <x v="3"/>
    <x v="6"/>
    <x v="450"/>
    <n v="873.06"/>
    <n v="2101.5500000000002"/>
    <n v="2101.5500000000002"/>
    <n v="6.6000000000000003E-2"/>
    <n v="10"/>
    <x v="451"/>
    <n v="8730.5999999999985"/>
    <n v="10897.877"/>
    <n v="0.55520746719167269"/>
    <x v="5"/>
    <d v="2023-01-01T00:00:00"/>
    <d v="2023-01-01T00:00:00"/>
    <n v="0"/>
    <s v="Q1-2023"/>
    <s v="Europe → United Kingdom → London"/>
    <m/>
    <m/>
    <s v="High"/>
    <n v="0"/>
    <n v="0"/>
    <n v="6.6000000000000003E-2"/>
    <n v="960.36599999999999"/>
    <n v="11"/>
    <n v="21591.324700000001"/>
    <n v="10564.026"/>
    <n v="11027.298700000001"/>
    <n v="0.51072821391083989"/>
    <n v="1962.8477000000021"/>
    <n v="129.42170000000078"/>
  </r>
  <r>
    <x v="451"/>
    <d v="2024-05-01T00:00:00"/>
    <d v="2024-05-16T00:00:00"/>
    <n v="15"/>
    <s v="Original"/>
    <d v="2024-05-16T00:00:00"/>
    <n v="15"/>
    <x v="1"/>
    <x v="4"/>
    <s v="Bengaluru"/>
    <s v="Small Business"/>
    <x v="0"/>
    <x v="4"/>
    <x v="0"/>
    <x v="451"/>
    <n v="901.19"/>
    <n v="2125.44"/>
    <n v="2125.44"/>
    <n v="7.0999999999999994E-2"/>
    <n v="12"/>
    <x v="452"/>
    <n v="10814.28"/>
    <n v="12880.125119999999"/>
    <n v="0.54359352154100415"/>
    <x v="7"/>
    <d v="2024-05-01T00:00:00"/>
    <d v="2023-01-01T00:00:00"/>
    <n v="16"/>
    <s v="Q2-2024"/>
    <s v="Asia → India → Bengaluru"/>
    <m/>
    <m/>
    <s v="High"/>
    <n v="0"/>
    <n v="0"/>
    <n v="7.0999999999999994E-2"/>
    <n v="991.3090000000002"/>
    <n v="13"/>
    <n v="25668.938880000002"/>
    <n v="12887.017000000003"/>
    <n v="12781.921879999998"/>
    <n v="0.49795287369510449"/>
    <n v="1974.5337600000021"/>
    <n v="-98.203240000000733"/>
  </r>
  <r>
    <x v="452"/>
    <d v="2025-06-09T00:00:00"/>
    <d v="2025-06-24T00:00:00"/>
    <n v="15"/>
    <s v="Original"/>
    <d v="2025-06-24T00:00:00"/>
    <n v="15"/>
    <x v="1"/>
    <x v="2"/>
    <s v="Nagoya"/>
    <s v="Corporate"/>
    <x v="4"/>
    <x v="5"/>
    <x v="3"/>
    <x v="452"/>
    <n v="400.39"/>
    <n v="712.75"/>
    <n v="712.75"/>
    <n v="0.115"/>
    <n v="19"/>
    <x v="453"/>
    <n v="7607.41"/>
    <n v="4377.4812500000007"/>
    <n v="0.36524997671547504"/>
    <x v="16"/>
    <d v="2025-06-01T00:00:00"/>
    <d v="2023-03-01T00:00:00"/>
    <n v="27"/>
    <s v="Q2-2025"/>
    <s v="Asia → Japan → Nagoya"/>
    <m/>
    <m/>
    <s v="Low"/>
    <n v="0"/>
    <n v="0"/>
    <n v="0.115"/>
    <n v="440.42900000000003"/>
    <n v="20"/>
    <n v="12615.674999999999"/>
    <n v="8808.58"/>
    <n v="3807.0949999999993"/>
    <n v="0.30177497438702244"/>
    <n v="630.78374999999869"/>
    <n v="-570.38625000000138"/>
  </r>
  <r>
    <x v="453"/>
    <d v="2023-05-24T00:00:00"/>
    <d v="2023-06-21T00:00:00"/>
    <n v="28"/>
    <s v="Original"/>
    <d v="2023-06-21T00:00:00"/>
    <n v="28"/>
    <x v="2"/>
    <x v="10"/>
    <s v="Austin"/>
    <s v="Small Business"/>
    <x v="2"/>
    <x v="3"/>
    <x v="5"/>
    <x v="453"/>
    <n v="813.97"/>
    <n v="1568.83"/>
    <n v="1568.83"/>
    <n v="1.7000000000000001E-2"/>
    <n v="15"/>
    <x v="454"/>
    <n v="12209.550000000001"/>
    <n v="10922.848349999995"/>
    <n v="0.4721883215364911"/>
    <x v="15"/>
    <d v="2023-05-01T00:00:00"/>
    <d v="2023-01-01T00:00:00"/>
    <n v="4"/>
    <s v="Q2-2023"/>
    <s v="Americas → USA → Austin"/>
    <m/>
    <m/>
    <s v="Medium"/>
    <n v="0"/>
    <n v="0"/>
    <n v="1.7000000000000001E-2"/>
    <n v="895.36700000000008"/>
    <n v="16"/>
    <n v="24674.558239999998"/>
    <n v="14325.872000000001"/>
    <n v="10348.686239999997"/>
    <n v="0.41940715369014031"/>
    <n v="1542.1598900000026"/>
    <n v="-574.16210999999748"/>
  </r>
  <r>
    <x v="454"/>
    <d v="2024-12-27T00:00:00"/>
    <d v="2024-12-29T00:00:00"/>
    <n v="2"/>
    <s v="Original"/>
    <d v="2024-12-29T00:00:00"/>
    <n v="2"/>
    <x v="2"/>
    <x v="3"/>
    <s v="Vancouver"/>
    <s v="Enterprise"/>
    <x v="2"/>
    <x v="0"/>
    <x v="6"/>
    <x v="454"/>
    <n v="1146.72"/>
    <n v="2074.34"/>
    <n v="2074.34"/>
    <n v="0.111"/>
    <n v="8"/>
    <x v="455"/>
    <n v="9173.76"/>
    <n v="5578.9460800000015"/>
    <n v="0.37816425337472737"/>
    <x v="6"/>
    <d v="2024-12-01T00:00:00"/>
    <d v="2023-01-01T00:00:00"/>
    <n v="23"/>
    <s v="Q4-2024"/>
    <s v="Americas → Canada → Vancouver"/>
    <m/>
    <m/>
    <s v="High"/>
    <n v="1"/>
    <n v="0"/>
    <n v="0.111"/>
    <n v="1261.3920000000001"/>
    <n v="8"/>
    <n v="14752.706080000002"/>
    <n v="10091.136"/>
    <n v="4661.5700800000013"/>
    <n v="0.31598067871220009"/>
    <n v="0"/>
    <n v="-917.3760000000002"/>
  </r>
  <r>
    <x v="455"/>
    <d v="2023-12-05T00:00:00"/>
    <d v="2023-12-12T00:00:00"/>
    <n v="7"/>
    <s v="Original"/>
    <d v="2023-12-12T00:00:00"/>
    <n v="7"/>
    <x v="2"/>
    <x v="5"/>
    <s v="Brasília"/>
    <s v="Corporate"/>
    <x v="4"/>
    <x v="9"/>
    <x v="3"/>
    <x v="455"/>
    <n v="307.43"/>
    <n v="495.19"/>
    <n v="495.19"/>
    <n v="0"/>
    <n v="42"/>
    <x v="456"/>
    <n v="12912.06"/>
    <n v="7885.92"/>
    <n v="0.37916759223732305"/>
    <x v="4"/>
    <d v="2023-12-01T00:00:00"/>
    <d v="2023-01-01T00:00:00"/>
    <n v="11"/>
    <s v="Q4-2023"/>
    <s v="Americas → Brazil → Brasília"/>
    <m/>
    <m/>
    <s v="Low"/>
    <n v="1"/>
    <n v="0"/>
    <n v="0"/>
    <n v="338.17300000000006"/>
    <n v="44"/>
    <n v="21788.36"/>
    <n v="14879.612000000003"/>
    <n v="6908.7479999999978"/>
    <n v="0.31708435146105524"/>
    <n v="990.38000000000102"/>
    <n v="-977.1720000000023"/>
  </r>
  <r>
    <x v="456"/>
    <d v="2023-05-02T00:00:00"/>
    <d v="2023-05-19T00:00:00"/>
    <n v="17"/>
    <s v="Original"/>
    <d v="2023-05-19T00:00:00"/>
    <n v="17"/>
    <x v="1"/>
    <x v="9"/>
    <s v="Shanghai"/>
    <s v="Non-Profit"/>
    <x v="4"/>
    <x v="1"/>
    <x v="5"/>
    <x v="456"/>
    <n v="714.28"/>
    <n v="757.59"/>
    <n v="757.59"/>
    <n v="0.13600000000000001"/>
    <n v="12"/>
    <x v="457"/>
    <n v="8571.36"/>
    <n v="-716.66688000000067"/>
    <n v="-9.1240595787910383E-2"/>
    <x v="15"/>
    <d v="2023-05-01T00:00:00"/>
    <d v="2023-01-01T00:00:00"/>
    <n v="4"/>
    <s v="Q2-2023"/>
    <s v="Asia → China → Shanghai"/>
    <m/>
    <m/>
    <s v="Low"/>
    <n v="0"/>
    <n v="0"/>
    <n v="0.13600000000000001"/>
    <n v="785.70800000000008"/>
    <n v="13"/>
    <n v="8509.2508799999996"/>
    <n v="10214.204000000002"/>
    <n v="-1704.9531200000019"/>
    <n v="-0.20036465536670156"/>
    <n v="654.55775999999969"/>
    <n v="-988.28624000000127"/>
  </r>
  <r>
    <x v="457"/>
    <d v="2023-11-30T00:00:00"/>
    <d v="2023-12-10T00:00:00"/>
    <n v="10"/>
    <s v="Original"/>
    <d v="2023-12-10T00:00:00"/>
    <n v="10"/>
    <x v="3"/>
    <x v="6"/>
    <s v="Munich"/>
    <s v="Small Business"/>
    <x v="4"/>
    <x v="9"/>
    <x v="4"/>
    <x v="457"/>
    <n v="174.74"/>
    <n v="415.96"/>
    <n v="415.96"/>
    <n v="0.125"/>
    <n v="21"/>
    <x v="458"/>
    <n v="3669.54"/>
    <n v="3973.7249999999995"/>
    <n v="0.51989889137691803"/>
    <x v="30"/>
    <d v="2023-11-01T00:00:00"/>
    <d v="2023-01-01T00:00:00"/>
    <n v="10"/>
    <s v="Q4-2023"/>
    <s v="Europe → Germany → Munich"/>
    <m/>
    <m/>
    <s v="Low"/>
    <n v="0"/>
    <n v="0"/>
    <n v="0.125"/>
    <n v="192.21400000000003"/>
    <n v="22"/>
    <n v="8007.23"/>
    <n v="4228.7080000000005"/>
    <n v="3778.521999999999"/>
    <n v="0.47188878051460981"/>
    <n v="363.96500000000015"/>
    <n v="-195.20300000000043"/>
  </r>
  <r>
    <x v="458"/>
    <d v="2024-05-05T00:00:00"/>
    <d v="2024-05-18T00:00:00"/>
    <n v="13"/>
    <s v="Original"/>
    <d v="2024-05-18T00:00:00"/>
    <n v="13"/>
    <x v="3"/>
    <x v="7"/>
    <s v="Marseille"/>
    <s v="Corporate"/>
    <x v="2"/>
    <x v="8"/>
    <x v="0"/>
    <x v="458"/>
    <n v="1264.04"/>
    <n v="1870.89"/>
    <n v="1870.89"/>
    <n v="0"/>
    <n v="13"/>
    <x v="459"/>
    <n v="16432.52"/>
    <n v="7889.0499999999993"/>
    <n v="0.32436433996653996"/>
    <x v="7"/>
    <d v="2024-05-01T00:00:00"/>
    <d v="2023-01-01T00:00:00"/>
    <n v="16"/>
    <s v="Q2-2024"/>
    <s v="Europe → France → Marseille"/>
    <m/>
    <m/>
    <s v="High"/>
    <n v="0"/>
    <n v="0"/>
    <n v="0"/>
    <n v="1390.444"/>
    <n v="14"/>
    <n v="26192.460000000003"/>
    <n v="19466.216"/>
    <n v="6726.2440000000024"/>
    <n v="0.25680077396319406"/>
    <n v="1870.8900000000031"/>
    <n v="-1162.8059999999969"/>
  </r>
  <r>
    <x v="459"/>
    <d v="2023-07-09T00:00:00"/>
    <d v="2023-07-19T00:00:00"/>
    <n v="10"/>
    <s v="Original"/>
    <d v="2023-07-19T00:00:00"/>
    <n v="10"/>
    <x v="1"/>
    <x v="2"/>
    <s v="Tokyo"/>
    <s v="Enterprise"/>
    <x v="3"/>
    <x v="13"/>
    <x v="0"/>
    <x v="459"/>
    <n v="141.26"/>
    <n v="206.88"/>
    <n v="206.88"/>
    <n v="0.107"/>
    <n v="9"/>
    <x v="460"/>
    <n v="1271.3399999999999"/>
    <n v="391.35456000000022"/>
    <n v="0.23537369365062469"/>
    <x v="24"/>
    <d v="2023-07-01T00:00:00"/>
    <d v="2023-03-01T00:00:00"/>
    <n v="4"/>
    <s v="Q3-2023"/>
    <s v="Asia → Japan → Tokyo"/>
    <m/>
    <m/>
    <s v="Low"/>
    <n v="0"/>
    <n v="0"/>
    <n v="0.107"/>
    <n v="155.386"/>
    <n v="9"/>
    <n v="1662.6945600000001"/>
    <n v="1398.4739999999999"/>
    <n v="264.22056000000021"/>
    <n v="0.15891106301568714"/>
    <n v="0"/>
    <n v="-127.13400000000001"/>
  </r>
  <r>
    <x v="460"/>
    <d v="2023-05-17T00:00:00"/>
    <d v="2023-06-15T00:00:00"/>
    <n v="29"/>
    <s v="Original"/>
    <d v="2023-06-15T00:00:00"/>
    <n v="29"/>
    <x v="0"/>
    <x v="11"/>
    <s v="Durban"/>
    <s v="Enterprise"/>
    <x v="0"/>
    <x v="11"/>
    <x v="6"/>
    <x v="460"/>
    <n v="40.89"/>
    <n v="62.82"/>
    <n v="62.82"/>
    <n v="0.129"/>
    <n v="17"/>
    <x v="461"/>
    <n v="695.13"/>
    <n v="235.04574000000002"/>
    <n v="0.25268960465470752"/>
    <x v="15"/>
    <d v="2023-05-01T00:00:00"/>
    <d v="2023-01-01T00:00:00"/>
    <n v="4"/>
    <s v="Q2-2023"/>
    <s v="Africa → South Africa → Durban"/>
    <m/>
    <m/>
    <s v="Low"/>
    <n v="0"/>
    <n v="0"/>
    <n v="0.129"/>
    <n v="44.979000000000006"/>
    <n v="18"/>
    <n v="984.89196000000004"/>
    <n v="809.62200000000007"/>
    <n v="175.26995999999997"/>
    <n v="0.17795856512017821"/>
    <n v="54.716220000000021"/>
    <n v="-59.775780000000054"/>
  </r>
  <r>
    <x v="461"/>
    <d v="2024-03-07T00:00:00"/>
    <d v="2024-04-03T00:00:00"/>
    <n v="27"/>
    <s v="Original"/>
    <d v="2024-04-03T00:00:00"/>
    <n v="27"/>
    <x v="3"/>
    <x v="6"/>
    <s v="Frankfurt"/>
    <s v="Corporate"/>
    <x v="4"/>
    <x v="12"/>
    <x v="1"/>
    <x v="461"/>
    <n v="738.16"/>
    <n v="956.49"/>
    <n v="956.49"/>
    <n v="0.152"/>
    <n v="5"/>
    <x v="462"/>
    <n v="3690.7999999999997"/>
    <n v="364.71759999999995"/>
    <n v="8.9931208780847108E-2"/>
    <x v="0"/>
    <d v="2024-03-01T00:00:00"/>
    <d v="2023-01-01T00:00:00"/>
    <n v="14"/>
    <s v="Q1-2024"/>
    <s v="Europe → Germany → Frankfurt"/>
    <m/>
    <m/>
    <s v="Medium"/>
    <n v="0"/>
    <n v="0"/>
    <n v="0.152"/>
    <n v="811.976"/>
    <n v="5"/>
    <n v="4055.5175999999997"/>
    <n v="4059.88"/>
    <n v="-4.3624000000004344"/>
    <n v="-1.0756703410682855E-3"/>
    <n v="0"/>
    <n v="-369.08000000000038"/>
  </r>
  <r>
    <x v="462"/>
    <d v="2025-04-10T00:00:00"/>
    <d v="2025-04-19T00:00:00"/>
    <n v="9"/>
    <s v="Original"/>
    <d v="2025-04-19T00:00:00"/>
    <n v="9"/>
    <x v="0"/>
    <x v="11"/>
    <s v="Durban"/>
    <s v="Enterprise"/>
    <x v="5"/>
    <x v="3"/>
    <x v="2"/>
    <x v="462"/>
    <n v="113.74"/>
    <n v="165.7"/>
    <n v="165.7"/>
    <n v="0.124"/>
    <n v="13"/>
    <x v="463"/>
    <n v="1478.62"/>
    <n v="408.37159999999994"/>
    <n v="0.21641410592394794"/>
    <x v="19"/>
    <d v="2025-04-01T00:00:00"/>
    <d v="2023-01-01T00:00:00"/>
    <n v="27"/>
    <s v="Q2-2025"/>
    <s v="Africa → South Africa → Durban"/>
    <m/>
    <m/>
    <s v="Low"/>
    <n v="0"/>
    <n v="0"/>
    <n v="0.124"/>
    <n v="125.114"/>
    <n v="14"/>
    <n v="2032.1447999999998"/>
    <n v="1751.596"/>
    <n v="280.5487999999998"/>
    <n v="0.13805551651634265"/>
    <n v="145.15319999999997"/>
    <n v="-127.82280000000014"/>
  </r>
  <r>
    <x v="463"/>
    <d v="2025-07-27T00:00:00"/>
    <d v="2025-08-15T00:00:00"/>
    <n v="19"/>
    <s v="Original"/>
    <d v="2025-08-15T00:00:00"/>
    <n v="19"/>
    <x v="1"/>
    <x v="2"/>
    <s v="Tokyo"/>
    <s v="Small Business"/>
    <x v="2"/>
    <x v="1"/>
    <x v="0"/>
    <x v="463"/>
    <n v="275.43"/>
    <n v="608.36"/>
    <n v="608.36"/>
    <n v="0.25700000000000001"/>
    <n v="4"/>
    <x v="464"/>
    <n v="1101.72"/>
    <n v="706.32592"/>
    <n v="0.39065706915231446"/>
    <x v="13"/>
    <d v="2025-07-01T00:00:00"/>
    <d v="2023-03-01T00:00:00"/>
    <n v="28"/>
    <s v="Q3-2025"/>
    <s v="Asia → Japan → Tokyo"/>
    <m/>
    <m/>
    <s v="Low"/>
    <n v="0"/>
    <n v="1"/>
    <n v="0.25"/>
    <n v="302.97300000000001"/>
    <n v="4"/>
    <n v="1825.08"/>
    <n v="1211.8920000000001"/>
    <n v="613.18799999999987"/>
    <n v="0.33597869682424875"/>
    <n v="17.034079999999904"/>
    <n v="-93.137920000000122"/>
  </r>
  <r>
    <x v="464"/>
    <d v="2024-11-22T00:00:00"/>
    <d v="2024-12-15T00:00:00"/>
    <n v="23"/>
    <s v="Original"/>
    <d v="2024-12-15T00:00:00"/>
    <n v="23"/>
    <x v="0"/>
    <x v="0"/>
    <s v="Mombasa"/>
    <s v="Non-Profit"/>
    <x v="3"/>
    <x v="0"/>
    <x v="0"/>
    <x v="464"/>
    <n v="1335.76"/>
    <n v="2665.91"/>
    <n v="2665.91"/>
    <n v="0.21099999999999999"/>
    <n v="40"/>
    <x v="465"/>
    <n v="53430.400000000001"/>
    <n v="30705.719600000004"/>
    <n v="0.36495288522909253"/>
    <x v="18"/>
    <d v="2024-11-01T00:00:00"/>
    <d v="2023-01-01T00:00:00"/>
    <n v="22"/>
    <s v="Q4-2024"/>
    <s v="Africa → Kenya → Mombasa"/>
    <m/>
    <m/>
    <s v="High"/>
    <n v="0"/>
    <n v="1"/>
    <n v="0.21099999999999999"/>
    <n v="1469.336"/>
    <n v="42"/>
    <n v="88342.92558000001"/>
    <n v="61712.112000000001"/>
    <n v="26630.813580000009"/>
    <n v="0.30144817375200184"/>
    <n v="4206.8059800000046"/>
    <n v="-4074.9060199999949"/>
  </r>
  <r>
    <x v="465"/>
    <d v="2024-06-23T00:00:00"/>
    <d v="2024-06-28T00:00:00"/>
    <n v="5"/>
    <s v="Original"/>
    <d v="2024-06-28T00:00:00"/>
    <n v="5"/>
    <x v="0"/>
    <x v="1"/>
    <s v="Port Harcourt"/>
    <s v="Non-Profit"/>
    <x v="4"/>
    <x v="12"/>
    <x v="6"/>
    <x v="465"/>
    <n v="242.31"/>
    <n v="587.95000000000005"/>
    <n v="587.95000000000005"/>
    <n v="0.22900000000000001"/>
    <n v="6"/>
    <x v="466"/>
    <n v="1453.8600000000001"/>
    <n v="1265.9967000000001"/>
    <n v="0.46546448568411714"/>
    <x v="17"/>
    <d v="2024-06-01T00:00:00"/>
    <d v="2023-01-01T00:00:00"/>
    <n v="17"/>
    <s v="Q2-2024"/>
    <s v="Africa → Nigeria → Port Harcourt"/>
    <m/>
    <m/>
    <s v="Low"/>
    <n v="1"/>
    <n v="1"/>
    <n v="0.22900000000000001"/>
    <n v="266.541"/>
    <n v="6"/>
    <n v="2719.8567000000003"/>
    <n v="1599.2460000000001"/>
    <n v="1120.6107000000002"/>
    <n v="0.41201093425252883"/>
    <n v="0"/>
    <n v="-145.38599999999997"/>
  </r>
  <r>
    <x v="466"/>
    <d v="2023-12-18T00:00:00"/>
    <d v="2024-01-14T00:00:00"/>
    <n v="27"/>
    <s v="Original"/>
    <d v="2024-01-14T00:00:00"/>
    <n v="27"/>
    <x v="1"/>
    <x v="4"/>
    <s v="Mumbai"/>
    <s v="Consumer"/>
    <x v="3"/>
    <x v="14"/>
    <x v="2"/>
    <x v="466"/>
    <n v="1408.3"/>
    <n v="2193.13"/>
    <n v="2193.13"/>
    <n v="7.0999999999999994E-2"/>
    <n v="7"/>
    <x v="467"/>
    <n v="9858.1"/>
    <n v="4403.8243899999998"/>
    <n v="0.30878191957656281"/>
    <x v="4"/>
    <d v="2023-12-01T00:00:00"/>
    <d v="2023-01-01T00:00:00"/>
    <n v="11"/>
    <s v="Q4-2023"/>
    <s v="Asia → India → Mumbai"/>
    <m/>
    <m/>
    <s v="High"/>
    <n v="0"/>
    <n v="0"/>
    <n v="7.0999999999999994E-2"/>
    <n v="1549.13"/>
    <n v="7"/>
    <n v="14261.92439"/>
    <n v="10843.91"/>
    <n v="3418.0143900000003"/>
    <n v="0.23966011153421915"/>
    <n v="0"/>
    <n v="-985.80999999999949"/>
  </r>
  <r>
    <x v="467"/>
    <d v="2025-06-01T00:00:00"/>
    <d v="2025-06-05T00:00:00"/>
    <n v="4"/>
    <s v="Original"/>
    <d v="2025-06-05T00:00:00"/>
    <n v="4"/>
    <x v="3"/>
    <x v="6"/>
    <s v="Munich"/>
    <s v="Enterprise"/>
    <x v="4"/>
    <x v="12"/>
    <x v="0"/>
    <x v="467"/>
    <n v="1171.42"/>
    <n v="2187.8000000000002"/>
    <n v="2187.8000000000002"/>
    <n v="0.23"/>
    <n v="15"/>
    <x v="468"/>
    <n v="17571.300000000003"/>
    <n v="7697.7899999999972"/>
    <n v="0.30463265594447592"/>
    <x v="16"/>
    <d v="2025-06-01T00:00:00"/>
    <d v="2023-01-01T00:00:00"/>
    <n v="29"/>
    <s v="Q2-2025"/>
    <s v="Europe → Germany → Munich"/>
    <m/>
    <m/>
    <s v="High"/>
    <n v="1"/>
    <n v="1"/>
    <n v="0.23"/>
    <n v="1288.5620000000001"/>
    <n v="16"/>
    <n v="26953.696000000004"/>
    <n v="20616.992000000002"/>
    <n v="6336.7040000000015"/>
    <n v="0.23509592153892367"/>
    <n v="1684.6060000000034"/>
    <n v="-1361.0859999999957"/>
  </r>
  <r>
    <x v="468"/>
    <d v="2025-03-23T00:00:00"/>
    <d v="2025-04-02T00:00:00"/>
    <n v="10"/>
    <s v="Original"/>
    <d v="2025-04-02T00:00:00"/>
    <n v="10"/>
    <x v="3"/>
    <x v="6"/>
    <s v="Berlin"/>
    <s v="Enterprise"/>
    <x v="1"/>
    <x v="6"/>
    <x v="1"/>
    <x v="468"/>
    <n v="663.61"/>
    <n v="1002.11"/>
    <n v="1002.11"/>
    <n v="4.5999999999999999E-2"/>
    <n v="17"/>
    <x v="469"/>
    <n v="11281.37"/>
    <n v="4970.8499799999972"/>
    <n v="0.30585667595670812"/>
    <x v="3"/>
    <d v="2025-03-01T00:00:00"/>
    <d v="2023-01-01T00:00:00"/>
    <n v="26"/>
    <s v="Q1-2025"/>
    <s v="Europe → Germany → Berlin"/>
    <m/>
    <m/>
    <s v="Medium"/>
    <n v="0"/>
    <n v="0"/>
    <n v="4.5999999999999999E-2"/>
    <n v="729.97100000000012"/>
    <n v="18"/>
    <n v="17208.232919999999"/>
    <n v="13139.478000000003"/>
    <n v="4068.7549199999958"/>
    <n v="0.23644234355237889"/>
    <n v="956.01294000000053"/>
    <n v="-902.09506000000147"/>
  </r>
  <r>
    <x v="469"/>
    <d v="2023-05-14T00:00:00"/>
    <d v="2023-05-22T00:00:00"/>
    <n v="8"/>
    <s v="Original"/>
    <d v="2023-05-22T00:00:00"/>
    <n v="8"/>
    <x v="0"/>
    <x v="0"/>
    <s v="Mombasa"/>
    <s v="Small Business"/>
    <x v="3"/>
    <x v="9"/>
    <x v="1"/>
    <x v="469"/>
    <n v="432.01"/>
    <n v="913.78"/>
    <n v="913.78"/>
    <n v="4.9000000000000002E-2"/>
    <n v="12"/>
    <x v="470"/>
    <n v="5184.12"/>
    <n v="5243.9373600000008"/>
    <n v="0.50286809699711899"/>
    <x v="15"/>
    <d v="2023-05-01T00:00:00"/>
    <d v="2023-01-01T00:00:00"/>
    <n v="4"/>
    <s v="Q2-2023"/>
    <s v="Africa → Kenya → Mombasa"/>
    <m/>
    <m/>
    <s v="Medium"/>
    <n v="0"/>
    <n v="0"/>
    <n v="4.9000000000000002E-2"/>
    <n v="475.21100000000001"/>
    <n v="13"/>
    <n v="11297.062139999998"/>
    <n v="6177.7430000000004"/>
    <n v="5119.3191399999978"/>
    <n v="0.45315490669683073"/>
    <n v="869.00477999999748"/>
    <n v="-124.61822000000302"/>
  </r>
  <r>
    <x v="470"/>
    <d v="2023-08-29T00:00:00"/>
    <d v="2023-09-19T00:00:00"/>
    <n v="21"/>
    <s v="Original"/>
    <d v="2023-09-19T00:00:00"/>
    <n v="21"/>
    <x v="3"/>
    <x v="7"/>
    <s v="Lyon"/>
    <s v="Small Business"/>
    <x v="4"/>
    <x v="5"/>
    <x v="1"/>
    <x v="470"/>
    <n v="784.46"/>
    <n v="1843.51"/>
    <n v="1843.51"/>
    <n v="0.13800000000000001"/>
    <n v="23"/>
    <x v="471"/>
    <n v="18042.580000000002"/>
    <n v="18506.849260000003"/>
    <n v="0.50635125184441798"/>
    <x v="25"/>
    <d v="2023-08-01T00:00:00"/>
    <d v="2023-01-01T00:00:00"/>
    <n v="7"/>
    <s v="Q3-2023"/>
    <s v="Europe → France → Lyon"/>
    <m/>
    <m/>
    <s v="High"/>
    <n v="0"/>
    <n v="0"/>
    <n v="0.13800000000000001"/>
    <n v="862.90600000000006"/>
    <n v="24"/>
    <n v="38138.534879999999"/>
    <n v="20709.744000000002"/>
    <n v="17428.790879999997"/>
    <n v="0.45698637702885975"/>
    <n v="1589.1056199999948"/>
    <n v="-1078.0583800000059"/>
  </r>
  <r>
    <x v="471"/>
    <d v="2025-07-03T00:00:00"/>
    <d v="2025-07-23T00:00:00"/>
    <n v="20"/>
    <s v="Original"/>
    <d v="2025-07-23T00:00:00"/>
    <n v="20"/>
    <x v="1"/>
    <x v="9"/>
    <s v="Beijing"/>
    <s v="Small Business"/>
    <x v="1"/>
    <x v="12"/>
    <x v="0"/>
    <x v="471"/>
    <n v="647.36"/>
    <n v="1383.6"/>
    <n v="1383.6"/>
    <n v="7.3999999999999996E-2"/>
    <n v="12"/>
    <x v="472"/>
    <n v="7768.32"/>
    <n v="7606.243199999999"/>
    <n v="0.49472906000997802"/>
    <x v="13"/>
    <d v="2025-07-01T00:00:00"/>
    <d v="2023-01-01T00:00:00"/>
    <n v="30"/>
    <s v="Q3-2025"/>
    <s v="Asia → China → Beijing"/>
    <m/>
    <m/>
    <s v="Medium"/>
    <n v="0"/>
    <n v="0"/>
    <n v="7.3999999999999996E-2"/>
    <n v="712.09600000000012"/>
    <n v="13"/>
    <n v="16655.7768"/>
    <n v="9257.2480000000014"/>
    <n v="7398.5287999999982"/>
    <n v="0.44420196601097572"/>
    <n v="1281.213600000001"/>
    <n v="-207.71440000000075"/>
  </r>
  <r>
    <x v="472"/>
    <d v="2024-02-06T00:00:00"/>
    <d v="2024-02-28T00:00:00"/>
    <n v="22"/>
    <s v="Original"/>
    <d v="2024-02-28T00:00:00"/>
    <n v="22"/>
    <x v="0"/>
    <x v="0"/>
    <s v="Kisumu"/>
    <s v="Non-Profit"/>
    <x v="1"/>
    <x v="11"/>
    <x v="5"/>
    <x v="472"/>
    <n v="834.93"/>
    <n v="1588.53"/>
    <n v="1588.53"/>
    <n v="0.126"/>
    <n v="6"/>
    <x v="473"/>
    <n v="5009.58"/>
    <n v="3320.6713199999995"/>
    <n v="0.39862798761274343"/>
    <x v="31"/>
    <d v="2024-02-01T00:00:00"/>
    <d v="2023-01-01T00:00:00"/>
    <n v="13"/>
    <s v="Q1-2024"/>
    <s v="Africa → Kenya → Kisumu"/>
    <m/>
    <m/>
    <s v="Medium"/>
    <n v="0"/>
    <n v="0"/>
    <n v="0.126"/>
    <n v="918.423"/>
    <n v="6"/>
    <n v="8330.2513199999994"/>
    <n v="5510.5380000000005"/>
    <n v="2819.7133199999989"/>
    <n v="0.33849078637401769"/>
    <n v="0"/>
    <n v="-500.95800000000054"/>
  </r>
  <r>
    <x v="473"/>
    <d v="2025-08-13T00:00:00"/>
    <d v="2025-09-03T00:00:00"/>
    <n v="21"/>
    <s v="Original"/>
    <d v="2025-09-03T00:00:00"/>
    <n v="21"/>
    <x v="3"/>
    <x v="7"/>
    <s v="Paris"/>
    <s v="Education"/>
    <x v="0"/>
    <x v="2"/>
    <x v="3"/>
    <x v="473"/>
    <n v="603.47"/>
    <n v="1344.05"/>
    <n v="1344.05"/>
    <n v="0.20499999999999999"/>
    <n v="18"/>
    <x v="474"/>
    <n v="10862.460000000001"/>
    <n v="8370.8954999999969"/>
    <n v="0.43522803392262976"/>
    <x v="28"/>
    <d v="2025-08-01T00:00:00"/>
    <d v="2023-01-01T00:00:00"/>
    <n v="31"/>
    <s v="Q3-2025"/>
    <s v="Europe → France → Paris"/>
    <m/>
    <m/>
    <s v="Medium"/>
    <n v="0"/>
    <n v="1"/>
    <n v="0.20499999999999999"/>
    <n v="663.81700000000012"/>
    <n v="19"/>
    <n v="20301.875250000001"/>
    <n v="12612.523000000003"/>
    <n v="7689.3522499999981"/>
    <n v="0.37875083731489273"/>
    <n v="1068.5197500000031"/>
    <n v="-681.54324999999881"/>
  </r>
  <r>
    <x v="474"/>
    <d v="2023-05-23T00:00:00"/>
    <d v="2023-05-25T00:00:00"/>
    <n v="2"/>
    <s v="Original"/>
    <d v="2023-05-25T00:00:00"/>
    <n v="2"/>
    <x v="2"/>
    <x v="5"/>
    <s v="Rio de Janeiro"/>
    <s v="Enterprise"/>
    <x v="0"/>
    <x v="12"/>
    <x v="1"/>
    <x v="474"/>
    <n v="690.49"/>
    <n v="1290.29"/>
    <n v="1290.29"/>
    <n v="4.2000000000000003E-2"/>
    <n v="22"/>
    <x v="475"/>
    <n v="15190.78"/>
    <n v="12003.372039999997"/>
    <n v="0.44139534199647718"/>
    <x v="15"/>
    <d v="2023-05-01T00:00:00"/>
    <d v="2023-01-01T00:00:00"/>
    <n v="4"/>
    <s v="Q2-2023"/>
    <s v="Americas → Brazil → Rio de Janeiro"/>
    <m/>
    <m/>
    <s v="Medium"/>
    <n v="1"/>
    <n v="0"/>
    <n v="4.2000000000000003E-2"/>
    <n v="759.5390000000001"/>
    <n v="23"/>
    <n v="28430.249859999996"/>
    <n v="17469.397000000001"/>
    <n v="10960.852859999995"/>
    <n v="0.38553487619612486"/>
    <n v="1236.097819999999"/>
    <n v="-1042.5191800000011"/>
  </r>
  <r>
    <x v="475"/>
    <d v="2024-05-10T00:00:00"/>
    <d v="2024-05-16T00:00:00"/>
    <n v="6"/>
    <s v="Original"/>
    <d v="2024-05-16T00:00:00"/>
    <n v="6"/>
    <x v="3"/>
    <x v="8"/>
    <s v="Birmingham"/>
    <s v="Non-Profit"/>
    <x v="4"/>
    <x v="3"/>
    <x v="4"/>
    <x v="475"/>
    <n v="210.76"/>
    <n v="221.58"/>
    <n v="221.58"/>
    <n v="8.8999999999999996E-2"/>
    <n v="5"/>
    <x v="476"/>
    <n v="1053.8"/>
    <n v="-44.50309999999979"/>
    <n v="-4.4093170205912434E-2"/>
    <x v="7"/>
    <d v="2024-05-01T00:00:00"/>
    <d v="2023-01-01T00:00:00"/>
    <n v="16"/>
    <s v="Q2-2024"/>
    <s v="Europe → United Kingdom → Birmingham"/>
    <m/>
    <m/>
    <s v="Low"/>
    <n v="1"/>
    <n v="0"/>
    <n v="8.8999999999999996E-2"/>
    <n v="231.83600000000001"/>
    <n v="5"/>
    <n v="1009.2969000000002"/>
    <n v="1159.18"/>
    <n v="-149.8830999999999"/>
    <n v="-0.1485024872265038"/>
    <n v="0"/>
    <n v="-105.38000000000011"/>
  </r>
  <r>
    <x v="476"/>
    <d v="2023-03-14T00:00:00"/>
    <d v="2023-03-18T00:00:00"/>
    <n v="4"/>
    <s v="Original"/>
    <d v="2023-03-18T00:00:00"/>
    <n v="4"/>
    <x v="3"/>
    <x v="6"/>
    <s v="Frankfurt"/>
    <s v="Enterprise"/>
    <x v="4"/>
    <x v="8"/>
    <x v="0"/>
    <x v="476"/>
    <n v="472.33"/>
    <n v="360.34"/>
    <n v="360.34"/>
    <n v="0.16500000000000001"/>
    <n v="14"/>
    <x v="477"/>
    <n v="6612.62"/>
    <n v="-2400.2454000000007"/>
    <n v="-0.56980815523861561"/>
    <x v="22"/>
    <d v="2023-03-01T00:00:00"/>
    <d v="2023-01-01T00:00:00"/>
    <n v="2"/>
    <s v="Q1-2023"/>
    <s v="Europe → Germany → Frankfurt"/>
    <m/>
    <m/>
    <s v="Low"/>
    <n v="1"/>
    <n v="0"/>
    <n v="0.16500000000000001"/>
    <n v="519.56299999999999"/>
    <n v="15"/>
    <n v="4513.258499999999"/>
    <n v="7793.4449999999997"/>
    <n v="-3280.1865000000007"/>
    <n v="-0.72678897076247717"/>
    <n v="300.88389999999981"/>
    <n v="-879.94110000000001"/>
  </r>
  <r>
    <x v="477"/>
    <d v="2023-07-16T00:00:00"/>
    <d v="2023-08-13T00:00:00"/>
    <n v="28"/>
    <s v="Original"/>
    <d v="2023-08-13T00:00:00"/>
    <n v="28"/>
    <x v="3"/>
    <x v="8"/>
    <s v="Manchester"/>
    <s v="Non-Profit"/>
    <x v="1"/>
    <x v="1"/>
    <x v="4"/>
    <x v="477"/>
    <n v="1039.03"/>
    <n v="2545.81"/>
    <n v="2545.81"/>
    <n v="0.216"/>
    <n v="21"/>
    <x v="478"/>
    <n v="21819.63"/>
    <n v="20094.585840000003"/>
    <n v="0.47942172929364774"/>
    <x v="24"/>
    <d v="2023-07-01T00:00:00"/>
    <d v="2023-01-01T00:00:00"/>
    <n v="6"/>
    <s v="Q3-2023"/>
    <s v="Europe → United Kingdom → Manchester"/>
    <m/>
    <m/>
    <s v="High"/>
    <n v="0"/>
    <n v="1"/>
    <n v="0.216"/>
    <n v="1142.933"/>
    <n v="22"/>
    <n v="43910.130880000004"/>
    <n v="25144.525999999998"/>
    <n v="18765.604880000006"/>
    <n v="0.42736390222301257"/>
    <n v="1995.9150399999999"/>
    <n v="-1328.9809599999971"/>
  </r>
  <r>
    <x v="478"/>
    <d v="2023-04-16T00:00:00"/>
    <d v="2023-04-19T00:00:00"/>
    <n v="3"/>
    <s v="Original"/>
    <d v="2023-04-19T00:00:00"/>
    <n v="3"/>
    <x v="3"/>
    <x v="6"/>
    <s v="Munich"/>
    <s v="Corporate"/>
    <x v="4"/>
    <x v="5"/>
    <x v="6"/>
    <x v="478"/>
    <n v="553.61"/>
    <n v="699.47"/>
    <n v="699.47"/>
    <n v="0.02"/>
    <n v="33"/>
    <x v="479"/>
    <n v="18269.13"/>
    <n v="4351.729800000001"/>
    <n v="0.19237685209472014"/>
    <x v="12"/>
    <d v="2023-04-01T00:00:00"/>
    <d v="2023-01-01T00:00:00"/>
    <n v="3"/>
    <s v="Q2-2023"/>
    <s v="Europe → Germany → Munich"/>
    <m/>
    <m/>
    <s v="Low"/>
    <n v="1"/>
    <n v="0"/>
    <n v="0.02"/>
    <n v="608.97100000000012"/>
    <n v="35"/>
    <n v="23991.821"/>
    <n v="21313.985000000004"/>
    <n v="2677.8359999999957"/>
    <n v="0.11161453730419195"/>
    <n v="1370.9611999999979"/>
    <n v="-1673.8938000000053"/>
  </r>
  <r>
    <x v="479"/>
    <d v="2024-01-02T00:00:00"/>
    <d v="2024-01-15T00:00:00"/>
    <n v="13"/>
    <s v="Original"/>
    <d v="2024-01-15T00:00:00"/>
    <n v="13"/>
    <x v="1"/>
    <x v="2"/>
    <s v="Nagoya"/>
    <s v="Small Business"/>
    <x v="2"/>
    <x v="3"/>
    <x v="2"/>
    <x v="479"/>
    <n v="1219.06"/>
    <n v="2738.69"/>
    <n v="2738.69"/>
    <n v="7.5999999999999998E-2"/>
    <n v="16"/>
    <x v="480"/>
    <n v="19504.96"/>
    <n v="20983.832960000007"/>
    <n v="0.51826274447673737"/>
    <x v="9"/>
    <d v="2024-01-01T00:00:00"/>
    <d v="2023-03-01T00:00:00"/>
    <n v="10"/>
    <s v="Q1-2024"/>
    <s v="Asia → Japan → Nagoya"/>
    <m/>
    <m/>
    <s v="High"/>
    <n v="0"/>
    <n v="0"/>
    <n v="7.5999999999999998E-2"/>
    <n v="1340.9660000000001"/>
    <n v="17"/>
    <n v="43019.342520000006"/>
    <n v="22796.422000000002"/>
    <n v="20222.920520000003"/>
    <n v="0.47008901892441102"/>
    <n v="2530.5495599999995"/>
    <n v="-760.9124400000037"/>
  </r>
  <r>
    <x v="480"/>
    <d v="2024-09-03T00:00:00"/>
    <d v="2024-09-07T00:00:00"/>
    <n v="4"/>
    <s v="Original"/>
    <d v="2024-09-07T00:00:00"/>
    <n v="4"/>
    <x v="1"/>
    <x v="2"/>
    <s v="Tokyo"/>
    <s v="Small Business"/>
    <x v="3"/>
    <x v="13"/>
    <x v="1"/>
    <x v="480"/>
    <n v="43.23"/>
    <n v="94.78"/>
    <n v="94.78"/>
    <n v="9.0999999999999998E-2"/>
    <n v="55"/>
    <x v="481"/>
    <n v="2377.6499999999996"/>
    <n v="2360.8761000000004"/>
    <n v="0.49823005090127082"/>
    <x v="29"/>
    <d v="2024-09-01T00:00:00"/>
    <d v="2023-03-01T00:00:00"/>
    <n v="18"/>
    <s v="Q3-2024"/>
    <s v="Asia → Japan → Tokyo"/>
    <m/>
    <m/>
    <s v="Low"/>
    <n v="1"/>
    <n v="0"/>
    <n v="9.0999999999999998E-2"/>
    <n v="47.552999999999997"/>
    <n v="58"/>
    <n v="4996.9911599999996"/>
    <n v="2758.0739999999996"/>
    <n v="2238.91716"/>
    <n v="0.44805305599139789"/>
    <n v="258.46505999999954"/>
    <n v="-121.95894000000044"/>
  </r>
  <r>
    <x v="481"/>
    <d v="2025-08-30T00:00:00"/>
    <d v="2025-09-03T00:00:00"/>
    <n v="4"/>
    <s v="Original"/>
    <d v="2025-09-03T00:00:00"/>
    <n v="4"/>
    <x v="3"/>
    <x v="7"/>
    <s v="Marseille"/>
    <s v="Small Business"/>
    <x v="2"/>
    <x v="1"/>
    <x v="4"/>
    <x v="481"/>
    <n v="1286.56"/>
    <n v="2777.35"/>
    <n v="2777.35"/>
    <n v="0.13200000000000001"/>
    <n v="15"/>
    <x v="482"/>
    <n v="19298.399999999998"/>
    <n v="16862.697000000004"/>
    <n v="0.46632150014696744"/>
    <x v="28"/>
    <d v="2025-08-01T00:00:00"/>
    <d v="2023-01-01T00:00:00"/>
    <n v="31"/>
    <s v="Q3-2025"/>
    <s v="Europe → France → Marseille"/>
    <m/>
    <m/>
    <s v="High"/>
    <n v="1"/>
    <n v="0"/>
    <n v="0.13200000000000001"/>
    <n v="1415.2160000000001"/>
    <n v="16"/>
    <n v="38571.836799999997"/>
    <n v="22643.456000000002"/>
    <n v="15928.380799999995"/>
    <n v="0.41295365016166397"/>
    <n v="2410.7397999999957"/>
    <n v="-934.31620000000839"/>
  </r>
  <r>
    <x v="482"/>
    <d v="2025-04-28T00:00:00"/>
    <d v="2025-05-19T00:00:00"/>
    <n v="21"/>
    <s v="Original"/>
    <d v="2025-05-19T00:00:00"/>
    <n v="21"/>
    <x v="3"/>
    <x v="6"/>
    <s v="Berlin"/>
    <s v="Corporate"/>
    <x v="3"/>
    <x v="5"/>
    <x v="3"/>
    <x v="482"/>
    <n v="350.76"/>
    <n v="492.18"/>
    <n v="492.18"/>
    <n v="5.2999999999999999E-2"/>
    <n v="11"/>
    <x v="483"/>
    <n v="3858.3599999999997"/>
    <n v="1268.6790600000004"/>
    <n v="0.24744868239798437"/>
    <x v="19"/>
    <d v="2025-04-01T00:00:00"/>
    <d v="2023-01-01T00:00:00"/>
    <n v="27"/>
    <s v="Q2-2025"/>
    <s v="Europe → Germany → Berlin"/>
    <m/>
    <m/>
    <s v="Low"/>
    <n v="0"/>
    <n v="0"/>
    <n v="5.2999999999999999E-2"/>
    <n v="385.83600000000001"/>
    <n v="12"/>
    <n v="5593.1335199999994"/>
    <n v="4630.0320000000002"/>
    <n v="963.10151999999925"/>
    <n v="0.17219355063778263"/>
    <n v="466.09445999999934"/>
    <n v="-305.57754000000114"/>
  </r>
  <r>
    <x v="483"/>
    <d v="2023-08-10T00:00:00"/>
    <d v="2023-08-15T00:00:00"/>
    <n v="5"/>
    <s v="Original"/>
    <d v="2023-08-15T00:00:00"/>
    <n v="5"/>
    <x v="2"/>
    <x v="5"/>
    <s v="São Paulo"/>
    <s v="Education"/>
    <x v="4"/>
    <x v="3"/>
    <x v="2"/>
    <x v="483"/>
    <n v="1307.52"/>
    <n v="1921.65"/>
    <n v="1921.65"/>
    <n v="0.123"/>
    <n v="13"/>
    <x v="484"/>
    <n v="16997.759999999998"/>
    <n v="4910.9716500000031"/>
    <n v="0.22415590863289445"/>
    <x v="25"/>
    <d v="2023-08-01T00:00:00"/>
    <d v="2023-01-01T00:00:00"/>
    <n v="7"/>
    <s v="Q3-2023"/>
    <s v="Americas → Brazil → São Paulo"/>
    <m/>
    <m/>
    <s v="High"/>
    <n v="1"/>
    <n v="0"/>
    <n v="0.123"/>
    <n v="1438.2720000000002"/>
    <n v="14"/>
    <n v="23594.018700000001"/>
    <n v="20135.808000000001"/>
    <n v="3458.2106999999996"/>
    <n v="0.14657149949618373"/>
    <n v="1685.287049999999"/>
    <n v="-1452.7609500000035"/>
  </r>
  <r>
    <x v="484"/>
    <d v="2024-12-08T00:00:00"/>
    <d v="2024-12-08T00:00:00"/>
    <n v="0"/>
    <s v="Original"/>
    <d v="2024-12-08T00:00:00"/>
    <n v="0"/>
    <x v="3"/>
    <x v="7"/>
    <s v="Lyon"/>
    <s v="Enterprise"/>
    <x v="0"/>
    <x v="10"/>
    <x v="0"/>
    <x v="484"/>
    <n v="257.44"/>
    <n v="290.33"/>
    <n v="290.33"/>
    <n v="9.1999999999999998E-2"/>
    <n v="23"/>
    <x v="485"/>
    <n v="5921.12"/>
    <n v="142.1317199999994"/>
    <n v="2.3441500792581216E-2"/>
    <x v="6"/>
    <d v="2024-12-01T00:00:00"/>
    <d v="2023-01-01T00:00:00"/>
    <n v="23"/>
    <s v="Q4-2024"/>
    <s v="Europe → France → Lyon"/>
    <m/>
    <m/>
    <s v="Low"/>
    <n v="1"/>
    <n v="0"/>
    <n v="9.1999999999999998E-2"/>
    <n v="283.18400000000003"/>
    <n v="24"/>
    <n v="6326.8713600000001"/>
    <n v="6796.4160000000011"/>
    <n v="-469.54464000000098"/>
    <n v="-7.4214349128160717E-2"/>
    <n v="263.6196400000008"/>
    <n v="-611.67636000000039"/>
  </r>
  <r>
    <x v="485"/>
    <d v="2023-10-25T00:00:00"/>
    <d v="2023-11-24T00:00:00"/>
    <n v="30"/>
    <s v="Original"/>
    <d v="2023-11-24T00:00:00"/>
    <n v="30"/>
    <x v="3"/>
    <x v="7"/>
    <s v="Paris"/>
    <s v="Enterprise"/>
    <x v="3"/>
    <x v="0"/>
    <x v="3"/>
    <x v="485"/>
    <n v="287.85000000000002"/>
    <n v="602.91999999999996"/>
    <n v="602.91999999999996"/>
    <n v="0.222"/>
    <n v="11"/>
    <x v="486"/>
    <n v="3166.3500000000004"/>
    <n v="1993.4393599999994"/>
    <n v="0.38634122847216373"/>
    <x v="32"/>
    <d v="2023-10-01T00:00:00"/>
    <d v="2023-01-01T00:00:00"/>
    <n v="9"/>
    <s v="Q4-2023"/>
    <s v="Europe → France → Paris"/>
    <m/>
    <m/>
    <s v="Low"/>
    <n v="0"/>
    <n v="1"/>
    <n v="0.222"/>
    <n v="316.63500000000005"/>
    <n v="12"/>
    <n v="5628.8611199999996"/>
    <n v="3799.6200000000008"/>
    <n v="1829.2411199999988"/>
    <n v="0.32497535131938005"/>
    <n v="469.07175999999981"/>
    <n v="-164.19824000000062"/>
  </r>
  <r>
    <x v="486"/>
    <d v="2024-11-17T00:00:00"/>
    <d v="2024-11-28T00:00:00"/>
    <n v="11"/>
    <s v="Original"/>
    <d v="2024-11-28T00:00:00"/>
    <n v="11"/>
    <x v="2"/>
    <x v="3"/>
    <s v="Not Specified"/>
    <s v="Consumer"/>
    <x v="3"/>
    <x v="8"/>
    <x v="1"/>
    <x v="486"/>
    <n v="1008.16"/>
    <n v="2077.5"/>
    <n v="2077.5"/>
    <n v="7.3999999999999996E-2"/>
    <n v="15"/>
    <x v="487"/>
    <n v="15122.4"/>
    <n v="13734.075000000003"/>
    <n v="0.47594430712691005"/>
    <x v="18"/>
    <d v="2024-11-01T00:00:00"/>
    <d v="2023-01-01T00:00:00"/>
    <n v="22"/>
    <s v="Q4-2024"/>
    <s v="Americas → Canada → Not Specified"/>
    <m/>
    <m/>
    <s v="High"/>
    <n v="0"/>
    <n v="0"/>
    <n v="7.3999999999999996E-2"/>
    <n v="1108.9760000000001"/>
    <n v="16"/>
    <n v="30780.240000000002"/>
    <n v="17743.616000000002"/>
    <n v="13036.624"/>
    <n v="0.42353873783960094"/>
    <n v="1923.7649999999994"/>
    <n v="-697.45100000000275"/>
  </r>
  <r>
    <x v="487"/>
    <d v="2024-05-12T00:00:00"/>
    <d v="2024-05-24T00:00:00"/>
    <n v="12"/>
    <s v="Original"/>
    <d v="2024-05-24T00:00:00"/>
    <n v="12"/>
    <x v="3"/>
    <x v="8"/>
    <s v="Manchester"/>
    <s v="Education"/>
    <x v="2"/>
    <x v="11"/>
    <x v="1"/>
    <x v="487"/>
    <n v="111.02"/>
    <n v="172.88"/>
    <n v="172.88"/>
    <n v="0.19700000000000001"/>
    <n v="29"/>
    <x v="488"/>
    <n v="3219.58"/>
    <n v="806.27655999999934"/>
    <n v="0.20027453735212053"/>
    <x v="7"/>
    <d v="2024-05-01T00:00:00"/>
    <d v="2023-01-01T00:00:00"/>
    <n v="16"/>
    <s v="Q2-2024"/>
    <s v="Europe → United Kingdom → Manchester"/>
    <m/>
    <m/>
    <s v="Low"/>
    <n v="0"/>
    <n v="0"/>
    <n v="0.19700000000000001"/>
    <n v="122.122"/>
    <n v="30"/>
    <n v="4164.6791999999996"/>
    <n v="3663.66"/>
    <n v="501.01919999999973"/>
    <n v="0.12030199108733268"/>
    <n v="138.82264000000032"/>
    <n v="-305.25735999999961"/>
  </r>
  <r>
    <x v="488"/>
    <d v="2025-05-15T00:00:00"/>
    <d v="2025-06-05T00:00:00"/>
    <n v="21"/>
    <s v="Original"/>
    <d v="2025-06-05T00:00:00"/>
    <n v="21"/>
    <x v="1"/>
    <x v="2"/>
    <s v="Osaka"/>
    <s v="Enterprise"/>
    <x v="4"/>
    <x v="10"/>
    <x v="3"/>
    <x v="488"/>
    <n v="1466.5"/>
    <n v="2778.74"/>
    <n v="2778.74"/>
    <n v="0.13500000000000001"/>
    <n v="4"/>
    <x v="489"/>
    <n v="5866"/>
    <n v="3748.4403999999995"/>
    <n v="0.38987608680792279"/>
    <x v="8"/>
    <d v="2025-05-01T00:00:00"/>
    <d v="2023-03-01T00:00:00"/>
    <n v="26"/>
    <s v="Q2-2025"/>
    <s v="Asia → Japan → Osaka"/>
    <m/>
    <m/>
    <s v="High"/>
    <n v="0"/>
    <n v="0"/>
    <n v="0.13500000000000001"/>
    <n v="1613.15"/>
    <n v="4"/>
    <n v="9614.4403999999995"/>
    <n v="6452.6"/>
    <n v="3161.8403999999991"/>
    <n v="0.32886369548871502"/>
    <n v="0"/>
    <n v="-586.60000000000036"/>
  </r>
  <r>
    <x v="489"/>
    <d v="2024-04-21T00:00:00"/>
    <d v="2024-05-19T00:00:00"/>
    <n v="28"/>
    <s v="Original"/>
    <d v="2024-05-19T00:00:00"/>
    <n v="28"/>
    <x v="0"/>
    <x v="1"/>
    <s v="Lagos"/>
    <s v="Corporate"/>
    <x v="3"/>
    <x v="8"/>
    <x v="6"/>
    <x v="489"/>
    <n v="187.22"/>
    <n v="309.47000000000003"/>
    <n v="309.47000000000003"/>
    <n v="0"/>
    <n v="5"/>
    <x v="490"/>
    <n v="936.1"/>
    <n v="611.25000000000011"/>
    <n v="0.39503021294471197"/>
    <x v="20"/>
    <d v="2024-04-01T00:00:00"/>
    <d v="2023-01-01T00:00:00"/>
    <n v="15"/>
    <s v="Q2-2024"/>
    <s v="Africa → Nigeria → Lagos"/>
    <m/>
    <m/>
    <s v="Low"/>
    <n v="0"/>
    <n v="0"/>
    <n v="0"/>
    <n v="205.94200000000001"/>
    <n v="5"/>
    <n v="1547.3500000000001"/>
    <n v="1029.71"/>
    <n v="517.6400000000001"/>
    <n v="0.33453323423918313"/>
    <n v="0"/>
    <n v="-93.610000000000014"/>
  </r>
  <r>
    <x v="490"/>
    <d v="2024-08-19T00:00:00"/>
    <d v="2024-09-07T00:00:00"/>
    <n v="19"/>
    <s v="Original"/>
    <d v="2024-09-07T00:00:00"/>
    <n v="19"/>
    <x v="3"/>
    <x v="7"/>
    <s v="Lyon"/>
    <s v="Corporate"/>
    <x v="4"/>
    <x v="1"/>
    <x v="0"/>
    <x v="490"/>
    <n v="297.58999999999997"/>
    <n v="666.41"/>
    <n v="666.41"/>
    <n v="0"/>
    <n v="10"/>
    <x v="491"/>
    <n v="2975.8999999999996"/>
    <n v="3688.2"/>
    <n v="0.55344307558409989"/>
    <x v="21"/>
    <d v="2024-08-01T00:00:00"/>
    <d v="2023-01-01T00:00:00"/>
    <n v="19"/>
    <s v="Q3-2024"/>
    <s v="Europe → France → Lyon"/>
    <m/>
    <m/>
    <s v="Low"/>
    <n v="0"/>
    <n v="0"/>
    <n v="0"/>
    <n v="327.34899999999999"/>
    <n v="11"/>
    <n v="7330.5099999999993"/>
    <n v="3600.8389999999999"/>
    <n v="3729.6709999999994"/>
    <n v="0.50878738314250982"/>
    <n v="666.40999999999985"/>
    <n v="41.470999999999549"/>
  </r>
  <r>
    <x v="491"/>
    <d v="2025-07-23T00:00:00"/>
    <d v="2025-08-19T00:00:00"/>
    <n v="27"/>
    <s v="Original"/>
    <d v="2025-08-19T00:00:00"/>
    <n v="27"/>
    <x v="1"/>
    <x v="2"/>
    <s v="Nagoya"/>
    <s v="Consumer"/>
    <x v="2"/>
    <x v="5"/>
    <x v="6"/>
    <x v="491"/>
    <n v="896.09"/>
    <n v="744.27"/>
    <n v="744.27"/>
    <n v="8.3000000000000004E-2"/>
    <n v="11"/>
    <x v="492"/>
    <n v="9856.99"/>
    <n v="-2349.5385100000003"/>
    <n v="-0.31296086469950679"/>
    <x v="13"/>
    <d v="2025-07-01T00:00:00"/>
    <d v="2023-03-01T00:00:00"/>
    <n v="28"/>
    <s v="Q3-2025"/>
    <s v="Asia → Japan → Nagoya"/>
    <m/>
    <m/>
    <s v="Low"/>
    <n v="0"/>
    <n v="0"/>
    <n v="8.3000000000000004E-2"/>
    <n v="985.69900000000007"/>
    <n v="12"/>
    <n v="8189.9470799999999"/>
    <n v="11828.388000000001"/>
    <n v="-3638.4409200000009"/>
    <n v="-0.44425695116945751"/>
    <n v="682.49559000000045"/>
    <n v="-1288.9024100000006"/>
  </r>
  <r>
    <x v="492"/>
    <d v="2024-03-01T00:00:00"/>
    <d v="2024-02-29T00:00:00"/>
    <n v="-1"/>
    <s v="Corrected"/>
    <d v="2024-03-02T00:00:00"/>
    <n v="1"/>
    <x v="2"/>
    <x v="5"/>
    <s v="São Paulo"/>
    <s v="Non-Profit"/>
    <x v="4"/>
    <x v="2"/>
    <x v="3"/>
    <x v="492"/>
    <n v="5.34"/>
    <n v="12.69"/>
    <n v="12.69"/>
    <n v="0.13200000000000001"/>
    <n v="10"/>
    <x v="493"/>
    <n v="53.4"/>
    <n v="56.749199999999995"/>
    <n v="0.51520301554618642"/>
    <x v="0"/>
    <d v="2024-03-01T00:00:00"/>
    <d v="2023-01-01T00:00:00"/>
    <n v="14"/>
    <s v="Q1-2024"/>
    <s v="Americas → Brazil → São Paulo"/>
    <m/>
    <m/>
    <s v="Low"/>
    <n v="1"/>
    <n v="0"/>
    <n v="0.13200000000000001"/>
    <n v="5.8740000000000006"/>
    <n v="11"/>
    <n v="121.16412"/>
    <n v="64.614000000000004"/>
    <n v="56.550119999999993"/>
    <n v="0.46672331710080506"/>
    <n v="11.014920000000004"/>
    <n v="-0.19908000000000214"/>
  </r>
  <r>
    <x v="493"/>
    <d v="2024-05-27T00:00:00"/>
    <d v="2024-06-17T00:00:00"/>
    <n v="21"/>
    <s v="Original"/>
    <d v="2024-06-17T00:00:00"/>
    <n v="21"/>
    <x v="1"/>
    <x v="4"/>
    <s v="Delhi"/>
    <s v="Small Business"/>
    <x v="1"/>
    <x v="10"/>
    <x v="6"/>
    <x v="493"/>
    <n v="465.02"/>
    <n v="651.55999999999995"/>
    <n v="651.55999999999995"/>
    <n v="4.2000000000000003E-2"/>
    <n v="19"/>
    <x v="494"/>
    <n v="8835.3799999999992"/>
    <n v="3024.3151199999993"/>
    <n v="0.25500783025187918"/>
    <x v="7"/>
    <d v="2024-05-01T00:00:00"/>
    <d v="2023-01-01T00:00:00"/>
    <n v="16"/>
    <s v="Q2-2024"/>
    <s v="Asia → India → Delhi"/>
    <m/>
    <m/>
    <s v="Low"/>
    <n v="0"/>
    <n v="0"/>
    <n v="4.2000000000000003E-2"/>
    <n v="511.52200000000005"/>
    <n v="20"/>
    <n v="12483.889599999999"/>
    <n v="10230.44"/>
    <n v="2253.4495999999981"/>
    <n v="0.18050861327706696"/>
    <n v="624.19448000000011"/>
    <n v="-770.8655200000012"/>
  </r>
  <r>
    <x v="494"/>
    <d v="2024-08-04T00:00:00"/>
    <d v="2024-08-17T00:00:00"/>
    <n v="13"/>
    <s v="Original"/>
    <d v="2024-08-17T00:00:00"/>
    <n v="13"/>
    <x v="2"/>
    <x v="10"/>
    <s v="Austin"/>
    <s v="Consumer"/>
    <x v="0"/>
    <x v="14"/>
    <x v="5"/>
    <x v="494"/>
    <n v="352.79"/>
    <n v="754.22"/>
    <n v="754.22"/>
    <n v="0.113"/>
    <n v="7"/>
    <x v="495"/>
    <n v="2469.5300000000002"/>
    <n v="2213.4219799999996"/>
    <n v="0.47265528014233443"/>
    <x v="21"/>
    <d v="2024-08-01T00:00:00"/>
    <d v="2023-01-01T00:00:00"/>
    <n v="19"/>
    <s v="Q3-2024"/>
    <s v="Americas → USA → Austin"/>
    <m/>
    <m/>
    <s v="Low"/>
    <n v="0"/>
    <n v="0"/>
    <n v="0.113"/>
    <n v="388.06900000000007"/>
    <n v="7"/>
    <n v="4682.9519799999998"/>
    <n v="2716.4830000000006"/>
    <n v="1966.4689799999992"/>
    <n v="0.41992080815656779"/>
    <n v="0"/>
    <n v="-246.95300000000043"/>
  </r>
  <r>
    <x v="495"/>
    <d v="2023-06-20T00:00:00"/>
    <d v="2023-07-04T00:00:00"/>
    <n v="14"/>
    <s v="Original"/>
    <d v="2023-07-04T00:00:00"/>
    <n v="14"/>
    <x v="2"/>
    <x v="5"/>
    <s v="Brasília"/>
    <s v="Non-Profit"/>
    <x v="4"/>
    <x v="0"/>
    <x v="2"/>
    <x v="495"/>
    <n v="1292.8599999999999"/>
    <n v="2981.01"/>
    <n v="2981.01"/>
    <n v="0.14199999999999999"/>
    <n v="12"/>
    <x v="496"/>
    <n v="15514.32"/>
    <n v="15178.158960000001"/>
    <n v="0.49452372288927687"/>
    <x v="23"/>
    <d v="2023-06-01T00:00:00"/>
    <d v="2023-01-01T00:00:00"/>
    <n v="5"/>
    <s v="Q2-2023"/>
    <s v="Americas → Brazil → Brasília"/>
    <m/>
    <m/>
    <s v="High"/>
    <n v="0"/>
    <n v="0"/>
    <n v="0.14199999999999999"/>
    <n v="1422.146"/>
    <n v="13"/>
    <n v="33250.185540000006"/>
    <n v="18487.898000000001"/>
    <n v="14762.287540000005"/>
    <n v="0.44397609517820458"/>
    <n v="2557.7065800000055"/>
    <n v="-415.87141999999585"/>
  </r>
  <r>
    <x v="496"/>
    <d v="2024-09-09T00:00:00"/>
    <d v="2024-09-13T00:00:00"/>
    <n v="4"/>
    <s v="Original"/>
    <d v="2024-09-13T00:00:00"/>
    <n v="4"/>
    <x v="3"/>
    <x v="8"/>
    <s v="London"/>
    <s v="Consumer"/>
    <x v="2"/>
    <x v="9"/>
    <x v="2"/>
    <x v="496"/>
    <n v="1133.08"/>
    <n v="976.17"/>
    <n v="976.17"/>
    <n v="4.2000000000000003E-2"/>
    <n v="27"/>
    <x v="497"/>
    <n v="30593.159999999996"/>
    <n v="-5343.5467799999969"/>
    <n v="-0.21162885678452373"/>
    <x v="29"/>
    <d v="2024-09-01T00:00:00"/>
    <d v="2023-01-01T00:00:00"/>
    <n v="20"/>
    <s v="Q3-2024"/>
    <s v="Europe → United Kingdom → London"/>
    <m/>
    <m/>
    <s v="Medium"/>
    <n v="1"/>
    <n v="0"/>
    <n v="4.2000000000000003E-2"/>
    <n v="1246.3879999999999"/>
    <n v="28"/>
    <n v="26184.784079999998"/>
    <n v="34898.864000000001"/>
    <n v="-8714.0799200000038"/>
    <n v="-0.33279174246297638"/>
    <n v="935.17085999999836"/>
    <n v="-3370.5331400000068"/>
  </r>
  <r>
    <x v="497"/>
    <d v="2023-10-25T00:00:00"/>
    <d v="2023-10-28T00:00:00"/>
    <n v="3"/>
    <s v="Original"/>
    <d v="2023-10-28T00:00:00"/>
    <n v="3"/>
    <x v="2"/>
    <x v="5"/>
    <s v="Brasília"/>
    <s v="Corporate"/>
    <x v="3"/>
    <x v="4"/>
    <x v="6"/>
    <x v="497"/>
    <n v="509.31"/>
    <n v="1145.9000000000001"/>
    <n v="1145.9000000000001"/>
    <n v="5.7000000000000002E-2"/>
    <n v="8"/>
    <x v="498"/>
    <n v="4074.48"/>
    <n v="4570.1896000000015"/>
    <n v="0.52867140231709964"/>
    <x v="32"/>
    <d v="2023-10-01T00:00:00"/>
    <d v="2023-01-01T00:00:00"/>
    <n v="9"/>
    <s v="Q4-2023"/>
    <s v="Americas → Brazil → Brasília"/>
    <m/>
    <m/>
    <s v="Medium"/>
    <n v="1"/>
    <n v="0"/>
    <n v="5.7000000000000002E-2"/>
    <n v="560.2410000000001"/>
    <n v="8"/>
    <n v="8644.6696000000011"/>
    <n v="4481.9280000000008"/>
    <n v="4162.7416000000003"/>
    <n v="0.48153854254880946"/>
    <n v="0"/>
    <n v="-407.44800000000123"/>
  </r>
  <r>
    <x v="498"/>
    <d v="2025-09-08T00:00:00"/>
    <d v="2025-10-05T00:00:00"/>
    <n v="27"/>
    <s v="Original"/>
    <d v="2025-10-05T00:00:00"/>
    <n v="27"/>
    <x v="2"/>
    <x v="5"/>
    <s v="Rio de Janeiro"/>
    <s v="Education"/>
    <x v="1"/>
    <x v="0"/>
    <x v="5"/>
    <x v="498"/>
    <n v="660.78"/>
    <n v="1630.39"/>
    <n v="1630.39"/>
    <n v="0.218"/>
    <n v="13"/>
    <x v="499"/>
    <n v="8590.14"/>
    <n v="7984.4047400000018"/>
    <n v="0.48172694123724097"/>
    <x v="11"/>
    <d v="2025-09-01T00:00:00"/>
    <d v="2023-01-01T00:00:00"/>
    <n v="32"/>
    <s v="Q3-2025"/>
    <s v="Americas → Brazil → Rio de Janeiro"/>
    <m/>
    <m/>
    <s v="High"/>
    <n v="0"/>
    <n v="1"/>
    <n v="0.218"/>
    <n v="726.85800000000006"/>
    <n v="14"/>
    <n v="17849.509720000002"/>
    <n v="10176.012000000001"/>
    <n v="7673.4977200000012"/>
    <n v="0.42989963536096498"/>
    <n v="1274.9649800000007"/>
    <n v="-310.90702000000056"/>
  </r>
  <r>
    <x v="499"/>
    <d v="2023-05-02T00:00:00"/>
    <d v="2023-05-16T00:00:00"/>
    <n v="14"/>
    <s v="Original"/>
    <d v="2023-05-16T00:00:00"/>
    <n v="14"/>
    <x v="1"/>
    <x v="4"/>
    <s v="Bengaluru"/>
    <s v="Non-Profit"/>
    <x v="0"/>
    <x v="4"/>
    <x v="5"/>
    <x v="499"/>
    <n v="475.37"/>
    <n v="963.73"/>
    <n v="963.73"/>
    <n v="4.1000000000000002E-2"/>
    <n v="22"/>
    <x v="500"/>
    <n v="10458.14"/>
    <n v="9874.6355399999993"/>
    <n v="0.48565113604750881"/>
    <x v="15"/>
    <d v="2023-05-01T00:00:00"/>
    <d v="2023-01-01T00:00:00"/>
    <n v="4"/>
    <s v="Q2-2023"/>
    <s v="Asia → India → Bengaluru"/>
    <m/>
    <m/>
    <s v="Medium"/>
    <n v="0"/>
    <n v="0"/>
    <n v="4.1000000000000002E-2"/>
    <n v="522.90700000000004"/>
    <n v="23"/>
    <n v="21256.992610000001"/>
    <n v="12026.861000000001"/>
    <n v="9230.1316100000004"/>
    <n v="0.43421624965225969"/>
    <n v="924.21707000000242"/>
    <n v="-644.50392999999895"/>
  </r>
  <r>
    <x v="500"/>
    <d v="2024-04-26T00:00:00"/>
    <d v="2024-04-24T00:00:00"/>
    <n v="-2"/>
    <s v="Corrected"/>
    <d v="2024-04-28T00:00:00"/>
    <n v="2"/>
    <x v="3"/>
    <x v="8"/>
    <s v="London"/>
    <s v="Non-Profit"/>
    <x v="3"/>
    <x v="13"/>
    <x v="3"/>
    <x v="500"/>
    <n v="1232.77"/>
    <n v="891.73"/>
    <n v="891.73"/>
    <n v="0.16700000000000001"/>
    <n v="10"/>
    <x v="501"/>
    <n v="12327.7"/>
    <n v="-4899.589100000002"/>
    <n v="-0.65960096260813805"/>
    <x v="20"/>
    <d v="2024-04-01T00:00:00"/>
    <d v="2023-01-01T00:00:00"/>
    <n v="15"/>
    <s v="Q2-2024"/>
    <s v="Europe → United Kingdom → London"/>
    <m/>
    <m/>
    <s v="Medium"/>
    <n v="1"/>
    <n v="0"/>
    <n v="0.16700000000000001"/>
    <n v="1356.047"/>
    <n v="11"/>
    <n v="8170.9219899999998"/>
    <n v="14916.517"/>
    <n v="-6745.59501"/>
    <n v="-0.82556105886895148"/>
    <n v="742.81109000000106"/>
    <n v="-1846.005909999998"/>
  </r>
  <r>
    <x v="501"/>
    <d v="2023-02-23T00:00:00"/>
    <d v="2023-03-18T00:00:00"/>
    <n v="23"/>
    <s v="Original"/>
    <d v="2023-03-18T00:00:00"/>
    <n v="23"/>
    <x v="1"/>
    <x v="9"/>
    <s v="Beijing"/>
    <s v="Education"/>
    <x v="3"/>
    <x v="11"/>
    <x v="1"/>
    <x v="501"/>
    <n v="770.11"/>
    <n v="1667.82"/>
    <n v="1667.82"/>
    <n v="6.9000000000000006E-2"/>
    <n v="7"/>
    <x v="502"/>
    <n v="5390.77"/>
    <n v="5478.4129400000002"/>
    <n v="0.50403171703355287"/>
    <x v="2"/>
    <d v="2023-02-01T00:00:00"/>
    <d v="2023-01-01T00:00:00"/>
    <n v="1"/>
    <s v="Q1-2023"/>
    <s v="Asia → China → Beijing"/>
    <m/>
    <m/>
    <s v="High"/>
    <n v="0"/>
    <n v="0"/>
    <n v="6.9000000000000006E-2"/>
    <n v="847.12100000000009"/>
    <n v="7"/>
    <n v="10869.182940000001"/>
    <n v="5929.8470000000007"/>
    <n v="4939.3359399999999"/>
    <n v="0.45443488873690813"/>
    <n v="0"/>
    <n v="-539.07700000000023"/>
  </r>
  <r>
    <x v="502"/>
    <d v="2025-03-24T00:00:00"/>
    <d v="2025-03-25T00:00:00"/>
    <n v="1"/>
    <s v="Original"/>
    <d v="2025-03-25T00:00:00"/>
    <n v="1"/>
    <x v="1"/>
    <x v="9"/>
    <s v="Beijing"/>
    <s v="Non-Profit"/>
    <x v="1"/>
    <x v="3"/>
    <x v="2"/>
    <x v="502"/>
    <n v="1133.03"/>
    <n v="1921.51"/>
    <n v="1921.51"/>
    <n v="0.10100000000000001"/>
    <n v="5"/>
    <x v="503"/>
    <n v="5665.15"/>
    <n v="2972.0374499999998"/>
    <n v="0.3440978289755654"/>
    <x v="3"/>
    <d v="2025-03-01T00:00:00"/>
    <d v="2023-01-01T00:00:00"/>
    <n v="26"/>
    <s v="Q1-2025"/>
    <s v="Asia → China → Beijing"/>
    <m/>
    <m/>
    <s v="High"/>
    <n v="1"/>
    <n v="0"/>
    <n v="0.10100000000000001"/>
    <n v="1246.3330000000001"/>
    <n v="5"/>
    <n v="8637.1874499999994"/>
    <n v="6231.6650000000009"/>
    <n v="2405.5224499999986"/>
    <n v="0.27850761187312184"/>
    <n v="0"/>
    <n v="-566.51500000000124"/>
  </r>
  <r>
    <x v="503"/>
    <d v="2025-03-10T00:00:00"/>
    <d v="2025-03-27T00:00:00"/>
    <n v="17"/>
    <s v="Original"/>
    <d v="2025-03-27T00:00:00"/>
    <n v="17"/>
    <x v="2"/>
    <x v="5"/>
    <s v="Rio de Janeiro"/>
    <s v="Enterprise"/>
    <x v="4"/>
    <x v="9"/>
    <x v="2"/>
    <x v="503"/>
    <n v="996.73"/>
    <n v="1217.43"/>
    <n v="1217.43"/>
    <n v="7.0000000000000007E-2"/>
    <n v="9"/>
    <x v="504"/>
    <n v="8970.57"/>
    <n v="1219.3191000000006"/>
    <n v="0.11965970267527255"/>
    <x v="3"/>
    <d v="2025-03-01T00:00:00"/>
    <d v="2023-01-01T00:00:00"/>
    <n v="26"/>
    <s v="Q1-2025"/>
    <s v="Americas → Brazil → Rio de Janeiro"/>
    <m/>
    <m/>
    <s v="Medium"/>
    <n v="0"/>
    <n v="0"/>
    <n v="7.0000000000000007E-2"/>
    <n v="1096.403"/>
    <n v="9"/>
    <n v="10189.8891"/>
    <n v="9867.6270000000004"/>
    <n v="322.26209999999992"/>
    <n v="3.1625672942799735E-2"/>
    <n v="0"/>
    <n v="-897.0570000000007"/>
  </r>
  <r>
    <x v="504"/>
    <d v="2024-04-05T00:00:00"/>
    <d v="2024-04-09T00:00:00"/>
    <n v="4"/>
    <s v="Original"/>
    <d v="2024-04-09T00:00:00"/>
    <n v="4"/>
    <x v="0"/>
    <x v="1"/>
    <s v="Lagos"/>
    <s v="Non-Profit"/>
    <x v="4"/>
    <x v="11"/>
    <x v="0"/>
    <x v="504"/>
    <n v="395.07"/>
    <n v="970.27"/>
    <n v="970.27"/>
    <n v="0.123"/>
    <n v="38"/>
    <x v="505"/>
    <n v="15012.66"/>
    <n v="17322.55802"/>
    <n v="0.53571799049833657"/>
    <x v="20"/>
    <d v="2024-04-01T00:00:00"/>
    <d v="2023-01-01T00:00:00"/>
    <n v="15"/>
    <s v="Q2-2024"/>
    <s v="Africa → Nigeria → Lagos"/>
    <m/>
    <m/>
    <s v="Medium"/>
    <n v="1"/>
    <n v="0"/>
    <n v="0.123"/>
    <n v="434.57700000000006"/>
    <n v="40"/>
    <n v="34037.071600000003"/>
    <n v="17383.080000000002"/>
    <n v="16653.991600000001"/>
    <n v="0.48928978954817015"/>
    <n v="1701.8535800000027"/>
    <n v="-668.5664199999992"/>
  </r>
  <r>
    <x v="505"/>
    <d v="2025-04-27T00:00:00"/>
    <d v="2025-05-17T00:00:00"/>
    <n v="20"/>
    <s v="Original"/>
    <d v="2025-05-17T00:00:00"/>
    <n v="20"/>
    <x v="2"/>
    <x v="10"/>
    <s v="Austin"/>
    <s v="Corporate"/>
    <x v="4"/>
    <x v="13"/>
    <x v="3"/>
    <x v="505"/>
    <n v="932.26"/>
    <n v="1624.67"/>
    <n v="1624.67"/>
    <n v="0.23499999999999999"/>
    <n v="28"/>
    <x v="506"/>
    <n v="26103.279999999999"/>
    <n v="8697.1514000000025"/>
    <n v="0.24991504559337163"/>
    <x v="19"/>
    <d v="2025-04-01T00:00:00"/>
    <d v="2023-01-01T00:00:00"/>
    <n v="27"/>
    <s v="Q2-2025"/>
    <s v="Americas → USA → Austin"/>
    <m/>
    <m/>
    <s v="High"/>
    <n v="0"/>
    <n v="1"/>
    <n v="0.23499999999999999"/>
    <n v="1025.4860000000001"/>
    <n v="29"/>
    <n v="36043.303950000001"/>
    <n v="29739.094000000005"/>
    <n v="6304.2099499999968"/>
    <n v="0.17490655015270865"/>
    <n v="1242.87255"/>
    <n v="-2392.9414500000057"/>
  </r>
  <r>
    <x v="506"/>
    <d v="2024-10-24T00:00:00"/>
    <d v="2024-10-28T00:00:00"/>
    <n v="4"/>
    <s v="Original"/>
    <d v="2024-10-28T00:00:00"/>
    <n v="4"/>
    <x v="1"/>
    <x v="9"/>
    <s v="Shanghai"/>
    <s v="Small Business"/>
    <x v="3"/>
    <x v="2"/>
    <x v="2"/>
    <x v="506"/>
    <n v="1331.77"/>
    <n v="2606.11"/>
    <n v="2606.11"/>
    <n v="0.02"/>
    <n v="6"/>
    <x v="507"/>
    <n v="7990.62"/>
    <n v="7333.3067999999994"/>
    <n v="0.47855271665745619"/>
    <x v="1"/>
    <d v="2024-10-01T00:00:00"/>
    <d v="2023-01-01T00:00:00"/>
    <n v="21"/>
    <s v="Q4-2024"/>
    <s v="Asia → China → Shanghai"/>
    <m/>
    <m/>
    <s v="High"/>
    <n v="1"/>
    <n v="0"/>
    <n v="0.02"/>
    <n v="1464.9470000000001"/>
    <n v="6"/>
    <n v="15323.926799999999"/>
    <n v="8789.6820000000007"/>
    <n v="6534.2447999999986"/>
    <n v="0.42640798832320176"/>
    <n v="0"/>
    <n v="-799.06200000000081"/>
  </r>
  <r>
    <x v="507"/>
    <d v="2023-04-13T00:00:00"/>
    <d v="2023-04-20T00:00:00"/>
    <n v="7"/>
    <s v="Original"/>
    <d v="2023-04-20T00:00:00"/>
    <n v="7"/>
    <x v="3"/>
    <x v="7"/>
    <s v="Lyon"/>
    <s v="Small Business"/>
    <x v="1"/>
    <x v="8"/>
    <x v="4"/>
    <x v="507"/>
    <n v="227.02"/>
    <n v="434.72"/>
    <n v="434.72"/>
    <n v="9.8000000000000004E-2"/>
    <n v="10"/>
    <x v="508"/>
    <n v="2270.2000000000003"/>
    <n v="1650.9744000000005"/>
    <n v="0.42104079838938052"/>
    <x v="12"/>
    <d v="2023-04-01T00:00:00"/>
    <d v="2023-01-01T00:00:00"/>
    <n v="3"/>
    <s v="Q2-2023"/>
    <s v="Europe → France → Lyon"/>
    <m/>
    <m/>
    <s v="Low"/>
    <n v="1"/>
    <n v="0"/>
    <n v="9.8000000000000004E-2"/>
    <n v="249.72200000000004"/>
    <n v="11"/>
    <n v="4313.2918399999999"/>
    <n v="2746.9420000000005"/>
    <n v="1566.3498399999994"/>
    <n v="0.36314487822831842"/>
    <n v="392.11743999999908"/>
    <n v="-84.624560000001111"/>
  </r>
  <r>
    <x v="508"/>
    <d v="2024-11-12T00:00:00"/>
    <d v="2024-11-21T00:00:00"/>
    <n v="9"/>
    <s v="Original"/>
    <d v="2024-11-21T00:00:00"/>
    <n v="9"/>
    <x v="1"/>
    <x v="4"/>
    <s v="Mumbai"/>
    <s v="Corporate"/>
    <x v="4"/>
    <x v="10"/>
    <x v="4"/>
    <x v="508"/>
    <n v="903.41"/>
    <n v="1860.41"/>
    <n v="1860.41"/>
    <n v="0.108"/>
    <n v="5"/>
    <x v="509"/>
    <n v="4517.05"/>
    <n v="3780.3786000000009"/>
    <n v="0.455608451996803"/>
    <x v="18"/>
    <d v="2024-11-01T00:00:00"/>
    <d v="2023-01-01T00:00:00"/>
    <n v="22"/>
    <s v="Q4-2024"/>
    <s v="Asia → India → Mumbai"/>
    <m/>
    <m/>
    <s v="High"/>
    <n v="0"/>
    <n v="0"/>
    <n v="0.108"/>
    <n v="993.75100000000009"/>
    <n v="5"/>
    <n v="8297.4286000000011"/>
    <n v="4968.7550000000001"/>
    <n v="3328.673600000001"/>
    <n v="0.40116929719648331"/>
    <n v="0"/>
    <n v="-451.70499999999993"/>
  </r>
  <r>
    <x v="509"/>
    <d v="2023-05-10T00:00:00"/>
    <d v="2023-05-14T00:00:00"/>
    <n v="4"/>
    <s v="Original"/>
    <d v="2023-05-14T00:00:00"/>
    <n v="4"/>
    <x v="1"/>
    <x v="4"/>
    <s v="Delhi"/>
    <s v="Non-Profit"/>
    <x v="3"/>
    <x v="0"/>
    <x v="5"/>
    <x v="509"/>
    <n v="622.6"/>
    <n v="833.69"/>
    <n v="833.69"/>
    <n v="0.20899999999999999"/>
    <n v="14"/>
    <x v="510"/>
    <n v="8716.4"/>
    <n v="515.88306000000011"/>
    <n v="5.5878167582959715E-2"/>
    <x v="15"/>
    <d v="2023-05-01T00:00:00"/>
    <d v="2023-01-01T00:00:00"/>
    <n v="4"/>
    <s v="Q2-2023"/>
    <s v="Asia → India → Delhi"/>
    <m/>
    <m/>
    <s v="Medium"/>
    <n v="1"/>
    <n v="1"/>
    <n v="0.20899999999999999"/>
    <n v="684.86000000000013"/>
    <n v="15"/>
    <n v="9891.7318500000001"/>
    <n v="10272.900000000001"/>
    <n v="-381.16815000000133"/>
    <n v="-3.853401565874446E-2"/>
    <n v="659.44879000000037"/>
    <n v="-897.05121000000145"/>
  </r>
  <r>
    <x v="510"/>
    <d v="2024-03-02T00:00:00"/>
    <d v="2024-03-23T00:00:00"/>
    <n v="21"/>
    <s v="Original"/>
    <d v="2024-03-23T00:00:00"/>
    <n v="21"/>
    <x v="2"/>
    <x v="10"/>
    <s v="Chicago"/>
    <s v="Small Business"/>
    <x v="1"/>
    <x v="9"/>
    <x v="0"/>
    <x v="510"/>
    <n v="225.01"/>
    <n v="333.48"/>
    <n v="333.48"/>
    <n v="0.11899999999999999"/>
    <n v="12"/>
    <x v="511"/>
    <n v="2700.12"/>
    <n v="825.43056000000024"/>
    <n v="0.23412813004729685"/>
    <x v="0"/>
    <d v="2024-03-01T00:00:00"/>
    <d v="2023-01-01T00:00:00"/>
    <n v="14"/>
    <s v="Q1-2024"/>
    <s v="Americas → USA → Chicago"/>
    <m/>
    <m/>
    <s v="Low"/>
    <n v="0"/>
    <n v="0"/>
    <n v="0.11899999999999999"/>
    <n v="247.51100000000002"/>
    <n v="13"/>
    <n v="3819.3464399999998"/>
    <n v="3217.6430000000005"/>
    <n v="601.70343999999932"/>
    <n v="0.15754094305202629"/>
    <n v="293.79587999999967"/>
    <n v="-223.72712000000092"/>
  </r>
  <r>
    <x v="511"/>
    <d v="2024-10-10T00:00:00"/>
    <d v="2024-10-11T00:00:00"/>
    <n v="1"/>
    <s v="Original"/>
    <d v="2024-10-11T00:00:00"/>
    <n v="1"/>
    <x v="3"/>
    <x v="8"/>
    <s v="Manchester"/>
    <s v="Non-Profit"/>
    <x v="3"/>
    <x v="4"/>
    <x v="0"/>
    <x v="511"/>
    <n v="1389.46"/>
    <n v="1784.7"/>
    <n v="1784.7"/>
    <n v="0.14599999999999999"/>
    <n v="33"/>
    <x v="512"/>
    <n v="45852.18"/>
    <n v="4444.2353999999978"/>
    <n v="8.8360877503011831E-2"/>
    <x v="1"/>
    <d v="2024-10-01T00:00:00"/>
    <d v="2023-01-01T00:00:00"/>
    <n v="21"/>
    <s v="Q4-2024"/>
    <s v="Europe → United Kingdom → Manchester"/>
    <m/>
    <m/>
    <s v="High"/>
    <n v="1"/>
    <n v="0"/>
    <n v="0.14599999999999999"/>
    <n v="1528.4060000000002"/>
    <n v="35"/>
    <n v="53344.682999999997"/>
    <n v="53494.210000000006"/>
    <n v="-149.52700000000914"/>
    <n v="-2.8030347466871091E-3"/>
    <n v="3048.2675999999992"/>
    <n v="-4593.7624000000069"/>
  </r>
  <r>
    <x v="512"/>
    <d v="2023-06-01T00:00:00"/>
    <d v="2023-06-08T00:00:00"/>
    <n v="7"/>
    <s v="Original"/>
    <d v="2023-06-08T00:00:00"/>
    <n v="7"/>
    <x v="3"/>
    <x v="6"/>
    <s v="Frankfurt"/>
    <s v="Consumer"/>
    <x v="1"/>
    <x v="8"/>
    <x v="3"/>
    <x v="512"/>
    <n v="804.17"/>
    <n v="1072.29"/>
    <n v="1072.29"/>
    <n v="3.2000000000000001E-2"/>
    <n v="5"/>
    <x v="513"/>
    <n v="4020.85"/>
    <n v="1169.0336000000002"/>
    <n v="0.2252523736755869"/>
    <x v="23"/>
    <d v="2023-06-01T00:00:00"/>
    <d v="2023-01-01T00:00:00"/>
    <n v="5"/>
    <s v="Q2-2023"/>
    <s v="Europe → Germany → Frankfurt"/>
    <m/>
    <m/>
    <s v="Medium"/>
    <n v="1"/>
    <n v="0"/>
    <n v="3.2000000000000001E-2"/>
    <n v="884.58699999999999"/>
    <n v="5"/>
    <n v="5189.8836000000001"/>
    <n v="4422.9349999999995"/>
    <n v="766.94860000000062"/>
    <n v="0.14777761104314566"/>
    <n v="0"/>
    <n v="-402.08499999999958"/>
  </r>
  <r>
    <x v="513"/>
    <d v="2025-01-04T00:00:00"/>
    <d v="2025-01-05T00:00:00"/>
    <n v="1"/>
    <s v="Original"/>
    <d v="2025-01-05T00:00:00"/>
    <n v="1"/>
    <x v="1"/>
    <x v="4"/>
    <s v="Delhi"/>
    <s v="Education"/>
    <x v="0"/>
    <x v="2"/>
    <x v="0"/>
    <x v="513"/>
    <n v="1428.33"/>
    <n v="3028.05"/>
    <n v="3028.05"/>
    <n v="0"/>
    <n v="11"/>
    <x v="514"/>
    <n v="15711.63"/>
    <n v="17596.920000000006"/>
    <n v="0.52830039134096207"/>
    <x v="10"/>
    <d v="2025-01-01T00:00:00"/>
    <d v="2023-01-01T00:00:00"/>
    <n v="24"/>
    <s v="Q1-2025"/>
    <s v="Asia → India → Delhi"/>
    <m/>
    <m/>
    <s v="High"/>
    <n v="1"/>
    <n v="0"/>
    <n v="0"/>
    <n v="1571.163"/>
    <n v="12"/>
    <n v="36336.600000000006"/>
    <n v="18853.955999999998"/>
    <n v="17482.644000000008"/>
    <n v="0.48113043047505832"/>
    <n v="3028.0500000000029"/>
    <n v="-114.27599999999802"/>
  </r>
  <r>
    <x v="514"/>
    <d v="2025-08-05T00:00:00"/>
    <d v="2025-08-28T00:00:00"/>
    <n v="23"/>
    <s v="Original"/>
    <d v="2025-08-28T00:00:00"/>
    <n v="23"/>
    <x v="1"/>
    <x v="4"/>
    <s v="Mumbai"/>
    <s v="Non-Profit"/>
    <x v="3"/>
    <x v="13"/>
    <x v="4"/>
    <x v="514"/>
    <n v="638.54"/>
    <n v="987.24"/>
    <n v="987.24"/>
    <n v="0"/>
    <n v="11"/>
    <x v="515"/>
    <n v="7023.94"/>
    <n v="3835.7"/>
    <n v="0.35320692030306716"/>
    <x v="28"/>
    <d v="2025-08-01T00:00:00"/>
    <d v="2023-01-01T00:00:00"/>
    <n v="31"/>
    <s v="Q3-2025"/>
    <s v="Asia → India → Mumbai"/>
    <m/>
    <m/>
    <s v="Medium"/>
    <n v="0"/>
    <n v="0"/>
    <n v="0"/>
    <n v="702.39400000000001"/>
    <n v="12"/>
    <n v="11846.880000000001"/>
    <n v="8428.7279999999992"/>
    <n v="3418.1520000000019"/>
    <n v="0.28852761233337398"/>
    <n v="987.2400000000016"/>
    <n v="-417.54799999999796"/>
  </r>
  <r>
    <x v="515"/>
    <d v="2023-09-30T00:00:00"/>
    <d v="2023-10-30T00:00:00"/>
    <n v="30"/>
    <s v="Original"/>
    <d v="2023-10-30T00:00:00"/>
    <n v="30"/>
    <x v="1"/>
    <x v="2"/>
    <s v="Tokyo"/>
    <s v="Enterprise"/>
    <x v="1"/>
    <x v="14"/>
    <x v="1"/>
    <x v="515"/>
    <n v="649.13"/>
    <n v="975.43"/>
    <n v="975.43"/>
    <n v="0.157"/>
    <n v="27"/>
    <x v="516"/>
    <n v="17526.509999999998"/>
    <n v="4675.2522299999982"/>
    <n v="0.21058023149543473"/>
    <x v="27"/>
    <d v="2023-09-01T00:00:00"/>
    <d v="2023-03-01T00:00:00"/>
    <n v="6"/>
    <s v="Q3-2023"/>
    <s v="Asia → Japan → Tokyo"/>
    <m/>
    <m/>
    <s v="Medium"/>
    <n v="0"/>
    <n v="0"/>
    <n v="0.157"/>
    <n v="714.04300000000001"/>
    <n v="28"/>
    <n v="23024.049719999995"/>
    <n v="19993.204000000002"/>
    <n v="3030.8457199999939"/>
    <n v="0.131638254644978"/>
    <n v="822.2874899999988"/>
    <n v="-1644.4065100000043"/>
  </r>
  <r>
    <x v="516"/>
    <d v="2025-05-17T00:00:00"/>
    <d v="2025-05-30T00:00:00"/>
    <n v="13"/>
    <s v="Original"/>
    <d v="2025-05-30T00:00:00"/>
    <n v="13"/>
    <x v="0"/>
    <x v="1"/>
    <s v="Lagos"/>
    <s v="Consumer"/>
    <x v="3"/>
    <x v="9"/>
    <x v="6"/>
    <x v="516"/>
    <n v="66.400000000000006"/>
    <n v="141.43"/>
    <n v="141.43"/>
    <n v="0.107"/>
    <n v="8"/>
    <x v="517"/>
    <n v="531.20000000000005"/>
    <n v="479.17592000000002"/>
    <n v="0.47425508715607551"/>
    <x v="8"/>
    <d v="2025-05-01T00:00:00"/>
    <d v="2023-01-01T00:00:00"/>
    <n v="28"/>
    <s v="Q2-2025"/>
    <s v="Africa → Nigeria → Lagos"/>
    <m/>
    <m/>
    <s v="Low"/>
    <n v="0"/>
    <n v="0"/>
    <n v="0.107"/>
    <n v="73.040000000000006"/>
    <n v="8"/>
    <n v="1010.3759200000001"/>
    <n v="584.32000000000005"/>
    <n v="426.05592000000001"/>
    <n v="0.42168059587168305"/>
    <n v="0"/>
    <n v="-53.120000000000005"/>
  </r>
  <r>
    <x v="517"/>
    <d v="2024-05-01T00:00:00"/>
    <d v="2024-05-26T00:00:00"/>
    <n v="25"/>
    <s v="Original"/>
    <d v="2024-05-26T00:00:00"/>
    <n v="25"/>
    <x v="3"/>
    <x v="6"/>
    <s v="Berlin"/>
    <s v="Non-Profit"/>
    <x v="0"/>
    <x v="5"/>
    <x v="2"/>
    <x v="517"/>
    <n v="930.71"/>
    <n v="1625.42"/>
    <n v="1625.42"/>
    <n v="0.13800000000000001"/>
    <n v="7"/>
    <x v="518"/>
    <n v="6514.97"/>
    <n v="3292.8142799999996"/>
    <n v="0.33573477821231196"/>
    <x v="7"/>
    <d v="2024-05-01T00:00:00"/>
    <d v="2023-01-01T00:00:00"/>
    <n v="16"/>
    <s v="Q2-2024"/>
    <s v="Europe → Germany → Berlin"/>
    <m/>
    <m/>
    <s v="High"/>
    <n v="0"/>
    <n v="0"/>
    <n v="0.13800000000000001"/>
    <n v="1023.7810000000002"/>
    <n v="7"/>
    <n v="9807.7842799999999"/>
    <n v="7166.4670000000015"/>
    <n v="2641.3172799999984"/>
    <n v="0.26930825603354303"/>
    <n v="0"/>
    <n v="-651.49700000000121"/>
  </r>
  <r>
    <x v="518"/>
    <d v="2023-05-01T00:00:00"/>
    <d v="2023-05-18T00:00:00"/>
    <n v="17"/>
    <s v="Original"/>
    <d v="2023-05-18T00:00:00"/>
    <n v="17"/>
    <x v="0"/>
    <x v="1"/>
    <s v="Port Harcourt"/>
    <s v="Corporate"/>
    <x v="4"/>
    <x v="9"/>
    <x v="0"/>
    <x v="518"/>
    <n v="327.97"/>
    <n v="299.94"/>
    <n v="299.94"/>
    <n v="4.9000000000000002E-2"/>
    <n v="3"/>
    <x v="519"/>
    <n v="983.91000000000008"/>
    <n v="-128.18118000000015"/>
    <n v="-0.14979182306843442"/>
    <x v="15"/>
    <d v="2023-05-01T00:00:00"/>
    <d v="2023-01-01T00:00:00"/>
    <n v="4"/>
    <s v="Q2-2023"/>
    <s v="Africa → Nigeria → Port Harcourt"/>
    <m/>
    <m/>
    <s v="Low"/>
    <n v="0"/>
    <n v="0"/>
    <n v="4.9000000000000002E-2"/>
    <n v="360.76700000000005"/>
    <n v="3"/>
    <n v="855.72881999999993"/>
    <n v="1082.3010000000002"/>
    <n v="-226.57218000000023"/>
    <n v="-0.26477100537527792"/>
    <n v="0"/>
    <n v="-98.391000000000076"/>
  </r>
  <r>
    <x v="519"/>
    <d v="2024-07-09T00:00:00"/>
    <d v="2024-08-08T00:00:00"/>
    <n v="30"/>
    <s v="Original"/>
    <d v="2024-08-08T00:00:00"/>
    <n v="30"/>
    <x v="3"/>
    <x v="7"/>
    <s v="Marseille"/>
    <s v="Corporate"/>
    <x v="4"/>
    <x v="1"/>
    <x v="0"/>
    <x v="519"/>
    <n v="1062.3800000000001"/>
    <n v="1503.96"/>
    <n v="1503.96"/>
    <n v="0.18"/>
    <n v="6"/>
    <x v="520"/>
    <n v="6374.2800000000007"/>
    <n v="1025.2031999999999"/>
    <n v="0.13855064905073369"/>
    <x v="14"/>
    <d v="2024-07-01T00:00:00"/>
    <d v="2023-01-01T00:00:00"/>
    <n v="18"/>
    <s v="Q3-2024"/>
    <s v="Europe → France → Marseille"/>
    <m/>
    <m/>
    <s v="Medium"/>
    <n v="0"/>
    <n v="0"/>
    <n v="0.18"/>
    <n v="1168.6180000000002"/>
    <n v="6"/>
    <n v="7399.4832000000006"/>
    <n v="7011.7080000000005"/>
    <n v="387.77520000000004"/>
    <n v="5.2405713955807079E-2"/>
    <n v="0"/>
    <n v="-637.42799999999988"/>
  </r>
  <r>
    <x v="520"/>
    <d v="2023-05-10T00:00:00"/>
    <d v="2023-05-27T00:00:00"/>
    <n v="17"/>
    <s v="Original"/>
    <d v="2023-05-27T00:00:00"/>
    <n v="17"/>
    <x v="1"/>
    <x v="4"/>
    <s v="Mumbai"/>
    <s v="Consumer"/>
    <x v="0"/>
    <x v="12"/>
    <x v="4"/>
    <x v="520"/>
    <n v="1286.1600000000001"/>
    <n v="3101.11"/>
    <n v="3101.11"/>
    <n v="0.1"/>
    <n v="23"/>
    <x v="521"/>
    <n v="29581.68"/>
    <n v="34611.296999999999"/>
    <n v="0.53917575749758417"/>
    <x v="15"/>
    <d v="2023-05-01T00:00:00"/>
    <d v="2023-01-01T00:00:00"/>
    <n v="4"/>
    <s v="Q2-2023"/>
    <s v="Asia → India → Mumbai"/>
    <m/>
    <m/>
    <s v="High"/>
    <n v="0"/>
    <n v="0"/>
    <n v="0.1"/>
    <n v="1414.7760000000003"/>
    <n v="24"/>
    <n v="66983.975999999995"/>
    <n v="33954.624000000011"/>
    <n v="33029.351999999984"/>
    <n v="0.49309333324734245"/>
    <n v="2790.9989999999962"/>
    <n v="-1581.9450000000143"/>
  </r>
  <r>
    <x v="521"/>
    <d v="2024-07-09T00:00:00"/>
    <d v="2024-07-12T00:00:00"/>
    <n v="3"/>
    <s v="Original"/>
    <d v="2024-07-12T00:00:00"/>
    <n v="3"/>
    <x v="1"/>
    <x v="9"/>
    <s v="Shanghai"/>
    <s v="Small Business"/>
    <x v="0"/>
    <x v="14"/>
    <x v="6"/>
    <x v="521"/>
    <n v="748.39"/>
    <n v="979.42"/>
    <n v="979.42"/>
    <n v="0"/>
    <n v="23"/>
    <x v="522"/>
    <n v="17212.97"/>
    <n v="5313.6899999999987"/>
    <n v="0.23588450307324738"/>
    <x v="14"/>
    <d v="2024-07-01T00:00:00"/>
    <d v="2023-01-01T00:00:00"/>
    <n v="18"/>
    <s v="Q3-2024"/>
    <s v="Asia → China → Shanghai"/>
    <m/>
    <m/>
    <s v="Medium"/>
    <n v="1"/>
    <n v="0"/>
    <n v="0"/>
    <n v="823.22900000000004"/>
    <n v="24"/>
    <n v="23506.079999999998"/>
    <n v="19757.495999999999"/>
    <n v="3748.5839999999989"/>
    <n v="0.15947295338057213"/>
    <n v="979.41999999999825"/>
    <n v="-1565.1059999999998"/>
  </r>
  <r>
    <x v="522"/>
    <d v="2024-04-24T00:00:00"/>
    <d v="2024-05-10T00:00:00"/>
    <n v="16"/>
    <s v="Original"/>
    <d v="2024-05-10T00:00:00"/>
    <n v="16"/>
    <x v="0"/>
    <x v="0"/>
    <s v="Kisumu"/>
    <s v="Non-Profit"/>
    <x v="1"/>
    <x v="13"/>
    <x v="5"/>
    <x v="522"/>
    <n v="513.30999999999995"/>
    <n v="1186.26"/>
    <n v="1186.26"/>
    <n v="9.4E-2"/>
    <n v="15"/>
    <x v="523"/>
    <n v="7699.65"/>
    <n v="8421.6234000000022"/>
    <n v="0.52239194702820446"/>
    <x v="20"/>
    <d v="2024-04-01T00:00:00"/>
    <d v="2023-01-01T00:00:00"/>
    <n v="15"/>
    <s v="Q2-2024"/>
    <s v="Africa → Kenya → Kisumu"/>
    <m/>
    <m/>
    <s v="Medium"/>
    <n v="0"/>
    <n v="0"/>
    <n v="9.4E-2"/>
    <n v="564.64099999999996"/>
    <n v="16"/>
    <n v="17196.024959999999"/>
    <n v="9034.2559999999994"/>
    <n v="8161.7689599999994"/>
    <n v="0.47463114173102477"/>
    <n v="1074.751559999997"/>
    <n v="-259.8544400000028"/>
  </r>
  <r>
    <x v="523"/>
    <d v="2024-01-13T00:00:00"/>
    <d v="2024-01-15T00:00:00"/>
    <n v="2"/>
    <s v="Original"/>
    <d v="2024-01-15T00:00:00"/>
    <n v="2"/>
    <x v="2"/>
    <x v="10"/>
    <s v="San Francisco"/>
    <s v="Non-Profit"/>
    <x v="4"/>
    <x v="6"/>
    <x v="0"/>
    <x v="523"/>
    <n v="1061.3699999999999"/>
    <n v="1938.33"/>
    <n v="1938.33"/>
    <n v="0.17"/>
    <n v="4"/>
    <x v="524"/>
    <n v="4245.4799999999996"/>
    <n v="2189.7755999999999"/>
    <n v="0.34027795259600879"/>
    <x v="9"/>
    <d v="2024-01-01T00:00:00"/>
    <d v="2023-01-01T00:00:00"/>
    <n v="12"/>
    <s v="Q1-2024"/>
    <s v="Americas → USA → San Francisco"/>
    <m/>
    <m/>
    <s v="High"/>
    <n v="1"/>
    <n v="0"/>
    <n v="0.17"/>
    <n v="1167.5070000000001"/>
    <n v="4"/>
    <n v="6435.2555999999995"/>
    <n v="4670.0280000000002"/>
    <n v="1765.2275999999993"/>
    <n v="0.27430574785560957"/>
    <n v="0"/>
    <n v="-424.54800000000068"/>
  </r>
  <r>
    <x v="524"/>
    <d v="2024-04-16T00:00:00"/>
    <d v="2024-04-27T00:00:00"/>
    <n v="11"/>
    <s v="Original"/>
    <d v="2024-04-27T00:00:00"/>
    <n v="11"/>
    <x v="0"/>
    <x v="0"/>
    <s v="Nakuru"/>
    <s v="Enterprise"/>
    <x v="1"/>
    <x v="14"/>
    <x v="1"/>
    <x v="524"/>
    <n v="401.3"/>
    <n v="826.47"/>
    <n v="826.47"/>
    <n v="0.22500000000000001"/>
    <n v="13"/>
    <x v="525"/>
    <n v="5216.9000000000005"/>
    <n v="3109.7852499999999"/>
    <n v="0.37347217489696755"/>
    <x v="20"/>
    <d v="2024-04-01T00:00:00"/>
    <d v="2023-01-01T00:00:00"/>
    <n v="15"/>
    <s v="Q2-2024"/>
    <s v="Africa → Kenya → Nakuru"/>
    <m/>
    <m/>
    <s v="Medium"/>
    <n v="0"/>
    <n v="1"/>
    <n v="0.22500000000000001"/>
    <n v="441.43000000000006"/>
    <n v="14"/>
    <n v="8967.1995000000006"/>
    <n v="6180.02"/>
    <n v="2787.1795000000002"/>
    <n v="0.31081939238666428"/>
    <n v="640.51425000000017"/>
    <n v="-322.60574999999972"/>
  </r>
  <r>
    <x v="525"/>
    <d v="2025-02-07T00:00:00"/>
    <d v="2025-02-16T00:00:00"/>
    <n v="9"/>
    <s v="Original"/>
    <d v="2025-02-16T00:00:00"/>
    <n v="9"/>
    <x v="0"/>
    <x v="1"/>
    <s v="Lagos"/>
    <s v="Small Business"/>
    <x v="3"/>
    <x v="0"/>
    <x v="1"/>
    <x v="525"/>
    <n v="90.68"/>
    <n v="118.17"/>
    <n v="118.17"/>
    <n v="0.13500000000000001"/>
    <n v="21"/>
    <x v="526"/>
    <n v="1904.2800000000002"/>
    <n v="242.27804999999989"/>
    <n v="0.11286815653552899"/>
    <x v="26"/>
    <d v="2025-02-01T00:00:00"/>
    <d v="2023-01-01T00:00:00"/>
    <n v="25"/>
    <s v="Q1-2025"/>
    <s v="Africa → Nigeria → Lagos"/>
    <m/>
    <m/>
    <s v="Low"/>
    <n v="0"/>
    <n v="0"/>
    <n v="0.13500000000000001"/>
    <n v="99.748000000000019"/>
    <n v="22"/>
    <n v="2248.7751000000003"/>
    <n v="2194.4560000000006"/>
    <n v="54.319099999999708"/>
    <n v="2.4154972189081827E-2"/>
    <n v="102.2170500000002"/>
    <n v="-187.95895000000019"/>
  </r>
  <r>
    <x v="526"/>
    <d v="2023-01-12T00:00:00"/>
    <d v="2023-01-26T00:00:00"/>
    <n v="14"/>
    <s v="Original"/>
    <d v="2023-01-26T00:00:00"/>
    <n v="14"/>
    <x v="1"/>
    <x v="9"/>
    <s v="Shenzhen"/>
    <s v="Non-Profit"/>
    <x v="0"/>
    <x v="12"/>
    <x v="1"/>
    <x v="526"/>
    <n v="1083.0899999999999"/>
    <n v="1425.87"/>
    <n v="1425.87"/>
    <n v="0"/>
    <n v="8"/>
    <x v="527"/>
    <n v="8664.7199999999993"/>
    <n v="2742.24"/>
    <n v="0.24040059752992909"/>
    <x v="5"/>
    <d v="2023-01-01T00:00:00"/>
    <d v="2023-01-01T00:00:00"/>
    <n v="0"/>
    <s v="Q1-2023"/>
    <s v="Asia → China → Shenzhen"/>
    <m/>
    <m/>
    <s v="Medium"/>
    <n v="0"/>
    <n v="0"/>
    <n v="0"/>
    <n v="1191.3990000000001"/>
    <n v="8"/>
    <n v="11406.96"/>
    <n v="9531.1920000000009"/>
    <n v="1875.7679999999982"/>
    <n v="0.16444065728292187"/>
    <n v="0"/>
    <n v="-866.47200000000157"/>
  </r>
  <r>
    <x v="527"/>
    <d v="2024-06-05T00:00:00"/>
    <d v="2024-06-23T00:00:00"/>
    <n v="18"/>
    <s v="Original"/>
    <d v="2024-06-23T00:00:00"/>
    <n v="18"/>
    <x v="0"/>
    <x v="0"/>
    <s v="Nairobi"/>
    <s v="Consumer"/>
    <x v="3"/>
    <x v="14"/>
    <x v="4"/>
    <x v="527"/>
    <n v="1208.74"/>
    <n v="1594.78"/>
    <n v="1594.78"/>
    <n v="5.8999999999999997E-2"/>
    <n v="39"/>
    <x v="528"/>
    <n v="47140.86"/>
    <n v="11385.971219999999"/>
    <n v="0.1945427589817838"/>
    <x v="17"/>
    <d v="2024-06-01T00:00:00"/>
    <d v="2023-01-01T00:00:00"/>
    <n v="17"/>
    <s v="Q2-2024"/>
    <s v="Africa → Kenya → Nairobi"/>
    <m/>
    <m/>
    <s v="Medium"/>
    <n v="0"/>
    <n v="0"/>
    <n v="5.8999999999999997E-2"/>
    <n v="1329.614"/>
    <n v="41"/>
    <n v="61528.207179999998"/>
    <n v="54514.173999999999"/>
    <n v="7014.0331799999985"/>
    <n v="0.11399703487996217"/>
    <n v="3001.3759599999976"/>
    <n v="-4371.9380400000009"/>
  </r>
  <r>
    <x v="528"/>
    <d v="2023-08-24T00:00:00"/>
    <d v="2023-09-20T00:00:00"/>
    <n v="27"/>
    <s v="Original"/>
    <d v="2023-09-20T00:00:00"/>
    <n v="27"/>
    <x v="0"/>
    <x v="11"/>
    <s v="Durban"/>
    <s v="Small Business"/>
    <x v="2"/>
    <x v="12"/>
    <x v="1"/>
    <x v="528"/>
    <n v="1399.64"/>
    <n v="3342.11"/>
    <n v="3342.11"/>
    <n v="0"/>
    <n v="10"/>
    <x v="529"/>
    <n v="13996.400000000001"/>
    <n v="19424.699999999997"/>
    <n v="0.58121067229983447"/>
    <x v="25"/>
    <d v="2023-08-01T00:00:00"/>
    <d v="2023-01-01T00:00:00"/>
    <n v="7"/>
    <s v="Q3-2023"/>
    <s v="Africa → South Africa → Durban"/>
    <m/>
    <m/>
    <s v="High"/>
    <n v="0"/>
    <n v="0"/>
    <n v="0"/>
    <n v="1539.6040000000003"/>
    <n v="11"/>
    <n v="36763.21"/>
    <n v="16935.644000000004"/>
    <n v="19827.565999999995"/>
    <n v="0.53933173952981783"/>
    <n v="3342.1100000000006"/>
    <n v="402.86599999999817"/>
  </r>
  <r>
    <x v="529"/>
    <d v="2024-01-25T00:00:00"/>
    <d v="2024-02-08T00:00:00"/>
    <n v="14"/>
    <s v="Original"/>
    <d v="2024-02-08T00:00:00"/>
    <n v="14"/>
    <x v="1"/>
    <x v="2"/>
    <s v="Osaka"/>
    <s v="Consumer"/>
    <x v="2"/>
    <x v="2"/>
    <x v="2"/>
    <x v="529"/>
    <n v="937.16"/>
    <n v="1069.77"/>
    <n v="1069.77"/>
    <n v="3.7999999999999999E-2"/>
    <n v="9"/>
    <x v="530"/>
    <n v="8434.44"/>
    <n v="827.62866000000031"/>
    <n v="8.9356783066645962E-2"/>
    <x v="9"/>
    <d v="2024-01-01T00:00:00"/>
    <d v="2023-03-01T00:00:00"/>
    <n v="10"/>
    <s v="Q1-2024"/>
    <s v="Asia → Japan → Osaka"/>
    <m/>
    <m/>
    <s v="Medium"/>
    <n v="0"/>
    <n v="0"/>
    <n v="3.7999999999999999E-2"/>
    <n v="1030.876"/>
    <n v="9"/>
    <n v="9262.0686600000008"/>
    <n v="9277.884"/>
    <n v="-15.815339999999196"/>
    <n v="-1.7075386266893853E-3"/>
    <n v="0"/>
    <n v="-843.44399999999951"/>
  </r>
  <r>
    <x v="530"/>
    <d v="2025-03-11T00:00:00"/>
    <d v="2025-03-26T00:00:00"/>
    <n v="15"/>
    <s v="Original"/>
    <d v="2025-03-26T00:00:00"/>
    <n v="15"/>
    <x v="3"/>
    <x v="6"/>
    <s v="Berlin"/>
    <s v="Small Business"/>
    <x v="1"/>
    <x v="2"/>
    <x v="3"/>
    <x v="530"/>
    <n v="116.97"/>
    <n v="140.82"/>
    <n v="140.82"/>
    <n v="0.122"/>
    <n v="5"/>
    <x v="531"/>
    <n v="584.85"/>
    <n v="33.349799999999846"/>
    <n v="5.3946636669891926E-2"/>
    <x v="3"/>
    <d v="2025-03-01T00:00:00"/>
    <d v="2023-01-01T00:00:00"/>
    <n v="26"/>
    <s v="Q1-2025"/>
    <s v="Europe → Germany → Berlin"/>
    <m/>
    <m/>
    <s v="Low"/>
    <n v="0"/>
    <n v="0"/>
    <n v="0.122"/>
    <n v="128.667"/>
    <n v="5"/>
    <n v="618.19979999999987"/>
    <n v="643.33500000000004"/>
    <n v="-25.135200000000168"/>
    <n v="-4.0658699663118907E-2"/>
    <n v="0"/>
    <n v="-58.485000000000014"/>
  </r>
  <r>
    <x v="531"/>
    <d v="2025-04-22T00:00:00"/>
    <d v="2025-05-12T00:00:00"/>
    <n v="20"/>
    <s v="Original"/>
    <d v="2025-05-12T00:00:00"/>
    <n v="20"/>
    <x v="3"/>
    <x v="7"/>
    <s v="Lyon"/>
    <s v="Enterprise"/>
    <x v="2"/>
    <x v="11"/>
    <x v="5"/>
    <x v="531"/>
    <n v="59.51"/>
    <n v="67.040000000000006"/>
    <n v="67.040000000000006"/>
    <n v="0.114"/>
    <n v="9"/>
    <x v="532"/>
    <n v="535.59"/>
    <n v="-1.0130400000000463"/>
    <n v="-1.8950311663264469E-3"/>
    <x v="19"/>
    <d v="2025-04-01T00:00:00"/>
    <d v="2023-01-01T00:00:00"/>
    <n v="27"/>
    <s v="Q2-2025"/>
    <s v="Europe → France → Lyon"/>
    <m/>
    <m/>
    <s v="Low"/>
    <n v="0"/>
    <n v="0"/>
    <n v="0.114"/>
    <n v="65.460999999999999"/>
    <n v="9"/>
    <n v="534.57695999999999"/>
    <n v="589.149"/>
    <n v="-54.572040000000015"/>
    <n v="-0.10208453428295902"/>
    <n v="0"/>
    <n v="-53.558999999999969"/>
  </r>
  <r>
    <x v="532"/>
    <d v="2023-08-17T00:00:00"/>
    <d v="2023-09-03T00:00:00"/>
    <n v="17"/>
    <s v="Original"/>
    <d v="2023-09-03T00:00:00"/>
    <n v="17"/>
    <x v="0"/>
    <x v="11"/>
    <s v="Durban"/>
    <s v="Enterprise"/>
    <x v="0"/>
    <x v="8"/>
    <x v="3"/>
    <x v="532"/>
    <n v="676.37"/>
    <n v="1276.67"/>
    <n v="1276.67"/>
    <n v="6.6000000000000003E-2"/>
    <n v="10"/>
    <x v="533"/>
    <n v="6763.7"/>
    <n v="5160.3977999999997"/>
    <n v="0.4327705027712872"/>
    <x v="25"/>
    <d v="2023-08-01T00:00:00"/>
    <d v="2023-01-01T00:00:00"/>
    <n v="7"/>
    <s v="Q3-2023"/>
    <s v="Africa → South Africa → Durban"/>
    <m/>
    <m/>
    <s v="Medium"/>
    <n v="0"/>
    <n v="0"/>
    <n v="6.6000000000000003E-2"/>
    <n v="744.00700000000006"/>
    <n v="11"/>
    <n v="13116.50758"/>
    <n v="8184.0770000000011"/>
    <n v="4932.4305799999984"/>
    <n v="0.37604755304841586"/>
    <n v="1192.40978"/>
    <n v="-227.96722000000136"/>
  </r>
  <r>
    <x v="533"/>
    <d v="2025-06-24T00:00:00"/>
    <d v="2025-07-14T00:00:00"/>
    <n v="20"/>
    <s v="Original"/>
    <d v="2025-07-14T00:00:00"/>
    <n v="20"/>
    <x v="0"/>
    <x v="11"/>
    <s v="Johannesburg"/>
    <s v="Enterprise"/>
    <x v="2"/>
    <x v="1"/>
    <x v="4"/>
    <x v="533"/>
    <n v="1151.06"/>
    <n v="2821.36"/>
    <n v="2821.36"/>
    <n v="0.248"/>
    <n v="20"/>
    <x v="534"/>
    <n v="23021.199999999997"/>
    <n v="19412.054400000008"/>
    <n v="0.45747267501594235"/>
    <x v="16"/>
    <d v="2025-06-01T00:00:00"/>
    <d v="2023-01-01T00:00:00"/>
    <n v="29"/>
    <s v="Q2-2025"/>
    <s v="Africa → South Africa → Johannesburg"/>
    <m/>
    <m/>
    <s v="High"/>
    <n v="0"/>
    <n v="1"/>
    <n v="0.248"/>
    <n v="1266.1659999999999"/>
    <n v="21"/>
    <n v="44554.917120000006"/>
    <n v="26589.485999999997"/>
    <n v="17965.431120000008"/>
    <n v="0.40321994251753657"/>
    <n v="2121.6627200000003"/>
    <n v="-1446.6232799999998"/>
  </r>
  <r>
    <x v="534"/>
    <d v="2025-01-10T00:00:00"/>
    <d v="2025-02-06T00:00:00"/>
    <n v="27"/>
    <s v="Original"/>
    <d v="2025-02-06T00:00:00"/>
    <n v="27"/>
    <x v="2"/>
    <x v="5"/>
    <s v="Brasília"/>
    <s v="Non-Profit"/>
    <x v="0"/>
    <x v="5"/>
    <x v="4"/>
    <x v="534"/>
    <n v="725.62"/>
    <n v="1559.19"/>
    <n v="1559.19"/>
    <n v="0.19"/>
    <n v="12"/>
    <x v="535"/>
    <n v="8707.44"/>
    <n v="6447.8868000000002"/>
    <n v="0.42545349797405885"/>
    <x v="10"/>
    <d v="2025-01-01T00:00:00"/>
    <d v="2023-01-01T00:00:00"/>
    <n v="24"/>
    <s v="Q1-2025"/>
    <s v="Americas → Brazil → Brasília"/>
    <m/>
    <m/>
    <s v="Medium"/>
    <n v="0"/>
    <n v="0"/>
    <n v="0.19"/>
    <n v="798.18200000000002"/>
    <n v="13"/>
    <n v="16418.270700000001"/>
    <n v="10376.366"/>
    <n v="6041.904700000001"/>
    <n v="0.3679988477714648"/>
    <n v="1262.9439000000002"/>
    <n v="-405.98209999999926"/>
  </r>
  <r>
    <x v="535"/>
    <d v="2023-07-01T00:00:00"/>
    <d v="2023-07-11T00:00:00"/>
    <n v="10"/>
    <s v="Original"/>
    <d v="2023-07-11T00:00:00"/>
    <n v="10"/>
    <x v="3"/>
    <x v="7"/>
    <s v="Paris"/>
    <s v="Corporate"/>
    <x v="4"/>
    <x v="9"/>
    <x v="2"/>
    <x v="535"/>
    <n v="479.5"/>
    <n v="656.66"/>
    <n v="656.66"/>
    <n v="0.14899999999999999"/>
    <n v="14"/>
    <x v="536"/>
    <n v="6713"/>
    <n v="1110.4472399999995"/>
    <n v="0.14193835606412289"/>
    <x v="24"/>
    <d v="2023-07-01T00:00:00"/>
    <d v="2023-01-01T00:00:00"/>
    <n v="6"/>
    <s v="Q3-2023"/>
    <s v="Europe → France → Paris"/>
    <m/>
    <m/>
    <s v="Low"/>
    <n v="0"/>
    <n v="0"/>
    <n v="0.14899999999999999"/>
    <n v="527.45000000000005"/>
    <n v="15"/>
    <n v="8382.2649000000001"/>
    <n v="7911.7500000000009"/>
    <n v="470.51489999999922"/>
    <n v="5.613219167053516E-2"/>
    <n v="558.81766000000061"/>
    <n v="-639.93234000000029"/>
  </r>
  <r>
    <x v="536"/>
    <d v="2024-08-16T00:00:00"/>
    <d v="2024-08-26T00:00:00"/>
    <n v="10"/>
    <s v="Original"/>
    <d v="2024-08-26T00:00:00"/>
    <n v="10"/>
    <x v="2"/>
    <x v="10"/>
    <s v="Chicago"/>
    <s v="Corporate"/>
    <x v="3"/>
    <x v="4"/>
    <x v="4"/>
    <x v="387"/>
    <n v="1291.7"/>
    <n v="2657.84"/>
    <n v="2657.84"/>
    <n v="8.6999999999999994E-2"/>
    <n v="21"/>
    <x v="537"/>
    <n v="27125.7"/>
    <n v="23833.066320000002"/>
    <n v="0.46769315745083367"/>
    <x v="21"/>
    <d v="2024-08-01T00:00:00"/>
    <d v="2023-01-01T00:00:00"/>
    <n v="19"/>
    <s v="Q3-2024"/>
    <s v="Americas → USA → Chicago"/>
    <m/>
    <m/>
    <s v="High"/>
    <n v="0"/>
    <n v="0"/>
    <n v="8.6999999999999994E-2"/>
    <n v="1420.8700000000001"/>
    <n v="22"/>
    <n v="53385.374240000005"/>
    <n v="31259.140000000003"/>
    <n v="22126.234240000002"/>
    <n v="0.41446247319591706"/>
    <n v="2426.6079200000022"/>
    <n v="-1706.8320800000001"/>
  </r>
  <r>
    <x v="537"/>
    <d v="2023-07-07T00:00:00"/>
    <d v="2023-07-13T00:00:00"/>
    <n v="6"/>
    <s v="Original"/>
    <d v="2023-07-13T00:00:00"/>
    <n v="6"/>
    <x v="0"/>
    <x v="11"/>
    <s v="Cape Town"/>
    <s v="Small Business"/>
    <x v="2"/>
    <x v="5"/>
    <x v="6"/>
    <x v="536"/>
    <n v="612.59"/>
    <n v="1424.74"/>
    <n v="1424.74"/>
    <n v="4.3999999999999997E-2"/>
    <n v="15"/>
    <x v="538"/>
    <n v="9188.85"/>
    <n v="11241.921599999996"/>
    <n v="0.55024459281802152"/>
    <x v="24"/>
    <d v="2023-07-01T00:00:00"/>
    <d v="2023-01-01T00:00:00"/>
    <n v="6"/>
    <s v="Q3-2023"/>
    <s v="Africa → South Africa → Cape Town"/>
    <m/>
    <m/>
    <s v="Medium"/>
    <n v="1"/>
    <n v="0"/>
    <n v="4.3999999999999997E-2"/>
    <n v="673.84900000000005"/>
    <n v="16"/>
    <n v="21792.823039999999"/>
    <n v="10781.584000000001"/>
    <n v="11011.239039999999"/>
    <n v="0.50526905209982376"/>
    <n v="1362.0514400000029"/>
    <n v="-230.68255999999747"/>
  </r>
  <r>
    <x v="538"/>
    <d v="2023-12-28T00:00:00"/>
    <d v="2024-01-01T00:00:00"/>
    <n v="4"/>
    <s v="Original"/>
    <d v="2024-01-01T00:00:00"/>
    <n v="4"/>
    <x v="0"/>
    <x v="11"/>
    <s v="Cape Town"/>
    <s v="Education"/>
    <x v="3"/>
    <x v="8"/>
    <x v="1"/>
    <x v="537"/>
    <n v="1141.8"/>
    <n v="2318.7399999999998"/>
    <n v="2318.7399999999998"/>
    <n v="0.107"/>
    <n v="32"/>
    <x v="539"/>
    <n v="36537.599999999999"/>
    <n v="29722.714239999994"/>
    <n v="0.44857490612468304"/>
    <x v="4"/>
    <d v="2023-12-01T00:00:00"/>
    <d v="2023-01-01T00:00:00"/>
    <n v="11"/>
    <s v="Q4-2023"/>
    <s v="Africa → South Africa → Cape Town"/>
    <m/>
    <m/>
    <s v="High"/>
    <n v="1"/>
    <n v="0"/>
    <n v="0.107"/>
    <n v="1255.98"/>
    <n v="34"/>
    <n v="70401.583879999991"/>
    <n v="42703.32"/>
    <n v="27698.263879999991"/>
    <n v="0.3934323967371513"/>
    <n v="4141.2696399999986"/>
    <n v="-2024.4503600000025"/>
  </r>
  <r>
    <x v="539"/>
    <d v="2023-01-26T00:00:00"/>
    <d v="2023-02-15T00:00:00"/>
    <n v="20"/>
    <s v="Original"/>
    <d v="2023-02-15T00:00:00"/>
    <n v="20"/>
    <x v="3"/>
    <x v="6"/>
    <s v="Berlin"/>
    <s v="Small Business"/>
    <x v="1"/>
    <x v="7"/>
    <x v="2"/>
    <x v="538"/>
    <n v="492.62"/>
    <n v="366.7"/>
    <n v="366.7"/>
    <n v="8.8999999999999996E-2"/>
    <n v="10"/>
    <x v="540"/>
    <n v="4926.2"/>
    <n v="-1585.5629999999996"/>
    <n v="-0.47462894052840809"/>
    <x v="5"/>
    <d v="2023-01-01T00:00:00"/>
    <d v="2023-01-01T00:00:00"/>
    <n v="0"/>
    <s v="Q1-2023"/>
    <s v="Europe → Germany → Berlin"/>
    <m/>
    <m/>
    <s v="Low"/>
    <n v="0"/>
    <n v="0"/>
    <n v="8.8999999999999996E-2"/>
    <n v="541.88200000000006"/>
    <n v="11"/>
    <n v="3674.7006999999999"/>
    <n v="5960.7020000000011"/>
    <n v="-2286.0013000000013"/>
    <n v="-0.62209183458124939"/>
    <n v="334.0636999999997"/>
    <n v="-700.43830000000162"/>
  </r>
  <r>
    <x v="540"/>
    <d v="2023-07-08T00:00:00"/>
    <d v="2023-07-09T00:00:00"/>
    <n v="1"/>
    <s v="Original"/>
    <d v="2023-07-09T00:00:00"/>
    <n v="1"/>
    <x v="0"/>
    <x v="0"/>
    <s v="Nairobi"/>
    <s v="Consumer"/>
    <x v="1"/>
    <x v="14"/>
    <x v="4"/>
    <x v="539"/>
    <n v="1258.72"/>
    <n v="2797.41"/>
    <n v="2797.41"/>
    <n v="0"/>
    <n v="7"/>
    <x v="541"/>
    <n v="8811.0400000000009"/>
    <n v="10770.829999999998"/>
    <n v="0.55004093071805704"/>
    <x v="24"/>
    <d v="2023-07-01T00:00:00"/>
    <d v="2023-01-01T00:00:00"/>
    <n v="6"/>
    <s v="Q3-2023"/>
    <s v="Africa → Kenya → Nairobi"/>
    <m/>
    <m/>
    <s v="High"/>
    <n v="1"/>
    <n v="0"/>
    <n v="0"/>
    <n v="1384.5920000000001"/>
    <n v="7"/>
    <n v="19581.87"/>
    <n v="9692.1440000000002"/>
    <n v="9889.7259999999987"/>
    <n v="0.50504502378986271"/>
    <n v="0"/>
    <n v="-881.10399999999936"/>
  </r>
  <r>
    <x v="541"/>
    <d v="2024-06-07T00:00:00"/>
    <d v="2024-06-09T00:00:00"/>
    <n v="2"/>
    <s v="Original"/>
    <d v="2024-06-09T00:00:00"/>
    <n v="2"/>
    <x v="1"/>
    <x v="9"/>
    <s v="Shanghai"/>
    <s v="Corporate"/>
    <x v="0"/>
    <x v="7"/>
    <x v="5"/>
    <x v="540"/>
    <n v="1370.28"/>
    <n v="2209.66"/>
    <n v="2209.66"/>
    <n v="0.13300000000000001"/>
    <n v="16"/>
    <x v="542"/>
    <n v="21924.48"/>
    <n v="8727.9235199999966"/>
    <n v="0.28473863442079589"/>
    <x v="17"/>
    <d v="2024-06-01T00:00:00"/>
    <d v="2023-01-01T00:00:00"/>
    <n v="17"/>
    <s v="Q2-2024"/>
    <s v="Asia → China → Shanghai"/>
    <m/>
    <m/>
    <s v="High"/>
    <n v="1"/>
    <n v="0"/>
    <n v="0.13300000000000001"/>
    <n v="1507.308"/>
    <n v="17"/>
    <n v="32568.178739999999"/>
    <n v="25624.236000000001"/>
    <n v="6943.9427399999986"/>
    <n v="0.21321249786287555"/>
    <n v="1915.7752200000032"/>
    <n v="-1783.980779999998"/>
  </r>
  <r>
    <x v="542"/>
    <d v="2023-02-11T00:00:00"/>
    <d v="2023-02-12T00:00:00"/>
    <n v="1"/>
    <s v="Original"/>
    <d v="2023-02-12T00:00:00"/>
    <n v="1"/>
    <x v="0"/>
    <x v="1"/>
    <s v="Port Harcourt"/>
    <s v="Non-Profit"/>
    <x v="4"/>
    <x v="14"/>
    <x v="6"/>
    <x v="541"/>
    <n v="944.61"/>
    <n v="839.04"/>
    <n v="839.04"/>
    <n v="5.8999999999999997E-2"/>
    <n v="6"/>
    <x v="543"/>
    <n v="5667.66"/>
    <n v="-930.44016000000011"/>
    <n v="-0.19641059343363726"/>
    <x v="2"/>
    <d v="2023-02-01T00:00:00"/>
    <d v="2023-01-01T00:00:00"/>
    <n v="1"/>
    <s v="Q1-2023"/>
    <s v="Africa → Nigeria → Port Harcourt"/>
    <m/>
    <m/>
    <s v="Medium"/>
    <n v="1"/>
    <n v="0"/>
    <n v="5.8999999999999997E-2"/>
    <n v="1039.0710000000001"/>
    <n v="6"/>
    <n v="4737.2198399999997"/>
    <n v="6234.4260000000013"/>
    <n v="-1497.2061600000015"/>
    <n v="-0.31605165277700131"/>
    <n v="0"/>
    <n v="-566.76600000000144"/>
  </r>
  <r>
    <x v="543"/>
    <d v="2023-07-01T00:00:00"/>
    <d v="2023-07-08T00:00:00"/>
    <n v="7"/>
    <s v="Original"/>
    <d v="2023-07-08T00:00:00"/>
    <n v="7"/>
    <x v="3"/>
    <x v="6"/>
    <s v="Frankfurt"/>
    <s v="Small Business"/>
    <x v="3"/>
    <x v="13"/>
    <x v="4"/>
    <x v="542"/>
    <n v="460.21"/>
    <n v="1139.1500000000001"/>
    <n v="1139.1500000000001"/>
    <n v="0.115"/>
    <n v="14"/>
    <x v="544"/>
    <n v="6442.94"/>
    <n v="7671.1285000000016"/>
    <n v="0.54350937151821255"/>
    <x v="24"/>
    <d v="2023-07-01T00:00:00"/>
    <d v="2023-01-01T00:00:00"/>
    <n v="6"/>
    <s v="Q3-2023"/>
    <s v="Europe → Germany → Frankfurt"/>
    <m/>
    <m/>
    <s v="Medium"/>
    <n v="1"/>
    <n v="0"/>
    <n v="0.115"/>
    <n v="506.23099999999999"/>
    <n v="15"/>
    <n v="15122.216249999999"/>
    <n v="7593.4650000000001"/>
    <n v="7528.7512499999993"/>
    <n v="0.49786030867003372"/>
    <n v="1008.1477499999983"/>
    <n v="-142.37725000000228"/>
  </r>
  <r>
    <x v="544"/>
    <d v="2025-08-20T00:00:00"/>
    <d v="2025-08-26T00:00:00"/>
    <n v="6"/>
    <s v="Original"/>
    <d v="2025-08-26T00:00:00"/>
    <n v="6"/>
    <x v="2"/>
    <x v="10"/>
    <s v="New York"/>
    <s v="Corporate"/>
    <x v="0"/>
    <x v="12"/>
    <x v="2"/>
    <x v="543"/>
    <n v="1304.95"/>
    <n v="1712.03"/>
    <n v="1712.03"/>
    <n v="0.21199999999999999"/>
    <n v="8"/>
    <x v="545"/>
    <n v="10439.6"/>
    <n v="353.03711999999905"/>
    <n v="3.2710922833287949E-2"/>
    <x v="28"/>
    <d v="2025-08-01T00:00:00"/>
    <d v="2023-01-01T00:00:00"/>
    <n v="31"/>
    <s v="Q3-2025"/>
    <s v="Americas → USA → New York"/>
    <m/>
    <m/>
    <s v="High"/>
    <n v="1"/>
    <n v="1"/>
    <n v="0.21199999999999999"/>
    <n v="1435.4450000000002"/>
    <n v="8"/>
    <n v="10792.637119999999"/>
    <n v="11483.560000000001"/>
    <n v="-690.9228800000019"/>
    <n v="-6.4017984883383339E-2"/>
    <n v="0"/>
    <n v="-1043.9600000000009"/>
  </r>
  <r>
    <x v="545"/>
    <d v="2024-03-04T00:00:00"/>
    <d v="2024-03-16T00:00:00"/>
    <n v="12"/>
    <s v="Original"/>
    <d v="2024-03-16T00:00:00"/>
    <n v="12"/>
    <x v="0"/>
    <x v="11"/>
    <s v="Johannesburg"/>
    <s v="Enterprise"/>
    <x v="3"/>
    <x v="12"/>
    <x v="5"/>
    <x v="544"/>
    <n v="441.08"/>
    <n v="1054.29"/>
    <n v="1054.29"/>
    <n v="0.23699999999999999"/>
    <n v="6"/>
    <x v="546"/>
    <n v="2646.48"/>
    <n v="2180.0596199999995"/>
    <n v="0.45168169985932899"/>
    <x v="0"/>
    <d v="2024-03-01T00:00:00"/>
    <d v="2023-01-01T00:00:00"/>
    <n v="14"/>
    <s v="Q1-2024"/>
    <s v="Africa → South Africa → Johannesburg"/>
    <m/>
    <m/>
    <s v="Medium"/>
    <n v="0"/>
    <n v="1"/>
    <n v="0.23699999999999999"/>
    <n v="485.18800000000005"/>
    <n v="6"/>
    <n v="4826.5396199999996"/>
    <n v="2911.1280000000002"/>
    <n v="1915.4116199999994"/>
    <n v="0.39684986984526183"/>
    <n v="0"/>
    <n v="-264.64800000000014"/>
  </r>
  <r>
    <x v="546"/>
    <d v="2023-09-08T00:00:00"/>
    <d v="2023-10-02T00:00:00"/>
    <n v="24"/>
    <s v="Original"/>
    <d v="2023-10-02T00:00:00"/>
    <n v="24"/>
    <x v="2"/>
    <x v="3"/>
    <s v="Toronto"/>
    <s v="Education"/>
    <x v="4"/>
    <x v="8"/>
    <x v="6"/>
    <x v="545"/>
    <n v="1299.03"/>
    <n v="2451.2199999999998"/>
    <n v="2451.2199999999998"/>
    <n v="0.20799999999999999"/>
    <n v="8"/>
    <x v="547"/>
    <n v="10392.24"/>
    <n v="5138.6899199999989"/>
    <n v="0.3308681416032041"/>
    <x v="27"/>
    <d v="2023-09-01T00:00:00"/>
    <d v="2023-01-01T00:00:00"/>
    <n v="8"/>
    <s v="Q3-2023"/>
    <s v="Americas → Canada → Toronto"/>
    <m/>
    <m/>
    <s v="High"/>
    <n v="0"/>
    <n v="1"/>
    <n v="0.20799999999999999"/>
    <n v="1428.933"/>
    <n v="8"/>
    <n v="15530.929919999999"/>
    <n v="11431.464"/>
    <n v="4099.4659199999987"/>
    <n v="0.26395495576352451"/>
    <n v="0"/>
    <n v="-1039.2240000000002"/>
  </r>
  <r>
    <x v="547"/>
    <d v="2023-02-28T00:00:00"/>
    <d v="2023-03-06T00:00:00"/>
    <n v="6"/>
    <s v="Original"/>
    <d v="2023-03-06T00:00:00"/>
    <n v="6"/>
    <x v="3"/>
    <x v="6"/>
    <s v="Frankfurt"/>
    <s v="Small Business"/>
    <x v="2"/>
    <x v="14"/>
    <x v="1"/>
    <x v="546"/>
    <n v="880.02"/>
    <n v="1251.21"/>
    <n v="1251.21"/>
    <n v="0.123"/>
    <n v="29"/>
    <x v="548"/>
    <n v="25520.579999999998"/>
    <n v="6301.4439300000049"/>
    <n v="0.19802146915172672"/>
    <x v="2"/>
    <d v="2023-02-01T00:00:00"/>
    <d v="2023-01-01T00:00:00"/>
    <n v="1"/>
    <s v="Q1-2023"/>
    <s v="Europe → Germany → Frankfurt"/>
    <m/>
    <m/>
    <s v="Medium"/>
    <n v="1"/>
    <n v="0"/>
    <n v="0.123"/>
    <n v="968.02200000000005"/>
    <n v="30"/>
    <n v="32919.335100000004"/>
    <n v="29040.66"/>
    <n v="3878.675100000004"/>
    <n v="0.11782361606689934"/>
    <n v="1097.3111700000009"/>
    <n v="-2422.7688300000009"/>
  </r>
  <r>
    <x v="548"/>
    <d v="2024-07-13T00:00:00"/>
    <d v="2024-08-03T00:00:00"/>
    <n v="21"/>
    <s v="Original"/>
    <d v="2024-08-03T00:00:00"/>
    <n v="21"/>
    <x v="2"/>
    <x v="5"/>
    <s v="Rio de Janeiro"/>
    <s v="Corporate"/>
    <x v="2"/>
    <x v="12"/>
    <x v="5"/>
    <x v="547"/>
    <n v="702.98"/>
    <n v="1104.8"/>
    <n v="1104.8"/>
    <n v="0.17499999999999999"/>
    <n v="12"/>
    <x v="549"/>
    <n v="8435.76"/>
    <n v="2501.7599999999984"/>
    <n v="0.22873192460448061"/>
    <x v="14"/>
    <d v="2024-07-01T00:00:00"/>
    <d v="2023-01-01T00:00:00"/>
    <n v="18"/>
    <s v="Q3-2024"/>
    <s v="Americas → Brazil → Rio de Janeiro"/>
    <m/>
    <m/>
    <s v="Medium"/>
    <n v="0"/>
    <n v="0"/>
    <n v="0.17499999999999999"/>
    <n v="773.27800000000013"/>
    <n v="13"/>
    <n v="11848.98"/>
    <n v="10052.614000000001"/>
    <n v="1796.3659999999982"/>
    <n v="0.15160511706492866"/>
    <n v="911.46000000000095"/>
    <n v="-705.39400000000023"/>
  </r>
  <r>
    <x v="549"/>
    <d v="2024-12-07T00:00:00"/>
    <d v="2024-12-26T00:00:00"/>
    <n v="19"/>
    <s v="Original"/>
    <d v="2024-12-26T00:00:00"/>
    <n v="19"/>
    <x v="3"/>
    <x v="8"/>
    <s v="London"/>
    <s v="Enterprise"/>
    <x v="1"/>
    <x v="14"/>
    <x v="2"/>
    <x v="548"/>
    <n v="1035.24"/>
    <n v="2383.41"/>
    <n v="2383.41"/>
    <n v="0.17"/>
    <n v="15"/>
    <x v="550"/>
    <n v="15528.6"/>
    <n v="14144.854499999992"/>
    <n v="0.47668378145860962"/>
    <x v="6"/>
    <d v="2024-12-01T00:00:00"/>
    <d v="2023-01-01T00:00:00"/>
    <n v="23"/>
    <s v="Q4-2024"/>
    <s v="Europe → United Kingdom → London"/>
    <m/>
    <m/>
    <s v="High"/>
    <n v="0"/>
    <n v="0"/>
    <n v="0.17"/>
    <n v="1138.7640000000001"/>
    <n v="16"/>
    <n v="31651.684799999995"/>
    <n v="18220.224000000002"/>
    <n v="13431.460799999993"/>
    <n v="0.42435215960447059"/>
    <n v="1978.2303000000029"/>
    <n v="-713.39369999999872"/>
  </r>
  <r>
    <x v="550"/>
    <d v="2025-08-06T00:00:00"/>
    <d v="2025-08-23T00:00:00"/>
    <n v="17"/>
    <s v="Original"/>
    <d v="2025-08-23T00:00:00"/>
    <n v="17"/>
    <x v="2"/>
    <x v="5"/>
    <s v="Brasília"/>
    <s v="Consumer"/>
    <x v="3"/>
    <x v="8"/>
    <x v="5"/>
    <x v="549"/>
    <n v="86.64"/>
    <n v="213.06"/>
    <n v="213.06"/>
    <n v="0.21199999999999999"/>
    <n v="11"/>
    <x v="551"/>
    <n v="953.04"/>
    <n v="893.76407999999992"/>
    <n v="0.48395175735154322"/>
    <x v="28"/>
    <d v="2025-08-01T00:00:00"/>
    <d v="2023-01-01T00:00:00"/>
    <n v="31"/>
    <s v="Q3-2025"/>
    <s v="Americas → Brazil → Brasília"/>
    <m/>
    <m/>
    <s v="Low"/>
    <n v="0"/>
    <n v="1"/>
    <n v="0.21199999999999999"/>
    <n v="95.304000000000002"/>
    <n v="12"/>
    <n v="2014.6953600000004"/>
    <n v="1143.6480000000001"/>
    <n v="871.04736000000025"/>
    <n v="0.43234693308669758"/>
    <n v="167.89128000000051"/>
    <n v="-22.716719999999668"/>
  </r>
  <r>
    <x v="551"/>
    <d v="2023-03-03T00:00:00"/>
    <d v="2023-03-20T00:00:00"/>
    <n v="17"/>
    <s v="Original"/>
    <d v="2023-03-20T00:00:00"/>
    <n v="17"/>
    <x v="1"/>
    <x v="2"/>
    <s v="Nagoya"/>
    <s v="Small Business"/>
    <x v="1"/>
    <x v="14"/>
    <x v="2"/>
    <x v="550"/>
    <n v="1171.17"/>
    <n v="2030.64"/>
    <n v="2030.64"/>
    <n v="0.157"/>
    <n v="11"/>
    <x v="552"/>
    <n v="12882.87"/>
    <n v="5947.254719999999"/>
    <n v="0.31583724528830415"/>
    <x v="22"/>
    <d v="2023-03-01T00:00:00"/>
    <d v="2023-03-01T00:00:00"/>
    <n v="0"/>
    <s v="Q1-2023"/>
    <s v="Asia → Japan → Nagoya"/>
    <m/>
    <m/>
    <s v="High"/>
    <n v="0"/>
    <n v="0"/>
    <n v="0.157"/>
    <n v="1288.2870000000003"/>
    <n v="12"/>
    <n v="20541.954239999999"/>
    <n v="15459.444000000003"/>
    <n v="5082.510239999996"/>
    <n v="0.24742096981713441"/>
    <n v="1711.8295199999993"/>
    <n v="-864.74448000000302"/>
  </r>
  <r>
    <x v="552"/>
    <d v="2025-02-16T00:00:00"/>
    <d v="2025-03-17T00:00:00"/>
    <n v="29"/>
    <s v="Original"/>
    <d v="2025-03-17T00:00:00"/>
    <n v="29"/>
    <x v="3"/>
    <x v="6"/>
    <s v="Munich"/>
    <s v="Consumer"/>
    <x v="0"/>
    <x v="4"/>
    <x v="6"/>
    <x v="551"/>
    <n v="730.42"/>
    <n v="956.7"/>
    <n v="956.7"/>
    <n v="4.2000000000000003E-2"/>
    <n v="22"/>
    <x v="553"/>
    <n v="16069.24"/>
    <n v="4094.1692000000021"/>
    <n v="0.20304945256975698"/>
    <x v="26"/>
    <d v="2025-02-01T00:00:00"/>
    <d v="2023-01-01T00:00:00"/>
    <n v="25"/>
    <s v="Q1-2025"/>
    <s v="Europe → Germany → Munich"/>
    <m/>
    <m/>
    <s v="Medium"/>
    <n v="0"/>
    <n v="0"/>
    <n v="4.2000000000000003E-2"/>
    <n v="803.46199999999999"/>
    <n v="23"/>
    <n v="21079.927800000001"/>
    <n v="18479.626"/>
    <n v="2600.3018000000011"/>
    <n v="0.12335439782673265"/>
    <n v="916.51859999999942"/>
    <n v="-1493.867400000001"/>
  </r>
  <r>
    <x v="553"/>
    <d v="2025-02-15T00:00:00"/>
    <d v="2025-03-01T00:00:00"/>
    <n v="14"/>
    <s v="Original"/>
    <d v="2025-03-01T00:00:00"/>
    <n v="14"/>
    <x v="0"/>
    <x v="0"/>
    <s v="Mombasa"/>
    <s v="Education"/>
    <x v="4"/>
    <x v="4"/>
    <x v="6"/>
    <x v="552"/>
    <n v="1162.8599999999999"/>
    <n v="1447.68"/>
    <n v="1447.68"/>
    <n v="8.6999999999999994E-2"/>
    <n v="12"/>
    <x v="554"/>
    <n v="13954.32"/>
    <n v="1906.4620800000012"/>
    <n v="0.12019975247021369"/>
    <x v="26"/>
    <d v="2025-02-01T00:00:00"/>
    <d v="2023-01-01T00:00:00"/>
    <n v="25"/>
    <s v="Q1-2025"/>
    <s v="Africa → Kenya → Mombasa"/>
    <m/>
    <m/>
    <s v="Medium"/>
    <n v="0"/>
    <n v="0"/>
    <n v="8.6999999999999994E-2"/>
    <n v="1279.146"/>
    <n v="13"/>
    <n v="17182.513920000001"/>
    <n v="16628.898000000001"/>
    <n v="553.61592000000019"/>
    <n v="3.2219727717234997E-2"/>
    <n v="1321.7318400000004"/>
    <n v="-1352.846160000001"/>
  </r>
  <r>
    <x v="554"/>
    <d v="2024-08-31T00:00:00"/>
    <d v="2024-09-26T00:00:00"/>
    <n v="26"/>
    <s v="Original"/>
    <d v="2024-09-26T00:00:00"/>
    <n v="26"/>
    <x v="1"/>
    <x v="2"/>
    <s v="Tokyo"/>
    <s v="Education"/>
    <x v="1"/>
    <x v="2"/>
    <x v="3"/>
    <x v="553"/>
    <n v="1189.03"/>
    <n v="2949.62"/>
    <n v="2949.62"/>
    <n v="0.125"/>
    <n v="13"/>
    <x v="555"/>
    <n v="15457.39"/>
    <n v="18094.537499999999"/>
    <n v="0.53929949330034765"/>
    <x v="21"/>
    <d v="2024-08-01T00:00:00"/>
    <d v="2023-03-01T00:00:00"/>
    <n v="17"/>
    <s v="Q3-2024"/>
    <s v="Asia → Japan → Tokyo"/>
    <m/>
    <m/>
    <s v="High"/>
    <n v="0"/>
    <n v="0"/>
    <n v="0.125"/>
    <n v="1307.933"/>
    <n v="14"/>
    <n v="36132.845000000001"/>
    <n v="18311.061999999998"/>
    <n v="17821.783000000003"/>
    <n v="0.49322944263038249"/>
    <n v="2580.9175000000032"/>
    <n v="-272.75449999999546"/>
  </r>
  <r>
    <x v="555"/>
    <d v="2023-05-07T00:00:00"/>
    <d v="2023-05-20T00:00:00"/>
    <n v="13"/>
    <s v="Original"/>
    <d v="2023-05-20T00:00:00"/>
    <n v="13"/>
    <x v="1"/>
    <x v="4"/>
    <s v="Mumbai"/>
    <s v="Enterprise"/>
    <x v="0"/>
    <x v="14"/>
    <x v="6"/>
    <x v="554"/>
    <n v="1443.28"/>
    <n v="2580.5700000000002"/>
    <n v="2580.5700000000002"/>
    <n v="0"/>
    <n v="18"/>
    <x v="556"/>
    <n v="25979.040000000001"/>
    <n v="20471.22"/>
    <n v="0.4407127107577008"/>
    <x v="15"/>
    <d v="2023-05-01T00:00:00"/>
    <d v="2023-01-01T00:00:00"/>
    <n v="4"/>
    <s v="Q2-2023"/>
    <s v="Asia → India → Mumbai"/>
    <m/>
    <m/>
    <s v="High"/>
    <n v="0"/>
    <n v="0"/>
    <n v="0"/>
    <n v="1587.6080000000002"/>
    <n v="19"/>
    <n v="49030.83"/>
    <n v="30164.552000000003"/>
    <n v="18866.277999999998"/>
    <n v="0.38478398183347085"/>
    <n v="2580.5699999999997"/>
    <n v="-1604.9420000000027"/>
  </r>
  <r>
    <x v="556"/>
    <d v="2025-05-14T00:00:00"/>
    <d v="2025-05-12T00:00:00"/>
    <n v="-2"/>
    <s v="Corrected"/>
    <d v="2025-05-16T00:00:00"/>
    <n v="2"/>
    <x v="2"/>
    <x v="3"/>
    <s v="Vancouver"/>
    <s v="Non-Profit"/>
    <x v="3"/>
    <x v="9"/>
    <x v="1"/>
    <x v="555"/>
    <n v="883.5"/>
    <n v="1978.91"/>
    <n v="1978.91"/>
    <n v="5.3999999999999999E-2"/>
    <n v="27"/>
    <x v="557"/>
    <n v="23854.5"/>
    <n v="26690.819219999998"/>
    <n v="0.52805718970390547"/>
    <x v="8"/>
    <d v="2025-05-01T00:00:00"/>
    <d v="2023-01-01T00:00:00"/>
    <n v="28"/>
    <s v="Q2-2025"/>
    <s v="Americas → Canada → Vancouver"/>
    <m/>
    <m/>
    <s v="High"/>
    <n v="1"/>
    <n v="0"/>
    <n v="5.3999999999999999E-2"/>
    <n v="971.85"/>
    <n v="28"/>
    <n v="52417.36808"/>
    <n v="27211.8"/>
    <n v="25205.568080000001"/>
    <n v="0.48086290867429604"/>
    <n v="1872.0488600000026"/>
    <n v="-1485.2511399999967"/>
  </r>
  <r>
    <x v="557"/>
    <d v="2024-03-11T00:00:00"/>
    <d v="2024-03-29T00:00:00"/>
    <n v="18"/>
    <s v="Original"/>
    <d v="2024-03-29T00:00:00"/>
    <n v="18"/>
    <x v="2"/>
    <x v="10"/>
    <s v="New York"/>
    <s v="Corporate"/>
    <x v="0"/>
    <x v="12"/>
    <x v="5"/>
    <x v="556"/>
    <n v="710.98"/>
    <n v="1481.45"/>
    <n v="1481.45"/>
    <n v="0.21099999999999999"/>
    <n v="9"/>
    <x v="558"/>
    <n v="6398.82"/>
    <n v="4120.9564500000015"/>
    <n v="0.39173422264120461"/>
    <x v="0"/>
    <d v="2024-03-01T00:00:00"/>
    <d v="2023-01-01T00:00:00"/>
    <n v="14"/>
    <s v="Q1-2024"/>
    <s v="Americas → USA → New York"/>
    <m/>
    <m/>
    <s v="Medium"/>
    <n v="0"/>
    <n v="1"/>
    <n v="0.21099999999999999"/>
    <n v="782.07800000000009"/>
    <n v="9"/>
    <n v="10519.776450000001"/>
    <n v="7038.7020000000011"/>
    <n v="3481.0744500000001"/>
    <n v="0.33090764490532493"/>
    <n v="0"/>
    <n v="-639.88200000000143"/>
  </r>
  <r>
    <x v="558"/>
    <d v="2024-05-18T00:00:00"/>
    <d v="2024-05-22T00:00:00"/>
    <n v="4"/>
    <s v="Original"/>
    <d v="2024-05-22T00:00:00"/>
    <n v="4"/>
    <x v="0"/>
    <x v="0"/>
    <s v="Nairobi"/>
    <s v="Corporate"/>
    <x v="4"/>
    <x v="10"/>
    <x v="6"/>
    <x v="557"/>
    <n v="857.42"/>
    <n v="1658.92"/>
    <n v="1658.92"/>
    <n v="0.122"/>
    <n v="9"/>
    <x v="559"/>
    <n v="7716.78"/>
    <n v="5392.0058400000007"/>
    <n v="0.41132763215544305"/>
    <x v="7"/>
    <d v="2024-05-01T00:00:00"/>
    <d v="2023-01-01T00:00:00"/>
    <n v="16"/>
    <s v="Q2-2024"/>
    <s v="Africa → Kenya → Nairobi"/>
    <m/>
    <m/>
    <s v="High"/>
    <n v="1"/>
    <n v="0"/>
    <n v="0.122"/>
    <n v="943.16200000000003"/>
    <n v="9"/>
    <n v="13108.78584"/>
    <n v="8488.4580000000005"/>
    <n v="4620.3278399999999"/>
    <n v="0.35246039537098728"/>
    <n v="0"/>
    <n v="-771.67800000000079"/>
  </r>
  <r>
    <x v="559"/>
    <d v="2024-01-08T00:00:00"/>
    <d v="2024-01-12T00:00:00"/>
    <n v="4"/>
    <s v="Original"/>
    <d v="2024-01-12T00:00:00"/>
    <n v="4"/>
    <x v="1"/>
    <x v="4"/>
    <s v="Bengaluru"/>
    <s v="Corporate"/>
    <x v="4"/>
    <x v="6"/>
    <x v="1"/>
    <x v="558"/>
    <n v="802.32"/>
    <n v="602.34"/>
    <n v="602.34"/>
    <n v="0.12"/>
    <n v="25"/>
    <x v="560"/>
    <n v="20058"/>
    <n v="-6806.52"/>
    <n v="-0.51364224977134632"/>
    <x v="9"/>
    <d v="2024-01-01T00:00:00"/>
    <d v="2023-01-01T00:00:00"/>
    <n v="12"/>
    <s v="Q1-2024"/>
    <s v="Asia → India → Bengaluru"/>
    <m/>
    <m/>
    <s v="Low"/>
    <n v="1"/>
    <n v="0"/>
    <n v="0.12"/>
    <n v="882.55200000000013"/>
    <n v="26"/>
    <n v="13781.539200000001"/>
    <n v="22946.352000000003"/>
    <n v="-9164.8128000000015"/>
    <n v="-0.66500647474848096"/>
    <n v="530.05920000000151"/>
    <n v="-2358.2928000000011"/>
  </r>
  <r>
    <x v="560"/>
    <d v="2024-10-25T00:00:00"/>
    <d v="2024-11-05T00:00:00"/>
    <n v="11"/>
    <s v="Original"/>
    <d v="2024-11-05T00:00:00"/>
    <n v="11"/>
    <x v="2"/>
    <x v="10"/>
    <s v="New York"/>
    <s v="Corporate"/>
    <x v="3"/>
    <x v="13"/>
    <x v="0"/>
    <x v="559"/>
    <n v="446.66"/>
    <n v="527.64"/>
    <n v="527.64"/>
    <n v="0.14499999999999999"/>
    <n v="15"/>
    <x v="561"/>
    <n v="6699.9000000000005"/>
    <n v="67.082999999998719"/>
    <n v="9.9132804087137105E-3"/>
    <x v="1"/>
    <d v="2024-10-01T00:00:00"/>
    <d v="2023-01-01T00:00:00"/>
    <n v="21"/>
    <s v="Q4-2024"/>
    <s v="Americas → USA → New York"/>
    <m/>
    <m/>
    <s v="Low"/>
    <n v="0"/>
    <n v="0"/>
    <n v="0.14499999999999999"/>
    <n v="491.32600000000008"/>
    <n v="16"/>
    <n v="7218.1151999999993"/>
    <n v="7861.2160000000013"/>
    <n v="-643.10080000000198"/>
    <n v="-8.9095391550415001E-2"/>
    <n v="451.13220000000001"/>
    <n v="-710.1838000000007"/>
  </r>
  <r>
    <x v="561"/>
    <d v="2024-11-30T00:00:00"/>
    <d v="2024-12-19T00:00:00"/>
    <n v="19"/>
    <s v="Original"/>
    <d v="2024-12-19T00:00:00"/>
    <n v="19"/>
    <x v="0"/>
    <x v="0"/>
    <s v="Kisumu"/>
    <s v="Corporate"/>
    <x v="1"/>
    <x v="4"/>
    <x v="3"/>
    <x v="560"/>
    <n v="1195.98"/>
    <n v="1841.9"/>
    <n v="1841.9"/>
    <n v="5.5E-2"/>
    <n v="19"/>
    <x v="562"/>
    <n v="22723.62"/>
    <n v="10347.694500000001"/>
    <n v="0.31289032977506842"/>
    <x v="18"/>
    <d v="2024-11-01T00:00:00"/>
    <d v="2023-01-01T00:00:00"/>
    <n v="22"/>
    <s v="Q4-2024"/>
    <s v="Africa → Kenya → Kisumu"/>
    <m/>
    <m/>
    <s v="High"/>
    <n v="0"/>
    <n v="0"/>
    <n v="5.5E-2"/>
    <n v="1315.5780000000002"/>
    <n v="20"/>
    <n v="34811.909999999996"/>
    <n v="26311.560000000005"/>
    <n v="8500.3499999999913"/>
    <n v="0.24417936275257499"/>
    <n v="1740.5954999999958"/>
    <n v="-1847.3445000000102"/>
  </r>
  <r>
    <x v="562"/>
    <d v="2023-04-13T00:00:00"/>
    <d v="2023-05-02T00:00:00"/>
    <n v="19"/>
    <s v="Original"/>
    <d v="2023-05-02T00:00:00"/>
    <n v="19"/>
    <x v="2"/>
    <x v="3"/>
    <s v="Montreal"/>
    <s v="Consumer"/>
    <x v="3"/>
    <x v="6"/>
    <x v="5"/>
    <x v="561"/>
    <n v="671.05"/>
    <n v="1645.48"/>
    <n v="1645.48"/>
    <n v="0.13700000000000001"/>
    <n v="6"/>
    <x v="563"/>
    <n v="4026.2999999999997"/>
    <n v="4493.9954400000006"/>
    <n v="0.52744596377517172"/>
    <x v="12"/>
    <d v="2023-04-01T00:00:00"/>
    <d v="2023-01-01T00:00:00"/>
    <n v="3"/>
    <s v="Q2-2023"/>
    <s v="Americas → Canada → Montreal"/>
    <m/>
    <m/>
    <s v="High"/>
    <n v="0"/>
    <n v="0"/>
    <n v="0.13700000000000001"/>
    <n v="738.15499999999997"/>
    <n v="6"/>
    <n v="8520.2954399999999"/>
    <n v="4428.93"/>
    <n v="4091.3654399999996"/>
    <n v="0.48019056015268874"/>
    <n v="0"/>
    <n v="-402.63000000000102"/>
  </r>
  <r>
    <x v="563"/>
    <d v="2025-02-04T00:00:00"/>
    <d v="2025-02-08T00:00:00"/>
    <n v="4"/>
    <s v="Original"/>
    <d v="2025-02-08T00:00:00"/>
    <n v="4"/>
    <x v="3"/>
    <x v="8"/>
    <s v="Manchester"/>
    <s v="Enterprise"/>
    <x v="2"/>
    <x v="4"/>
    <x v="2"/>
    <x v="562"/>
    <n v="586.21"/>
    <n v="727.22"/>
    <n v="727.22"/>
    <n v="6.8000000000000005E-2"/>
    <n v="15"/>
    <x v="564"/>
    <n v="8793.1500000000015"/>
    <n v="1373.3855999999996"/>
    <n v="0.13508884973559721"/>
    <x v="26"/>
    <d v="2025-02-01T00:00:00"/>
    <d v="2023-01-01T00:00:00"/>
    <n v="25"/>
    <s v="Q1-2025"/>
    <s v="Europe → United Kingdom → Manchester"/>
    <m/>
    <m/>
    <s v="Low"/>
    <n v="1"/>
    <n v="0"/>
    <n v="6.8000000000000005E-2"/>
    <n v="644.83100000000013"/>
    <n v="16"/>
    <n v="10844.30464"/>
    <n v="10317.296000000002"/>
    <n v="527.00863999999819"/>
    <n v="4.8597734709156806E-2"/>
    <n v="677.76903999999922"/>
    <n v="-846.37696000000142"/>
  </r>
  <r>
    <x v="564"/>
    <d v="2024-01-24T00:00:00"/>
    <d v="2024-02-04T00:00:00"/>
    <n v="11"/>
    <s v="Original"/>
    <d v="2024-02-04T00:00:00"/>
    <n v="11"/>
    <x v="3"/>
    <x v="8"/>
    <s v="Manchester"/>
    <s v="Consumer"/>
    <x v="0"/>
    <x v="5"/>
    <x v="4"/>
    <x v="563"/>
    <n v="525.34"/>
    <n v="1233.79"/>
    <n v="1233.79"/>
    <n v="0.14299999999999999"/>
    <n v="4"/>
    <x v="565"/>
    <n v="2101.36"/>
    <n v="2128.0721199999994"/>
    <n v="0.50315788494082736"/>
    <x v="9"/>
    <d v="2024-01-01T00:00:00"/>
    <d v="2023-01-01T00:00:00"/>
    <n v="12"/>
    <s v="Q1-2024"/>
    <s v="Europe → United Kingdom → Manchester"/>
    <m/>
    <m/>
    <s v="Medium"/>
    <n v="0"/>
    <n v="0"/>
    <n v="0.14299999999999999"/>
    <n v="577.87400000000014"/>
    <n v="4"/>
    <n v="4229.4321199999995"/>
    <n v="2311.4960000000005"/>
    <n v="1917.9361199999989"/>
    <n v="0.45347367343491002"/>
    <n v="0"/>
    <n v="-210.13600000000042"/>
  </r>
  <r>
    <x v="565"/>
    <d v="2024-02-08T00:00:00"/>
    <d v="2024-02-09T00:00:00"/>
    <n v="1"/>
    <s v="Original"/>
    <d v="2024-02-09T00:00:00"/>
    <n v="1"/>
    <x v="0"/>
    <x v="0"/>
    <s v="Mombasa"/>
    <s v="Corporate"/>
    <x v="4"/>
    <x v="9"/>
    <x v="0"/>
    <x v="564"/>
    <n v="1233.52"/>
    <n v="1543.76"/>
    <n v="1543.76"/>
    <n v="0.126"/>
    <n v="13"/>
    <x v="566"/>
    <n v="16035.76"/>
    <n v="1504.4411200000013"/>
    <n v="8.5771030201277493E-2"/>
    <x v="31"/>
    <d v="2024-02-01T00:00:00"/>
    <d v="2023-01-01T00:00:00"/>
    <n v="13"/>
    <s v="Q1-2024"/>
    <s v="Africa → Kenya → Mombasa"/>
    <m/>
    <m/>
    <s v="Medium"/>
    <n v="1"/>
    <n v="0"/>
    <n v="0.126"/>
    <n v="1356.8720000000001"/>
    <n v="14"/>
    <n v="18889.447359999998"/>
    <n v="18996.208000000002"/>
    <n v="-106.76064000000406"/>
    <n v="-5.6518667785950549E-3"/>
    <n v="1349.2462399999968"/>
    <n v="-1611.2017600000054"/>
  </r>
  <r>
    <x v="566"/>
    <d v="2025-06-26T00:00:00"/>
    <d v="2025-07-11T00:00:00"/>
    <n v="15"/>
    <s v="Original"/>
    <d v="2025-07-11T00:00:00"/>
    <n v="15"/>
    <x v="0"/>
    <x v="1"/>
    <s v="Port Harcourt"/>
    <s v="Small Business"/>
    <x v="1"/>
    <x v="8"/>
    <x v="4"/>
    <x v="565"/>
    <n v="1170.1500000000001"/>
    <n v="2115.19"/>
    <n v="2115.19"/>
    <n v="9.1999999999999998E-2"/>
    <n v="23"/>
    <x v="567"/>
    <n v="26913.45"/>
    <n v="17260.177960000005"/>
    <n v="0.39073489674946776"/>
    <x v="16"/>
    <d v="2025-06-01T00:00:00"/>
    <d v="2023-01-01T00:00:00"/>
    <n v="29"/>
    <s v="Q2-2025"/>
    <s v="Africa → Nigeria → Port Harcourt"/>
    <m/>
    <m/>
    <s v="High"/>
    <n v="0"/>
    <n v="0"/>
    <n v="9.1999999999999998E-2"/>
    <n v="1287.1650000000002"/>
    <n v="24"/>
    <n v="46094.220479999996"/>
    <n v="30891.960000000006"/>
    <n v="15202.26047999999"/>
    <n v="0.32980838642441429"/>
    <n v="1920.5925199999911"/>
    <n v="-2057.9174800000146"/>
  </r>
  <r>
    <x v="567"/>
    <d v="2024-11-04T00:00:00"/>
    <d v="2024-11-07T00:00:00"/>
    <n v="3"/>
    <s v="Original"/>
    <d v="2024-11-07T00:00:00"/>
    <n v="3"/>
    <x v="3"/>
    <x v="7"/>
    <s v="Lyon"/>
    <s v="Corporate"/>
    <x v="1"/>
    <x v="7"/>
    <x v="5"/>
    <x v="566"/>
    <n v="740.68"/>
    <n v="1837.19"/>
    <n v="1837.19"/>
    <n v="0.19700000000000001"/>
    <n v="17"/>
    <x v="568"/>
    <n v="12591.56"/>
    <n v="12487.920689999997"/>
    <n v="0.4979337827748298"/>
    <x v="18"/>
    <d v="2024-11-01T00:00:00"/>
    <d v="2023-01-01T00:00:00"/>
    <n v="22"/>
    <s v="Q4-2024"/>
    <s v="Europe → France → Lyon"/>
    <m/>
    <m/>
    <s v="High"/>
    <n v="1"/>
    <n v="0"/>
    <n v="0.19700000000000001"/>
    <n v="814.74800000000005"/>
    <n v="18"/>
    <n v="26554.744259999996"/>
    <n v="14665.464"/>
    <n v="11889.280259999996"/>
    <n v="0.44772716105231275"/>
    <n v="1475.2635699999992"/>
    <n v="-598.64043000000129"/>
  </r>
  <r>
    <x v="568"/>
    <d v="2024-02-20T00:00:00"/>
    <d v="2024-02-20T00:00:00"/>
    <n v="0"/>
    <s v="Original"/>
    <d v="2024-02-20T00:00:00"/>
    <n v="0"/>
    <x v="2"/>
    <x v="10"/>
    <s v="New York"/>
    <s v="Enterprise"/>
    <x v="1"/>
    <x v="0"/>
    <x v="2"/>
    <x v="567"/>
    <n v="1407.05"/>
    <n v="2858.93"/>
    <n v="2858.93"/>
    <n v="0"/>
    <n v="12"/>
    <x v="569"/>
    <n v="16884.599999999999"/>
    <n v="17422.559999999998"/>
    <n v="0.50784034586366222"/>
    <x v="31"/>
    <d v="2024-02-01T00:00:00"/>
    <d v="2023-01-01T00:00:00"/>
    <n v="13"/>
    <s v="Q1-2024"/>
    <s v="Americas → USA → New York"/>
    <m/>
    <m/>
    <s v="High"/>
    <n v="1"/>
    <n v="0"/>
    <n v="0"/>
    <n v="1547.7550000000001"/>
    <n v="13"/>
    <n v="37166.089999999997"/>
    <n v="20120.815000000002"/>
    <n v="17045.274999999994"/>
    <n v="0.4586243804500284"/>
    <n v="2858.9300000000003"/>
    <n v="-377.28500000000349"/>
  </r>
  <r>
    <x v="569"/>
    <d v="2025-04-13T00:00:00"/>
    <d v="2025-04-14T00:00:00"/>
    <n v="1"/>
    <s v="Original"/>
    <d v="2025-04-14T00:00:00"/>
    <n v="1"/>
    <x v="1"/>
    <x v="2"/>
    <s v="Osaka"/>
    <s v="Enterprise"/>
    <x v="1"/>
    <x v="3"/>
    <x v="0"/>
    <x v="568"/>
    <n v="138.9"/>
    <n v="289.92"/>
    <n v="289.92"/>
    <n v="2.9000000000000001E-2"/>
    <n v="12"/>
    <x v="570"/>
    <n v="1666.8000000000002"/>
    <n v="1711.3478399999999"/>
    <n v="0.50659353025828491"/>
    <x v="19"/>
    <d v="2025-04-01T00:00:00"/>
    <d v="2023-03-01T00:00:00"/>
    <n v="25"/>
    <s v="Q2-2025"/>
    <s v="Asia → Japan → Osaka"/>
    <m/>
    <m/>
    <s v="Low"/>
    <n v="1"/>
    <n v="0"/>
    <n v="2.9000000000000001E-2"/>
    <n v="152.79000000000002"/>
    <n v="13"/>
    <n v="3659.6601599999999"/>
    <n v="1986.2700000000002"/>
    <n v="1673.3901599999997"/>
    <n v="0.4572528832841134"/>
    <n v="281.51231999999982"/>
    <n v="-37.957680000000209"/>
  </r>
  <r>
    <x v="570"/>
    <d v="2023-06-01T00:00:00"/>
    <d v="2023-06-01T00:00:00"/>
    <n v="0"/>
    <s v="Original"/>
    <d v="2023-06-01T00:00:00"/>
    <n v="0"/>
    <x v="1"/>
    <x v="4"/>
    <s v="Bengaluru"/>
    <s v="Corporate"/>
    <x v="0"/>
    <x v="6"/>
    <x v="6"/>
    <x v="569"/>
    <n v="669.37"/>
    <n v="997.2"/>
    <n v="997.2"/>
    <n v="8.2000000000000003E-2"/>
    <n v="5"/>
    <x v="571"/>
    <n v="3346.85"/>
    <n v="1230.2980000000002"/>
    <n v="0.26879139586484863"/>
    <x v="23"/>
    <d v="2023-06-01T00:00:00"/>
    <d v="2023-01-01T00:00:00"/>
    <n v="5"/>
    <s v="Q2-2023"/>
    <s v="Asia → India → Bengaluru"/>
    <m/>
    <m/>
    <s v="Medium"/>
    <n v="1"/>
    <n v="0"/>
    <n v="8.2000000000000003E-2"/>
    <n v="736.30700000000002"/>
    <n v="5"/>
    <n v="4577.1480000000001"/>
    <n v="3681.5349999999999"/>
    <n v="895.61300000000028"/>
    <n v="0.1956705354513335"/>
    <n v="0"/>
    <n v="-334.68499999999995"/>
  </r>
  <r>
    <x v="571"/>
    <d v="2025-03-24T00:00:00"/>
    <d v="2025-04-04T00:00:00"/>
    <n v="11"/>
    <s v="Original"/>
    <d v="2025-04-04T00:00:00"/>
    <n v="11"/>
    <x v="1"/>
    <x v="4"/>
    <s v="Mumbai"/>
    <s v="Education"/>
    <x v="2"/>
    <x v="1"/>
    <x v="3"/>
    <x v="570"/>
    <n v="23.83"/>
    <n v="47.29"/>
    <n v="47.29"/>
    <n v="6.4000000000000001E-2"/>
    <n v="19"/>
    <x v="572"/>
    <n v="452.77"/>
    <n v="388.23536000000001"/>
    <n v="0.46163244429262618"/>
    <x v="3"/>
    <d v="2025-03-01T00:00:00"/>
    <d v="2023-01-01T00:00:00"/>
    <n v="26"/>
    <s v="Q1-2025"/>
    <s v="Asia → India → Mumbai"/>
    <m/>
    <m/>
    <s v="Low"/>
    <n v="0"/>
    <n v="0"/>
    <n v="6.4000000000000001E-2"/>
    <n v="26.213000000000001"/>
    <n v="20"/>
    <n v="885.26879999999994"/>
    <n v="524.26"/>
    <n v="361.00879999999995"/>
    <n v="0.40779568872188876"/>
    <n v="44.263439999999946"/>
    <n v="-27.226560000000063"/>
  </r>
  <r>
    <x v="572"/>
    <d v="2024-01-02T00:00:00"/>
    <d v="2024-01-02T00:00:00"/>
    <n v="0"/>
    <s v="Original"/>
    <d v="2024-01-02T00:00:00"/>
    <n v="0"/>
    <x v="2"/>
    <x v="3"/>
    <s v="Vancouver"/>
    <s v="Education"/>
    <x v="4"/>
    <x v="8"/>
    <x v="4"/>
    <x v="571"/>
    <n v="444.41"/>
    <n v="754.24"/>
    <n v="754.24"/>
    <n v="0.20699999999999999"/>
    <n v="32"/>
    <x v="573"/>
    <n v="14221.12"/>
    <n v="4918.4742400000014"/>
    <n v="0.25697902360546598"/>
    <x v="9"/>
    <d v="2024-01-01T00:00:00"/>
    <d v="2023-01-01T00:00:00"/>
    <n v="12"/>
    <s v="Q1-2024"/>
    <s v="Americas → Canada → Vancouver"/>
    <m/>
    <m/>
    <s v="Low"/>
    <n v="1"/>
    <n v="1"/>
    <n v="0.20699999999999999"/>
    <n v="488.85100000000006"/>
    <n v="34"/>
    <n v="20335.818880000003"/>
    <n v="16620.934000000001"/>
    <n v="3714.8848800000014"/>
    <n v="0.18267692596601259"/>
    <n v="1196.2246400000004"/>
    <n v="-1203.5893599999999"/>
  </r>
  <r>
    <x v="573"/>
    <d v="2023-12-19T00:00:00"/>
    <d v="2024-01-01T00:00:00"/>
    <n v="13"/>
    <s v="Original"/>
    <d v="2024-01-01T00:00:00"/>
    <n v="13"/>
    <x v="2"/>
    <x v="3"/>
    <s v="Toronto"/>
    <s v="Enterprise"/>
    <x v="0"/>
    <x v="11"/>
    <x v="5"/>
    <x v="572"/>
    <n v="856.1"/>
    <n v="901.48"/>
    <n v="901.48"/>
    <n v="5.6000000000000001E-2"/>
    <n v="17"/>
    <x v="574"/>
    <n v="14553.7"/>
    <n v="-86.748960000000807"/>
    <n v="-5.9963540182134192E-3"/>
    <x v="4"/>
    <d v="2023-12-01T00:00:00"/>
    <d v="2023-01-01T00:00:00"/>
    <n v="11"/>
    <s v="Q4-2023"/>
    <s v="Americas → Canada → Toronto"/>
    <m/>
    <m/>
    <s v="Medium"/>
    <n v="0"/>
    <n v="0"/>
    <n v="5.6000000000000001E-2"/>
    <n v="941.71000000000015"/>
    <n v="18"/>
    <n v="15317.948159999998"/>
    <n v="16950.780000000002"/>
    <n v="-1632.8318400000044"/>
    <n v="-0.10659598942003499"/>
    <n v="850.99711999999818"/>
    <n v="-1546.0828800000036"/>
  </r>
  <r>
    <x v="574"/>
    <d v="2023-04-26T00:00:00"/>
    <d v="2023-04-26T00:00:00"/>
    <n v="0"/>
    <s v="Original"/>
    <d v="2023-04-26T00:00:00"/>
    <n v="0"/>
    <x v="3"/>
    <x v="7"/>
    <s v="Marseille"/>
    <s v="Consumer"/>
    <x v="4"/>
    <x v="12"/>
    <x v="0"/>
    <x v="573"/>
    <n v="81.489999999999995"/>
    <n v="113.08"/>
    <n v="113.08"/>
    <n v="0.121"/>
    <n v="5"/>
    <x v="575"/>
    <n v="407.45"/>
    <n v="89.536600000000021"/>
    <n v="0.18015898215364362"/>
    <x v="12"/>
    <d v="2023-04-01T00:00:00"/>
    <d v="2023-01-01T00:00:00"/>
    <n v="3"/>
    <s v="Q2-2023"/>
    <s v="Europe → France → Marseille"/>
    <m/>
    <m/>
    <s v="Low"/>
    <n v="1"/>
    <n v="0"/>
    <n v="0.121"/>
    <n v="89.638999999999996"/>
    <n v="5"/>
    <n v="496.98660000000001"/>
    <n v="448.19499999999999"/>
    <n v="48.791600000000017"/>
    <n v="9.8174880369007969E-2"/>
    <n v="0"/>
    <n v="-40.745000000000005"/>
  </r>
  <r>
    <x v="575"/>
    <d v="2025-08-03T00:00:00"/>
    <d v="2025-08-16T00:00:00"/>
    <n v="13"/>
    <s v="Original"/>
    <d v="2025-08-16T00:00:00"/>
    <n v="13"/>
    <x v="2"/>
    <x v="3"/>
    <s v="Montreal"/>
    <s v="Enterprise"/>
    <x v="3"/>
    <x v="7"/>
    <x v="2"/>
    <x v="574"/>
    <n v="698.66"/>
    <n v="868.62"/>
    <n v="868.62"/>
    <n v="7.1999999999999995E-2"/>
    <n v="15"/>
    <x v="576"/>
    <n v="10479.9"/>
    <n v="1611.2903999999999"/>
    <n v="0.13326151906432637"/>
    <x v="28"/>
    <d v="2025-08-01T00:00:00"/>
    <d v="2023-01-01T00:00:00"/>
    <n v="31"/>
    <s v="Q3-2025"/>
    <s v="Americas → Canada → Montreal"/>
    <m/>
    <m/>
    <s v="Medium"/>
    <n v="0"/>
    <n v="0"/>
    <n v="7.1999999999999995E-2"/>
    <n v="768.52600000000007"/>
    <n v="16"/>
    <n v="12897.269760000001"/>
    <n v="12296.416000000001"/>
    <n v="600.85375999999997"/>
    <n v="4.6587670970758999E-2"/>
    <n v="806.07936000000154"/>
    <n v="-1010.4366399999999"/>
  </r>
  <r>
    <x v="576"/>
    <d v="2023-08-02T00:00:00"/>
    <d v="2023-08-19T00:00:00"/>
    <n v="17"/>
    <s v="Original"/>
    <d v="2023-08-19T00:00:00"/>
    <n v="17"/>
    <x v="2"/>
    <x v="3"/>
    <s v="Vancouver"/>
    <s v="Corporate"/>
    <x v="1"/>
    <x v="9"/>
    <x v="2"/>
    <x v="575"/>
    <n v="175.38"/>
    <n v="347.9"/>
    <n v="347.9"/>
    <n v="7.1999999999999995E-2"/>
    <n v="43"/>
    <x v="577"/>
    <n v="7541.34"/>
    <n v="6341.2615999999998"/>
    <n v="0.45677761148169804"/>
    <x v="25"/>
    <d v="2023-08-01T00:00:00"/>
    <d v="2023-01-01T00:00:00"/>
    <n v="7"/>
    <s v="Q3-2023"/>
    <s v="Americas → Canada → Vancouver"/>
    <m/>
    <m/>
    <s v="Low"/>
    <n v="0"/>
    <n v="0"/>
    <n v="7.1999999999999995E-2"/>
    <n v="192.91800000000001"/>
    <n v="45"/>
    <n v="14528.303999999998"/>
    <n v="8681.31"/>
    <n v="5846.9939999999988"/>
    <n v="0.40245537262986786"/>
    <n v="645.70239999999831"/>
    <n v="-494.26760000000104"/>
  </r>
  <r>
    <x v="577"/>
    <d v="2023-06-15T00:00:00"/>
    <d v="2023-07-12T00:00:00"/>
    <n v="27"/>
    <s v="Original"/>
    <d v="2023-07-12T00:00:00"/>
    <n v="27"/>
    <x v="3"/>
    <x v="8"/>
    <s v="Manchester"/>
    <s v="Consumer"/>
    <x v="4"/>
    <x v="2"/>
    <x v="6"/>
    <x v="576"/>
    <n v="751.28"/>
    <n v="1111.8800000000001"/>
    <n v="1111.8800000000001"/>
    <n v="0.13500000000000001"/>
    <n v="7"/>
    <x v="578"/>
    <n v="5258.96"/>
    <n v="1473.4734000000008"/>
    <n v="0.21886193482433863"/>
    <x v="23"/>
    <d v="2023-06-01T00:00:00"/>
    <d v="2023-01-01T00:00:00"/>
    <n v="5"/>
    <s v="Q2-2023"/>
    <s v="Europe → United Kingdom → Manchester"/>
    <m/>
    <m/>
    <s v="Medium"/>
    <n v="0"/>
    <n v="0"/>
    <n v="0.13500000000000001"/>
    <n v="826.40800000000002"/>
    <n v="7"/>
    <n v="6732.4334000000008"/>
    <n v="5784.8559999999998"/>
    <n v="947.57740000000103"/>
    <n v="0.14074812830677255"/>
    <n v="0"/>
    <n v="-525.89599999999973"/>
  </r>
  <r>
    <x v="578"/>
    <d v="2024-11-11T00:00:00"/>
    <d v="2024-11-24T00:00:00"/>
    <n v="13"/>
    <s v="Original"/>
    <d v="2024-11-24T00:00:00"/>
    <n v="13"/>
    <x v="3"/>
    <x v="8"/>
    <s v="London"/>
    <s v="Corporate"/>
    <x v="0"/>
    <x v="6"/>
    <x v="2"/>
    <x v="577"/>
    <n v="164.53"/>
    <n v="327.72"/>
    <n v="327.72"/>
    <n v="6.7000000000000004E-2"/>
    <n v="14"/>
    <x v="579"/>
    <n v="2303.42"/>
    <n v="1977.25864"/>
    <n v="0.46190307805960412"/>
    <x v="18"/>
    <d v="2024-11-01T00:00:00"/>
    <d v="2023-01-01T00:00:00"/>
    <n v="22"/>
    <s v="Q4-2024"/>
    <s v="Europe → United Kingdom → London"/>
    <m/>
    <m/>
    <s v="Low"/>
    <n v="0"/>
    <n v="0"/>
    <n v="6.7000000000000004E-2"/>
    <n v="180.983"/>
    <n v="15"/>
    <n v="4586.4414000000006"/>
    <n v="2714.7449999999999"/>
    <n v="1871.6964000000007"/>
    <n v="0.40809338586556465"/>
    <n v="305.76276000000053"/>
    <n v="-105.56223999999929"/>
  </r>
  <r>
    <x v="579"/>
    <d v="2025-07-11T00:00:00"/>
    <d v="2025-08-03T00:00:00"/>
    <n v="23"/>
    <s v="Original"/>
    <d v="2025-08-03T00:00:00"/>
    <n v="23"/>
    <x v="0"/>
    <x v="0"/>
    <s v="Nakuru"/>
    <s v="Small Business"/>
    <x v="0"/>
    <x v="0"/>
    <x v="3"/>
    <x v="578"/>
    <n v="389.93"/>
    <n v="486.13"/>
    <n v="486.13"/>
    <n v="0.13200000000000001"/>
    <n v="17"/>
    <x v="580"/>
    <n v="6628.81"/>
    <n v="544.52427999999873"/>
    <n v="7.5909508569562828E-2"/>
    <x v="13"/>
    <d v="2025-07-01T00:00:00"/>
    <d v="2023-01-01T00:00:00"/>
    <n v="30"/>
    <s v="Q3-2025"/>
    <s v="Africa → Kenya → Nakuru"/>
    <m/>
    <m/>
    <s v="Low"/>
    <n v="0"/>
    <n v="0"/>
    <n v="0.13200000000000001"/>
    <n v="428.92300000000006"/>
    <n v="18"/>
    <n v="7595.2951199999998"/>
    <n v="7720.6140000000014"/>
    <n v="-125.31888000000163"/>
    <n v="-1.6499540573480919E-2"/>
    <n v="421.96084000000064"/>
    <n v="-669.84316000000035"/>
  </r>
  <r>
    <x v="580"/>
    <d v="2023-06-03T00:00:00"/>
    <d v="2023-07-01T00:00:00"/>
    <n v="28"/>
    <s v="Original"/>
    <d v="2023-07-01T00:00:00"/>
    <n v="28"/>
    <x v="2"/>
    <x v="5"/>
    <s v="Brasília"/>
    <s v="Small Business"/>
    <x v="2"/>
    <x v="8"/>
    <x v="0"/>
    <x v="579"/>
    <n v="860.4"/>
    <n v="2066.6"/>
    <n v="2066.6"/>
    <n v="0.01"/>
    <n v="3"/>
    <x v="581"/>
    <n v="2581.1999999999998"/>
    <n v="3556.601999999999"/>
    <n v="0.57945857491004105"/>
    <x v="23"/>
    <d v="2023-06-01T00:00:00"/>
    <d v="2023-01-01T00:00:00"/>
    <n v="5"/>
    <s v="Q2-2023"/>
    <s v="Americas → Brazil → Brasília"/>
    <m/>
    <m/>
    <s v="High"/>
    <n v="0"/>
    <n v="0"/>
    <n v="0.01"/>
    <n v="946.44"/>
    <n v="3"/>
    <n v="6137.8019999999988"/>
    <n v="2839.32"/>
    <n v="3298.4819999999986"/>
    <n v="0.53740443240104507"/>
    <n v="0"/>
    <n v="-258.12000000000035"/>
  </r>
  <r>
    <x v="581"/>
    <d v="2023-01-29T00:00:00"/>
    <d v="2023-02-06T00:00:00"/>
    <n v="8"/>
    <s v="Original"/>
    <d v="2023-02-06T00:00:00"/>
    <n v="8"/>
    <x v="2"/>
    <x v="5"/>
    <s v="Brasília"/>
    <s v="Corporate"/>
    <x v="2"/>
    <x v="14"/>
    <x v="5"/>
    <x v="580"/>
    <n v="41.84"/>
    <n v="86.2"/>
    <n v="86.2"/>
    <n v="0.22600000000000001"/>
    <n v="27"/>
    <x v="582"/>
    <n v="1129.68"/>
    <n v="671.72760000000017"/>
    <n v="0.37289039970742882"/>
    <x v="5"/>
    <d v="2023-01-01T00:00:00"/>
    <d v="2023-01-01T00:00:00"/>
    <n v="0"/>
    <s v="Q1-2023"/>
    <s v="Americas → Brazil → Brasília"/>
    <m/>
    <m/>
    <s v="Low"/>
    <n v="0"/>
    <n v="1"/>
    <n v="0.22600000000000001"/>
    <n v="46.024000000000008"/>
    <n v="28"/>
    <n v="1868.1263999999999"/>
    <n v="1288.6720000000003"/>
    <n v="579.45439999999962"/>
    <n v="0.31017943967817146"/>
    <n v="66.718799999999646"/>
    <n v="-92.273200000000543"/>
  </r>
  <r>
    <x v="582"/>
    <d v="2024-09-06T00:00:00"/>
    <d v="2024-09-04T00:00:00"/>
    <n v="-2"/>
    <s v="Corrected"/>
    <d v="2024-09-08T00:00:00"/>
    <n v="2"/>
    <x v="1"/>
    <x v="2"/>
    <s v="Osaka"/>
    <s v="Corporate"/>
    <x v="4"/>
    <x v="8"/>
    <x v="4"/>
    <x v="581"/>
    <n v="1368.17"/>
    <n v="2307.75"/>
    <n v="2307.75"/>
    <n v="0.16300000000000001"/>
    <n v="21"/>
    <x v="583"/>
    <n v="28731.57"/>
    <n v="11831.751749999996"/>
    <n v="0.29168596750831921"/>
    <x v="29"/>
    <d v="2024-09-01T00:00:00"/>
    <d v="2023-03-01T00:00:00"/>
    <n v="18"/>
    <s v="Q3-2024"/>
    <s v="Asia → Japan → Osaka"/>
    <m/>
    <m/>
    <s v="High"/>
    <n v="1"/>
    <n v="0"/>
    <n v="0.16300000000000001"/>
    <n v="1504.9870000000003"/>
    <n v="22"/>
    <n v="42494.908499999998"/>
    <n v="33109.714000000007"/>
    <n v="9385.1944999999905"/>
    <n v="0.22085456425915098"/>
    <n v="1931.5867500000022"/>
    <n v="-2446.5572500000053"/>
  </r>
  <r>
    <x v="583"/>
    <d v="2024-08-03T00:00:00"/>
    <d v="2024-08-09T00:00:00"/>
    <n v="6"/>
    <s v="Original"/>
    <d v="2024-08-09T00:00:00"/>
    <n v="6"/>
    <x v="0"/>
    <x v="0"/>
    <s v="Mombasa"/>
    <s v="Consumer"/>
    <x v="2"/>
    <x v="10"/>
    <x v="4"/>
    <x v="582"/>
    <n v="643.21"/>
    <n v="1112.81"/>
    <n v="1112.81"/>
    <n v="0.14099999999999999"/>
    <n v="4"/>
    <x v="584"/>
    <n v="2572.84"/>
    <n v="1250.7751599999997"/>
    <n v="0.32711847496702562"/>
    <x v="21"/>
    <d v="2024-08-01T00:00:00"/>
    <d v="2023-01-01T00:00:00"/>
    <n v="19"/>
    <s v="Q3-2024"/>
    <s v="Africa → Kenya → Mombasa"/>
    <m/>
    <m/>
    <s v="Medium"/>
    <n v="1"/>
    <n v="0"/>
    <n v="0.14099999999999999"/>
    <n v="707.53100000000006"/>
    <n v="4"/>
    <n v="3823.6151599999998"/>
    <n v="2830.1240000000003"/>
    <n v="993.49115999999958"/>
    <n v="0.25983032246372817"/>
    <n v="0"/>
    <n v="-257.28400000000011"/>
  </r>
  <r>
    <x v="584"/>
    <d v="2025-04-17T00:00:00"/>
    <d v="2025-04-17T00:00:00"/>
    <n v="0"/>
    <s v="Original"/>
    <d v="2025-04-17T00:00:00"/>
    <n v="0"/>
    <x v="2"/>
    <x v="5"/>
    <s v="São Paulo"/>
    <s v="Corporate"/>
    <x v="3"/>
    <x v="4"/>
    <x v="3"/>
    <x v="583"/>
    <n v="719.41"/>
    <n v="1125.99"/>
    <n v="1125.99"/>
    <n v="4.1000000000000002E-2"/>
    <n v="21"/>
    <x v="585"/>
    <n v="15107.609999999999"/>
    <n v="7568.7026100000021"/>
    <n v="0.33377131194876403"/>
    <x v="19"/>
    <d v="2025-04-01T00:00:00"/>
    <d v="2023-01-01T00:00:00"/>
    <n v="27"/>
    <s v="Q2-2025"/>
    <s v="Americas → Brazil → São Paulo"/>
    <m/>
    <m/>
    <s v="Medium"/>
    <n v="1"/>
    <n v="0"/>
    <n v="4.1000000000000002E-2"/>
    <n v="791.351"/>
    <n v="22"/>
    <n v="23756.137019999998"/>
    <n v="17409.722000000002"/>
    <n v="6346.4150199999967"/>
    <n v="0.26714844314364022"/>
    <n v="1079.8244099999974"/>
    <n v="-1222.2875900000054"/>
  </r>
  <r>
    <x v="585"/>
    <d v="2023-05-03T00:00:00"/>
    <d v="2023-05-16T00:00:00"/>
    <n v="13"/>
    <s v="Original"/>
    <d v="2023-05-16T00:00:00"/>
    <n v="13"/>
    <x v="2"/>
    <x v="10"/>
    <s v="New York"/>
    <s v="Corporate"/>
    <x v="2"/>
    <x v="4"/>
    <x v="3"/>
    <x v="584"/>
    <n v="64.5"/>
    <n v="123.62"/>
    <n v="123.62"/>
    <n v="0"/>
    <n v="3"/>
    <x v="586"/>
    <n v="193.5"/>
    <n v="177.36"/>
    <n v="0.47823976702798904"/>
    <x v="15"/>
    <d v="2023-05-01T00:00:00"/>
    <d v="2023-01-01T00:00:00"/>
    <n v="4"/>
    <s v="Q2-2023"/>
    <s v="Americas → USA → New York"/>
    <m/>
    <m/>
    <s v="Low"/>
    <n v="0"/>
    <n v="0"/>
    <n v="0"/>
    <n v="70.95"/>
    <n v="3"/>
    <n v="370.86"/>
    <n v="212.85000000000002"/>
    <n v="158.01"/>
    <n v="0.42606374373078787"/>
    <n v="0"/>
    <n v="-19.350000000000023"/>
  </r>
  <r>
    <x v="586"/>
    <d v="2024-03-13T00:00:00"/>
    <d v="2024-04-06T00:00:00"/>
    <n v="24"/>
    <s v="Original"/>
    <d v="2024-04-06T00:00:00"/>
    <n v="24"/>
    <x v="0"/>
    <x v="1"/>
    <s v="Abuja"/>
    <s v="Consumer"/>
    <x v="3"/>
    <x v="4"/>
    <x v="0"/>
    <x v="585"/>
    <n v="1232.78"/>
    <n v="1731.75"/>
    <n v="1731.75"/>
    <n v="9.2999999999999999E-2"/>
    <n v="16"/>
    <x v="587"/>
    <n v="19724.48"/>
    <n v="5406.6759999999995"/>
    <n v="0.21513837246484005"/>
    <x v="0"/>
    <d v="2024-03-01T00:00:00"/>
    <d v="2023-01-01T00:00:00"/>
    <n v="14"/>
    <s v="Q1-2024"/>
    <s v="Africa → Nigeria → Abuja"/>
    <m/>
    <m/>
    <s v="High"/>
    <n v="0"/>
    <n v="0"/>
    <n v="9.2999999999999999E-2"/>
    <n v="1356.058"/>
    <n v="17"/>
    <n v="26701.85325"/>
    <n v="23052.986000000001"/>
    <n v="3648.8672499999993"/>
    <n v="0.13665220971132402"/>
    <n v="1570.6972500000011"/>
    <n v="-1757.8087500000001"/>
  </r>
  <r>
    <x v="587"/>
    <d v="2024-06-16T00:00:00"/>
    <d v="2024-06-21T00:00:00"/>
    <n v="5"/>
    <s v="Original"/>
    <d v="2024-06-21T00:00:00"/>
    <n v="5"/>
    <x v="1"/>
    <x v="2"/>
    <s v="Tokyo"/>
    <s v="Small Business"/>
    <x v="3"/>
    <x v="9"/>
    <x v="3"/>
    <x v="586"/>
    <n v="1367.13"/>
    <n v="3062.01"/>
    <n v="3062.01"/>
    <n v="0.10299999999999999"/>
    <n v="25"/>
    <x v="588"/>
    <n v="34178.25"/>
    <n v="34487.324250000005"/>
    <n v="0.50225057645971705"/>
    <x v="17"/>
    <d v="2024-06-01T00:00:00"/>
    <d v="2023-03-01T00:00:00"/>
    <n v="15"/>
    <s v="Q2-2024"/>
    <s v="Asia → Japan → Tokyo"/>
    <m/>
    <m/>
    <s v="High"/>
    <n v="1"/>
    <n v="0"/>
    <n v="0.10299999999999999"/>
    <n v="1503.8430000000003"/>
    <n v="26"/>
    <n v="71412.197220000016"/>
    <n v="39099.918000000005"/>
    <n v="32312.279220000011"/>
    <n v="0.45247563410568875"/>
    <n v="2746.6229700000113"/>
    <n v="-2175.0450299999939"/>
  </r>
  <r>
    <x v="588"/>
    <d v="2025-02-15T00:00:00"/>
    <d v="2025-02-27T00:00:00"/>
    <n v="12"/>
    <s v="Original"/>
    <d v="2025-02-27T00:00:00"/>
    <n v="12"/>
    <x v="3"/>
    <x v="7"/>
    <s v="Lyon"/>
    <s v="Non-Profit"/>
    <x v="4"/>
    <x v="11"/>
    <x v="6"/>
    <x v="587"/>
    <n v="1027.26"/>
    <n v="2200.41"/>
    <n v="2200.41"/>
    <n v="8.7999999999999995E-2"/>
    <n v="6"/>
    <x v="589"/>
    <n v="6163.5599999999995"/>
    <n v="5877.0835200000001"/>
    <n v="0.48810377204822358"/>
    <x v="26"/>
    <d v="2025-02-01T00:00:00"/>
    <d v="2023-01-01T00:00:00"/>
    <n v="25"/>
    <s v="Q1-2025"/>
    <s v="Europe → France → Lyon"/>
    <m/>
    <m/>
    <s v="High"/>
    <n v="0"/>
    <n v="0"/>
    <n v="8.7999999999999995E-2"/>
    <n v="1129.9860000000001"/>
    <n v="6"/>
    <n v="12040.64352"/>
    <n v="6779.9160000000011"/>
    <n v="5260.7275199999985"/>
    <n v="0.43691414925304578"/>
    <n v="0"/>
    <n v="-616.35600000000159"/>
  </r>
  <r>
    <x v="589"/>
    <d v="2023-04-03T00:00:00"/>
    <d v="2023-04-16T00:00:00"/>
    <n v="13"/>
    <s v="Original"/>
    <d v="2023-04-16T00:00:00"/>
    <n v="13"/>
    <x v="3"/>
    <x v="7"/>
    <s v="Marseille"/>
    <s v="Non-Profit"/>
    <x v="2"/>
    <x v="12"/>
    <x v="6"/>
    <x v="588"/>
    <n v="790.54"/>
    <n v="601.49"/>
    <n v="601.49"/>
    <n v="0"/>
    <n v="15"/>
    <x v="590"/>
    <n v="11858.099999999999"/>
    <n v="-2835.7499999999982"/>
    <n v="-0.31430281467688553"/>
    <x v="12"/>
    <d v="2023-04-01T00:00:00"/>
    <d v="2023-01-01T00:00:00"/>
    <n v="3"/>
    <s v="Q2-2023"/>
    <s v="Europe → France → Marseille"/>
    <m/>
    <m/>
    <s v="Low"/>
    <n v="0"/>
    <n v="0"/>
    <n v="0"/>
    <n v="869.59400000000005"/>
    <n v="16"/>
    <n v="9623.84"/>
    <n v="13913.504000000001"/>
    <n v="-4289.6640000000007"/>
    <n v="-0.44573309614457435"/>
    <n v="601.48999999999978"/>
    <n v="-1453.9140000000025"/>
  </r>
  <r>
    <x v="590"/>
    <d v="2025-08-30T00:00:00"/>
    <d v="2025-09-22T00:00:00"/>
    <n v="23"/>
    <s v="Original"/>
    <d v="2025-09-22T00:00:00"/>
    <n v="23"/>
    <x v="3"/>
    <x v="7"/>
    <s v="Marseille"/>
    <s v="Corporate"/>
    <x v="4"/>
    <x v="6"/>
    <x v="0"/>
    <x v="589"/>
    <n v="663.9"/>
    <n v="947.77"/>
    <n v="947.77"/>
    <n v="0.17399999999999999"/>
    <n v="15"/>
    <x v="591"/>
    <n v="9958.5"/>
    <n v="1784.3703000000005"/>
    <n v="0.1519535049280073"/>
    <x v="28"/>
    <d v="2025-08-01T00:00:00"/>
    <d v="2023-01-01T00:00:00"/>
    <n v="31"/>
    <s v="Q3-2025"/>
    <s v="Europe → France → Marseille"/>
    <m/>
    <m/>
    <s v="Medium"/>
    <n v="0"/>
    <n v="0"/>
    <n v="0.17399999999999999"/>
    <n v="730.29000000000008"/>
    <n v="16"/>
    <n v="12525.72832"/>
    <n v="11684.640000000001"/>
    <n v="841.08831999999893"/>
    <n v="6.7148855420807896E-2"/>
    <n v="782.85801999999967"/>
    <n v="-943.28198000000157"/>
  </r>
  <r>
    <x v="591"/>
    <d v="2023-02-27T00:00:00"/>
    <d v="2023-02-26T00:00:00"/>
    <n v="-1"/>
    <s v="Corrected"/>
    <d v="2023-02-28T00:00:00"/>
    <n v="1"/>
    <x v="2"/>
    <x v="10"/>
    <s v="San Francisco"/>
    <s v="Non-Profit"/>
    <x v="1"/>
    <x v="4"/>
    <x v="2"/>
    <x v="590"/>
    <n v="1015.91"/>
    <n v="2331.48"/>
    <n v="2331.48"/>
    <n v="0.14599999999999999"/>
    <n v="26"/>
    <x v="592"/>
    <n v="26413.66"/>
    <n v="25354.521920000003"/>
    <n v="0.48977037592669626"/>
    <x v="2"/>
    <d v="2023-02-01T00:00:00"/>
    <d v="2023-01-01T00:00:00"/>
    <n v="1"/>
    <s v="Q1-2023"/>
    <s v="Americas → USA → San Francisco"/>
    <m/>
    <m/>
    <s v="High"/>
    <n v="1"/>
    <n v="0"/>
    <n v="0.14599999999999999"/>
    <n v="1117.501"/>
    <n v="27"/>
    <n v="53759.26584"/>
    <n v="30172.526999999998"/>
    <n v="23586.738840000002"/>
    <n v="0.43874741351936591"/>
    <n v="1991.0839199999973"/>
    <n v="-1767.7830800000011"/>
  </r>
  <r>
    <x v="592"/>
    <d v="2024-07-31T00:00:00"/>
    <d v="2024-08-15T00:00:00"/>
    <n v="15"/>
    <s v="Original"/>
    <d v="2024-08-15T00:00:00"/>
    <n v="15"/>
    <x v="1"/>
    <x v="2"/>
    <s v="Tokyo"/>
    <s v="Corporate"/>
    <x v="2"/>
    <x v="9"/>
    <x v="5"/>
    <x v="591"/>
    <n v="1252.52"/>
    <n v="1417.24"/>
    <n v="1417.24"/>
    <n v="0.192"/>
    <n v="5"/>
    <x v="593"/>
    <n v="6262.6"/>
    <n v="-536.95039999999972"/>
    <n v="-9.3779821943696953E-2"/>
    <x v="14"/>
    <d v="2024-07-01T00:00:00"/>
    <d v="2023-03-01T00:00:00"/>
    <n v="16"/>
    <s v="Q3-2024"/>
    <s v="Asia → Japan → Tokyo"/>
    <m/>
    <m/>
    <s v="Medium"/>
    <n v="0"/>
    <n v="0"/>
    <n v="0.192"/>
    <n v="1377.7720000000002"/>
    <n v="5"/>
    <n v="5725.6496000000006"/>
    <n v="6888.8600000000006"/>
    <n v="-1163.2103999999999"/>
    <n v="-0.20315780413806667"/>
    <n v="0"/>
    <n v="-626.26000000000022"/>
  </r>
  <r>
    <x v="593"/>
    <d v="2025-06-15T00:00:00"/>
    <d v="2025-07-12T00:00:00"/>
    <n v="27"/>
    <s v="Original"/>
    <d v="2025-07-12T00:00:00"/>
    <n v="27"/>
    <x v="3"/>
    <x v="7"/>
    <s v="Marseille"/>
    <s v="Consumer"/>
    <x v="4"/>
    <x v="0"/>
    <x v="6"/>
    <x v="592"/>
    <n v="318.83"/>
    <n v="699.5"/>
    <n v="699.5"/>
    <n v="0.08"/>
    <n v="13"/>
    <x v="594"/>
    <n v="4144.79"/>
    <n v="4221.2300000000005"/>
    <n v="0.50456848059172699"/>
    <x v="16"/>
    <d v="2025-06-01T00:00:00"/>
    <d v="2023-01-01T00:00:00"/>
    <n v="29"/>
    <s v="Q2-2025"/>
    <s v="Europe → France → Marseille"/>
    <m/>
    <m/>
    <s v="Low"/>
    <n v="0"/>
    <n v="0"/>
    <n v="0.08"/>
    <n v="350.71300000000002"/>
    <n v="14"/>
    <n v="9009.56"/>
    <n v="4909.982"/>
    <n v="4099.5779999999995"/>
    <n v="0.45502532865089967"/>
    <n v="643.53999999999905"/>
    <n v="-121.65200000000095"/>
  </r>
  <r>
    <x v="594"/>
    <d v="2024-06-30T00:00:00"/>
    <d v="2024-07-21T00:00:00"/>
    <n v="21"/>
    <s v="Original"/>
    <d v="2024-07-21T00:00:00"/>
    <n v="21"/>
    <x v="0"/>
    <x v="0"/>
    <s v="Kisumu"/>
    <s v="Small Business"/>
    <x v="0"/>
    <x v="11"/>
    <x v="4"/>
    <x v="593"/>
    <n v="753.43"/>
    <n v="1787.2"/>
    <n v="1787.2"/>
    <n v="7.2999999999999995E-2"/>
    <n v="9"/>
    <x v="595"/>
    <n v="6780.87"/>
    <n v="8129.7396000000017"/>
    <n v="0.54523187301476939"/>
    <x v="17"/>
    <d v="2024-06-01T00:00:00"/>
    <d v="2023-01-01T00:00:00"/>
    <n v="17"/>
    <s v="Q2-2024"/>
    <s v="Africa → Kenya → Kisumu"/>
    <m/>
    <m/>
    <s v="High"/>
    <n v="0"/>
    <n v="0"/>
    <n v="7.2999999999999995E-2"/>
    <n v="828.77300000000002"/>
    <n v="9"/>
    <n v="14910.609600000002"/>
    <n v="7458.9570000000003"/>
    <n v="7451.6526000000013"/>
    <n v="0.49975506031624628"/>
    <n v="0"/>
    <n v="-678.08700000000044"/>
  </r>
  <r>
    <x v="595"/>
    <d v="2025-02-17T00:00:00"/>
    <d v="2025-02-15T00:00:00"/>
    <n v="-2"/>
    <s v="Corrected"/>
    <d v="2025-02-19T00:00:00"/>
    <n v="2"/>
    <x v="2"/>
    <x v="3"/>
    <s v="Toronto"/>
    <s v="Small Business"/>
    <x v="0"/>
    <x v="14"/>
    <x v="0"/>
    <x v="594"/>
    <n v="1133.47"/>
    <n v="1698.75"/>
    <n v="1698.75"/>
    <n v="4.2999999999999997E-2"/>
    <n v="5"/>
    <x v="596"/>
    <n v="5667.35"/>
    <n v="2461.1687499999989"/>
    <n v="0.30278194904821976"/>
    <x v="26"/>
    <d v="2025-02-01T00:00:00"/>
    <d v="2023-01-01T00:00:00"/>
    <n v="25"/>
    <s v="Q1-2025"/>
    <s v="Americas → Canada → Toronto"/>
    <m/>
    <m/>
    <s v="High"/>
    <n v="1"/>
    <n v="0"/>
    <n v="4.2999999999999997E-2"/>
    <n v="1246.8170000000002"/>
    <n v="5"/>
    <n v="8128.5187499999993"/>
    <n v="6234.0850000000009"/>
    <n v="1894.4337499999983"/>
    <n v="0.2330601439530417"/>
    <n v="0"/>
    <n v="-566.73500000000058"/>
  </r>
  <r>
    <x v="596"/>
    <d v="2023-01-07T00:00:00"/>
    <d v="2023-01-30T00:00:00"/>
    <n v="23"/>
    <s v="Original"/>
    <d v="2023-01-30T00:00:00"/>
    <n v="23"/>
    <x v="0"/>
    <x v="11"/>
    <s v="Cape Town"/>
    <s v="Consumer"/>
    <x v="1"/>
    <x v="8"/>
    <x v="1"/>
    <x v="595"/>
    <n v="299.02"/>
    <n v="724.7"/>
    <n v="724.7"/>
    <n v="0.14000000000000001"/>
    <n v="5"/>
    <x v="597"/>
    <n v="1495.1"/>
    <n v="1621.1100000000001"/>
    <n v="0.52021847051386139"/>
    <x v="5"/>
    <d v="2023-01-01T00:00:00"/>
    <d v="2023-01-01T00:00:00"/>
    <n v="0"/>
    <s v="Q1-2023"/>
    <s v="Africa → South Africa → Cape Town"/>
    <m/>
    <m/>
    <s v="Low"/>
    <n v="0"/>
    <n v="0"/>
    <n v="0.14000000000000001"/>
    <n v="328.92200000000003"/>
    <n v="5"/>
    <n v="3116.21"/>
    <n v="1644.6100000000001"/>
    <n v="1471.6"/>
    <n v="0.47224031756524748"/>
    <n v="0"/>
    <n v="-149.51000000000022"/>
  </r>
  <r>
    <x v="597"/>
    <d v="2025-03-10T00:00:00"/>
    <d v="2025-04-04T00:00:00"/>
    <n v="25"/>
    <s v="Original"/>
    <d v="2025-04-04T00:00:00"/>
    <n v="25"/>
    <x v="1"/>
    <x v="2"/>
    <s v="Osaka"/>
    <s v="Corporate"/>
    <x v="4"/>
    <x v="10"/>
    <x v="1"/>
    <x v="596"/>
    <n v="783.72"/>
    <n v="1355.94"/>
    <n v="1355.94"/>
    <n v="0.187"/>
    <n v="4"/>
    <x v="598"/>
    <n v="3134.88"/>
    <n v="1274.63688"/>
    <n v="0.28906497348525856"/>
    <x v="3"/>
    <d v="2025-03-01T00:00:00"/>
    <d v="2023-03-01T00:00:00"/>
    <n v="24"/>
    <s v="Q1-2025"/>
    <s v="Asia → Japan → Osaka"/>
    <m/>
    <m/>
    <s v="Medium"/>
    <n v="0"/>
    <n v="0"/>
    <n v="0.187"/>
    <n v="862.0920000000001"/>
    <n v="4"/>
    <n v="4409.5168800000001"/>
    <n v="3448.3680000000004"/>
    <n v="961.14887999999974"/>
    <n v="0.21797147083378435"/>
    <n v="0"/>
    <n v="-313.48800000000028"/>
  </r>
  <r>
    <x v="598"/>
    <d v="2024-08-17T00:00:00"/>
    <d v="2024-08-15T00:00:00"/>
    <n v="-2"/>
    <s v="Corrected"/>
    <d v="2024-08-19T00:00:00"/>
    <n v="2"/>
    <x v="2"/>
    <x v="5"/>
    <s v="Rio de Janeiro"/>
    <s v="Consumer"/>
    <x v="4"/>
    <x v="12"/>
    <x v="5"/>
    <x v="597"/>
    <n v="165.3"/>
    <n v="275.07"/>
    <n v="275.07"/>
    <n v="0.13300000000000001"/>
    <n v="25"/>
    <x v="599"/>
    <n v="4132.5"/>
    <n v="1829.6422499999999"/>
    <n v="0.30687665159280625"/>
    <x v="21"/>
    <d v="2024-08-01T00:00:00"/>
    <d v="2023-01-01T00:00:00"/>
    <n v="19"/>
    <s v="Q3-2024"/>
    <s v="Americas → Brazil → Rio de Janeiro"/>
    <m/>
    <m/>
    <s v="Low"/>
    <n v="1"/>
    <n v="0"/>
    <n v="0.13300000000000001"/>
    <n v="181.83000000000004"/>
    <n v="26"/>
    <n v="6200.6279399999994"/>
    <n v="4727.5800000000008"/>
    <n v="1473.0479399999986"/>
    <n v="0.23756431675208667"/>
    <n v="238.48568999999952"/>
    <n v="-356.59431000000131"/>
  </r>
  <r>
    <x v="599"/>
    <d v="2024-03-09T00:00:00"/>
    <d v="2024-03-22T00:00:00"/>
    <n v="13"/>
    <s v="Original"/>
    <d v="2024-03-22T00:00:00"/>
    <n v="13"/>
    <x v="3"/>
    <x v="8"/>
    <s v="Manchester"/>
    <s v="Consumer"/>
    <x v="1"/>
    <x v="6"/>
    <x v="4"/>
    <x v="598"/>
    <n v="985.45"/>
    <n v="1802.44"/>
    <n v="1802.44"/>
    <n v="8.9999999999999993E-3"/>
    <n v="19"/>
    <x v="600"/>
    <n v="18723.55"/>
    <n v="15214.592760000003"/>
    <n v="0.44830363486867486"/>
    <x v="0"/>
    <d v="2024-03-01T00:00:00"/>
    <d v="2023-01-01T00:00:00"/>
    <n v="14"/>
    <s v="Q1-2024"/>
    <s v="Europe → United Kingdom → Manchester"/>
    <m/>
    <m/>
    <s v="High"/>
    <n v="0"/>
    <n v="0"/>
    <n v="8.9999999999999993E-3"/>
    <n v="1083.9950000000001"/>
    <n v="20"/>
    <n v="35724.360800000002"/>
    <n v="21679.9"/>
    <n v="14044.460800000001"/>
    <n v="0.3931339983555423"/>
    <n v="1786.2180399999997"/>
    <n v="-1170.1319600000024"/>
  </r>
  <r>
    <x v="600"/>
    <d v="2024-08-19T00:00:00"/>
    <d v="2024-09-02T00:00:00"/>
    <n v="14"/>
    <s v="Original"/>
    <d v="2024-09-02T00:00:00"/>
    <n v="14"/>
    <x v="2"/>
    <x v="3"/>
    <s v="Toronto"/>
    <s v="Consumer"/>
    <x v="3"/>
    <x v="0"/>
    <x v="1"/>
    <x v="599"/>
    <n v="1337.01"/>
    <n v="1269.78"/>
    <n v="1269.78"/>
    <n v="0.16"/>
    <n v="7"/>
    <x v="601"/>
    <n v="9359.07"/>
    <n v="-1892.7636000000011"/>
    <n v="-0.25350735672996244"/>
    <x v="21"/>
    <d v="2024-08-01T00:00:00"/>
    <d v="2023-01-01T00:00:00"/>
    <n v="19"/>
    <s v="Q3-2024"/>
    <s v="Americas → Canada → Toronto"/>
    <m/>
    <m/>
    <s v="Medium"/>
    <n v="0"/>
    <n v="0"/>
    <n v="0.16"/>
    <n v="1470.711"/>
    <n v="7"/>
    <n v="7466.3063999999986"/>
    <n v="10294.977000000001"/>
    <n v="-2828.6706000000022"/>
    <n v="-0.37885809240295881"/>
    <n v="0"/>
    <n v="-935.90700000000106"/>
  </r>
  <r>
    <x v="601"/>
    <d v="2025-08-11T00:00:00"/>
    <d v="2025-08-28T00:00:00"/>
    <n v="17"/>
    <s v="Original"/>
    <d v="2025-08-28T00:00:00"/>
    <n v="17"/>
    <x v="3"/>
    <x v="7"/>
    <s v="Paris"/>
    <s v="Education"/>
    <x v="1"/>
    <x v="9"/>
    <x v="2"/>
    <x v="600"/>
    <n v="416.16"/>
    <n v="571.9"/>
    <n v="571.9"/>
    <n v="7.0999999999999994E-2"/>
    <n v="2"/>
    <x v="602"/>
    <n v="832.32"/>
    <n v="230.27020000000005"/>
    <n v="0.21670649701079497"/>
    <x v="28"/>
    <d v="2025-08-01T00:00:00"/>
    <d v="2023-01-01T00:00:00"/>
    <n v="31"/>
    <s v="Q3-2025"/>
    <s v="Europe → France → Paris"/>
    <m/>
    <m/>
    <s v="Low"/>
    <n v="0"/>
    <n v="0"/>
    <n v="7.0999999999999994E-2"/>
    <n v="457.77600000000007"/>
    <n v="2"/>
    <n v="1062.5902000000001"/>
    <n v="915.55200000000013"/>
    <n v="147.03819999999996"/>
    <n v="0.1383771467118744"/>
    <n v="0"/>
    <n v="-83.232000000000085"/>
  </r>
  <r>
    <x v="602"/>
    <d v="2025-05-16T00:00:00"/>
    <d v="2025-05-18T00:00:00"/>
    <n v="2"/>
    <s v="Original"/>
    <d v="2025-05-18T00:00:00"/>
    <n v="2"/>
    <x v="1"/>
    <x v="2"/>
    <s v="Tokyo"/>
    <s v="Enterprise"/>
    <x v="0"/>
    <x v="1"/>
    <x v="1"/>
    <x v="601"/>
    <n v="1144.3800000000001"/>
    <n v="2755.04"/>
    <n v="2755.04"/>
    <n v="0.15"/>
    <n v="17"/>
    <x v="603"/>
    <n v="19454.460000000003"/>
    <n v="20355.867999999999"/>
    <n v="0.51132128326096682"/>
    <x v="8"/>
    <d v="2025-05-01T00:00:00"/>
    <d v="2023-03-01T00:00:00"/>
    <n v="26"/>
    <s v="Q2-2025"/>
    <s v="Asia → Japan → Tokyo"/>
    <m/>
    <m/>
    <s v="High"/>
    <n v="1"/>
    <n v="0"/>
    <n v="0.15"/>
    <n v="1258.8180000000002"/>
    <n v="18"/>
    <n v="42152.112000000001"/>
    <n v="22658.724000000002"/>
    <n v="19493.387999999999"/>
    <n v="0.46245341158706349"/>
    <n v="2341.7839999999997"/>
    <n v="-862.47999999999956"/>
  </r>
  <r>
    <x v="603"/>
    <d v="2023-04-10T00:00:00"/>
    <d v="2023-04-25T00:00:00"/>
    <n v="15"/>
    <s v="Original"/>
    <d v="2023-04-25T00:00:00"/>
    <n v="15"/>
    <x v="3"/>
    <x v="8"/>
    <s v="London"/>
    <s v="Small Business"/>
    <x v="0"/>
    <x v="14"/>
    <x v="1"/>
    <x v="602"/>
    <n v="405.66"/>
    <n v="962.51"/>
    <n v="962.51"/>
    <n v="0.19"/>
    <n v="7"/>
    <x v="604"/>
    <n v="2839.6200000000003"/>
    <n v="2617.8116999999997"/>
    <n v="0.47967832561239376"/>
    <x v="12"/>
    <d v="2023-04-01T00:00:00"/>
    <d v="2023-01-01T00:00:00"/>
    <n v="3"/>
    <s v="Q2-2023"/>
    <s v="Europe → United Kingdom → London"/>
    <m/>
    <m/>
    <s v="Medium"/>
    <n v="0"/>
    <n v="0"/>
    <n v="0.19"/>
    <n v="446.22600000000006"/>
    <n v="7"/>
    <n v="5457.4317000000001"/>
    <n v="3123.5820000000003"/>
    <n v="2333.8496999999998"/>
    <n v="0.42764615817363316"/>
    <n v="0"/>
    <n v="-283.96199999999999"/>
  </r>
  <r>
    <x v="604"/>
    <d v="2023-09-17T00:00:00"/>
    <d v="2023-10-02T00:00:00"/>
    <n v="15"/>
    <s v="Original"/>
    <d v="2023-10-02T00:00:00"/>
    <n v="15"/>
    <x v="2"/>
    <x v="5"/>
    <s v="Rio de Janeiro"/>
    <s v="Small Business"/>
    <x v="0"/>
    <x v="5"/>
    <x v="4"/>
    <x v="603"/>
    <n v="689.33"/>
    <n v="668.27"/>
    <n v="668.27"/>
    <n v="0.186"/>
    <n v="13"/>
    <x v="605"/>
    <n v="8961.2900000000009"/>
    <n v="-1889.6568600000001"/>
    <n v="-0.26721647214861033"/>
    <x v="27"/>
    <d v="2023-09-01T00:00:00"/>
    <d v="2023-01-01T00:00:00"/>
    <n v="8"/>
    <s v="Q3-2023"/>
    <s v="Americas → Brazil → Rio de Janeiro"/>
    <m/>
    <m/>
    <s v="Low"/>
    <n v="0"/>
    <n v="0"/>
    <n v="0.186"/>
    <n v="758.26300000000015"/>
    <n v="14"/>
    <n v="7615.6049199999998"/>
    <n v="10615.682000000003"/>
    <n v="-3000.0770800000028"/>
    <n v="-0.39393811936347178"/>
    <n v="543.97177999999894"/>
    <n v="-1110.4202200000027"/>
  </r>
  <r>
    <x v="605"/>
    <d v="2023-04-22T00:00:00"/>
    <d v="2023-05-14T00:00:00"/>
    <n v="22"/>
    <s v="Original"/>
    <d v="2023-05-14T00:00:00"/>
    <n v="22"/>
    <x v="1"/>
    <x v="2"/>
    <s v="Nagoya"/>
    <s v="Enterprise"/>
    <x v="0"/>
    <x v="8"/>
    <x v="6"/>
    <x v="604"/>
    <n v="1209.22"/>
    <n v="1404.33"/>
    <n v="1404.33"/>
    <n v="0.10299999999999999"/>
    <n v="11"/>
    <x v="606"/>
    <n v="13301.42"/>
    <n v="555.10411000000022"/>
    <n v="4.0060848275751328E-2"/>
    <x v="12"/>
    <d v="2023-04-01T00:00:00"/>
    <d v="2023-03-01T00:00:00"/>
    <n v="1"/>
    <s v="Q2-2023"/>
    <s v="Asia → Japan → Nagoya"/>
    <m/>
    <m/>
    <s v="Medium"/>
    <n v="0"/>
    <n v="0"/>
    <n v="0.10299999999999999"/>
    <n v="1330.1420000000001"/>
    <n v="12"/>
    <n v="15116.208119999999"/>
    <n v="15961.704000000002"/>
    <n v="-845.49588000000222"/>
    <n v="-5.5933066896673704E-2"/>
    <n v="1259.684009999999"/>
    <n v="-1400.5999900000024"/>
  </r>
  <r>
    <x v="606"/>
    <d v="2025-06-19T00:00:00"/>
    <d v="2025-06-21T00:00:00"/>
    <n v="2"/>
    <s v="Original"/>
    <d v="2025-06-21T00:00:00"/>
    <n v="2"/>
    <x v="0"/>
    <x v="11"/>
    <s v="Johannesburg"/>
    <s v="Small Business"/>
    <x v="5"/>
    <x v="10"/>
    <x v="3"/>
    <x v="605"/>
    <n v="1466.27"/>
    <n v="3589.89"/>
    <n v="3589.89"/>
    <n v="9.7000000000000003E-2"/>
    <n v="9"/>
    <x v="607"/>
    <n v="13196.43"/>
    <n v="15978.606029999999"/>
    <n v="0.54768076425234147"/>
    <x v="16"/>
    <d v="2025-06-01T00:00:00"/>
    <d v="2023-01-01T00:00:00"/>
    <n v="29"/>
    <s v="Q2-2025"/>
    <s v="Africa → South Africa → Johannesburg"/>
    <m/>
    <m/>
    <s v="High"/>
    <n v="1"/>
    <n v="0"/>
    <n v="9.7000000000000003E-2"/>
    <n v="1612.8970000000002"/>
    <n v="9"/>
    <n v="29175.036029999999"/>
    <n v="14516.073000000002"/>
    <n v="14658.963029999997"/>
    <n v="0.50244884067757556"/>
    <n v="0"/>
    <n v="-1319.6430000000018"/>
  </r>
  <r>
    <x v="607"/>
    <d v="2024-11-27T00:00:00"/>
    <d v="2024-12-24T00:00:00"/>
    <n v="27"/>
    <s v="Original"/>
    <d v="2024-12-24T00:00:00"/>
    <n v="27"/>
    <x v="0"/>
    <x v="0"/>
    <s v="Mombasa"/>
    <s v="Corporate"/>
    <x v="3"/>
    <x v="5"/>
    <x v="1"/>
    <x v="606"/>
    <n v="143.33000000000001"/>
    <n v="233.51"/>
    <n v="233.51"/>
    <n v="0.16300000000000001"/>
    <n v="14"/>
    <x v="608"/>
    <n v="2006.6200000000001"/>
    <n v="729.65017999999986"/>
    <n v="0.26665867476580835"/>
    <x v="18"/>
    <d v="2024-11-01T00:00:00"/>
    <d v="2023-01-01T00:00:00"/>
    <n v="22"/>
    <s v="Q4-2024"/>
    <s v="Africa → Kenya → Mombasa"/>
    <m/>
    <m/>
    <s v="Low"/>
    <n v="0"/>
    <n v="0"/>
    <n v="0.16300000000000001"/>
    <n v="157.66300000000004"/>
    <n v="15"/>
    <n v="2931.7180499999995"/>
    <n v="2364.9450000000006"/>
    <n v="566.77304999999888"/>
    <n v="0.19332454224238887"/>
    <n v="195.44786999999951"/>
    <n v="-162.87713000000099"/>
  </r>
  <r>
    <x v="608"/>
    <d v="2024-01-28T00:00:00"/>
    <d v="2024-01-27T00:00:00"/>
    <n v="-1"/>
    <s v="Corrected"/>
    <d v="2024-01-29T00:00:00"/>
    <n v="1"/>
    <x v="0"/>
    <x v="11"/>
    <s v="Cape Town"/>
    <s v="Enterprise"/>
    <x v="4"/>
    <x v="7"/>
    <x v="0"/>
    <x v="607"/>
    <n v="109.75"/>
    <n v="124.25"/>
    <n v="124.25"/>
    <n v="0.12"/>
    <n v="19"/>
    <x v="609"/>
    <n v="2085.25"/>
    <n v="-7.7899999999999636"/>
    <n v="-3.7497713554051405E-3"/>
    <x v="9"/>
    <d v="2024-01-01T00:00:00"/>
    <d v="2023-01-01T00:00:00"/>
    <n v="12"/>
    <s v="Q1-2024"/>
    <s v="Africa → South Africa → Cape Town"/>
    <m/>
    <m/>
    <s v="Low"/>
    <n v="1"/>
    <n v="0"/>
    <n v="0.12"/>
    <n v="120.72500000000001"/>
    <n v="20"/>
    <n v="2186.8000000000002"/>
    <n v="2414.5"/>
    <n v="-227.69999999999982"/>
    <n v="-0.10412474849094558"/>
    <n v="109.34000000000015"/>
    <n v="-219.90999999999985"/>
  </r>
  <r>
    <x v="609"/>
    <d v="2023-04-16T00:00:00"/>
    <d v="2023-04-23T00:00:00"/>
    <n v="7"/>
    <s v="Original"/>
    <d v="2023-04-23T00:00:00"/>
    <n v="7"/>
    <x v="2"/>
    <x v="10"/>
    <s v="Austin"/>
    <s v="Corporate"/>
    <x v="3"/>
    <x v="7"/>
    <x v="1"/>
    <x v="608"/>
    <n v="1099.1500000000001"/>
    <n v="1431.37"/>
    <n v="1431.37"/>
    <n v="0.104"/>
    <n v="8"/>
    <x v="610"/>
    <n v="8793.2000000000007"/>
    <n v="1466.8601599999984"/>
    <n v="0.14296798821109433"/>
    <x v="12"/>
    <d v="2023-04-01T00:00:00"/>
    <d v="2023-01-01T00:00:00"/>
    <n v="3"/>
    <s v="Q2-2023"/>
    <s v="Americas → USA → Austin"/>
    <m/>
    <m/>
    <s v="Medium"/>
    <n v="1"/>
    <n v="0"/>
    <n v="0.104"/>
    <n v="1209.0650000000003"/>
    <n v="8"/>
    <n v="10260.060159999999"/>
    <n v="9672.5200000000023"/>
    <n v="587.54015999999683"/>
    <n v="5.7264787032203605E-2"/>
    <n v="0"/>
    <n v="-879.32000000000153"/>
  </r>
  <r>
    <x v="610"/>
    <d v="2024-02-01T00:00:00"/>
    <d v="2024-02-01T00:00:00"/>
    <n v="0"/>
    <s v="Original"/>
    <d v="2024-02-01T00:00:00"/>
    <n v="0"/>
    <x v="2"/>
    <x v="10"/>
    <s v="Austin"/>
    <s v="Consumer"/>
    <x v="3"/>
    <x v="10"/>
    <x v="1"/>
    <x v="609"/>
    <n v="714.43"/>
    <n v="1595.52"/>
    <n v="1595.52"/>
    <n v="0.19400000000000001"/>
    <n v="14"/>
    <x v="611"/>
    <n v="10002.019999999999"/>
    <n v="8001.8276800000003"/>
    <n v="0.44445097638151093"/>
    <x v="31"/>
    <d v="2024-02-01T00:00:00"/>
    <d v="2023-01-01T00:00:00"/>
    <n v="13"/>
    <s v="Q1-2024"/>
    <s v="Americas → USA → Austin"/>
    <m/>
    <m/>
    <s v="Medium"/>
    <n v="1"/>
    <n v="0"/>
    <n v="0.19400000000000001"/>
    <n v="785.87300000000005"/>
    <n v="15"/>
    <n v="19289.836800000001"/>
    <n v="11788.095000000001"/>
    <n v="7501.7417999999998"/>
    <n v="0.38889607401966197"/>
    <n v="1285.989120000002"/>
    <n v="-500.08588000000054"/>
  </r>
  <r>
    <x v="611"/>
    <d v="2024-10-19T00:00:00"/>
    <d v="2024-11-06T00:00:00"/>
    <n v="18"/>
    <s v="Original"/>
    <d v="2024-11-06T00:00:00"/>
    <n v="18"/>
    <x v="2"/>
    <x v="10"/>
    <s v="Chicago"/>
    <s v="Education"/>
    <x v="5"/>
    <x v="0"/>
    <x v="5"/>
    <x v="610"/>
    <n v="942.02"/>
    <n v="1028.46"/>
    <n v="1028.46"/>
    <n v="0"/>
    <n v="9"/>
    <x v="612"/>
    <n v="8478.18"/>
    <n v="777.95999999999913"/>
    <n v="8.4047994088248354E-2"/>
    <x v="1"/>
    <d v="2024-10-01T00:00:00"/>
    <d v="2023-01-01T00:00:00"/>
    <n v="21"/>
    <s v="Q4-2024"/>
    <s v="Americas → USA → Chicago"/>
    <m/>
    <m/>
    <s v="Medium"/>
    <n v="0"/>
    <n v="0"/>
    <n v="0"/>
    <n v="1036.222"/>
    <n v="9"/>
    <n v="9256.14"/>
    <n v="9325.9979999999996"/>
    <n v="-69.858000000000175"/>
    <n v="-7.5472065029267253E-3"/>
    <n v="0"/>
    <n v="-847.8179999999993"/>
  </r>
  <r>
    <x v="612"/>
    <d v="2024-06-25T00:00:00"/>
    <d v="2024-06-30T00:00:00"/>
    <n v="5"/>
    <s v="Original"/>
    <d v="2024-06-30T00:00:00"/>
    <n v="5"/>
    <x v="0"/>
    <x v="0"/>
    <s v="Kisumu"/>
    <s v="Education"/>
    <x v="4"/>
    <x v="12"/>
    <x v="2"/>
    <x v="611"/>
    <n v="1323.55"/>
    <n v="3230.35"/>
    <n v="3230.35"/>
    <n v="2.1999999999999999E-2"/>
    <n v="26"/>
    <x v="613"/>
    <n v="34412.299999999996"/>
    <n v="47729.039799999991"/>
    <n v="0.58105991351263542"/>
    <x v="17"/>
    <d v="2024-06-01T00:00:00"/>
    <d v="2023-01-01T00:00:00"/>
    <n v="17"/>
    <s v="Q2-2024"/>
    <s v="Africa → Kenya → Kisumu"/>
    <m/>
    <m/>
    <s v="High"/>
    <n v="1"/>
    <n v="0"/>
    <n v="2.1999999999999999E-2"/>
    <n v="1455.905"/>
    <n v="27"/>
    <n v="85300.622099999993"/>
    <n v="39309.434999999998"/>
    <n v="45991.187099999996"/>
    <n v="0.53916590486389904"/>
    <n v="3159.2823000000062"/>
    <n v="-1737.8526999999958"/>
  </r>
  <r>
    <x v="613"/>
    <d v="2023-07-30T00:00:00"/>
    <d v="2023-08-19T00:00:00"/>
    <n v="20"/>
    <s v="Original"/>
    <d v="2023-08-19T00:00:00"/>
    <n v="20"/>
    <x v="3"/>
    <x v="7"/>
    <s v="Paris"/>
    <s v="Enterprise"/>
    <x v="2"/>
    <x v="3"/>
    <x v="2"/>
    <x v="612"/>
    <n v="1418.51"/>
    <n v="2789.61"/>
    <n v="2789.61"/>
    <n v="0.17100000000000001"/>
    <n v="8"/>
    <x v="614"/>
    <n v="11348.08"/>
    <n v="7152.6135200000008"/>
    <n v="0.38661326464695689"/>
    <x v="24"/>
    <d v="2023-07-01T00:00:00"/>
    <d v="2023-01-01T00:00:00"/>
    <n v="6"/>
    <s v="Q3-2023"/>
    <s v="Europe → France → Paris"/>
    <m/>
    <m/>
    <s v="High"/>
    <n v="0"/>
    <n v="0"/>
    <n v="0.17100000000000001"/>
    <n v="1560.3610000000001"/>
    <n v="8"/>
    <n v="18500.693520000001"/>
    <n v="12482.888000000001"/>
    <n v="6017.8055199999999"/>
    <n v="0.32527459111165252"/>
    <n v="0"/>
    <n v="-1134.8080000000009"/>
  </r>
  <r>
    <x v="614"/>
    <d v="2025-03-11T00:00:00"/>
    <d v="2025-03-27T00:00:00"/>
    <n v="16"/>
    <s v="Original"/>
    <d v="2025-03-27T00:00:00"/>
    <n v="16"/>
    <x v="1"/>
    <x v="2"/>
    <s v="Tokyo"/>
    <s v="Enterprise"/>
    <x v="3"/>
    <x v="5"/>
    <x v="1"/>
    <x v="613"/>
    <n v="1317.58"/>
    <n v="1897.74"/>
    <n v="1897.74"/>
    <n v="8.1000000000000003E-2"/>
    <n v="6"/>
    <x v="615"/>
    <n v="7905.48"/>
    <n v="2558.6583600000013"/>
    <n v="0.24451687009230266"/>
    <x v="3"/>
    <d v="2025-03-01T00:00:00"/>
    <d v="2023-03-01T00:00:00"/>
    <n v="24"/>
    <s v="Q1-2025"/>
    <s v="Asia → Japan → Tokyo"/>
    <m/>
    <m/>
    <s v="High"/>
    <n v="0"/>
    <n v="0"/>
    <n v="8.1000000000000003E-2"/>
    <n v="1449.338"/>
    <n v="6"/>
    <n v="10464.138360000001"/>
    <n v="8696.0280000000002"/>
    <n v="1768.1103600000006"/>
    <n v="0.16896855710153286"/>
    <n v="0"/>
    <n v="-790.54800000000068"/>
  </r>
  <r>
    <x v="615"/>
    <d v="2023-10-09T00:00:00"/>
    <d v="2023-10-11T00:00:00"/>
    <n v="2"/>
    <s v="Original"/>
    <d v="2023-10-11T00:00:00"/>
    <n v="2"/>
    <x v="0"/>
    <x v="1"/>
    <s v="Port Harcourt"/>
    <s v="Education"/>
    <x v="2"/>
    <x v="11"/>
    <x v="2"/>
    <x v="614"/>
    <n v="391.16"/>
    <n v="902.47"/>
    <n v="902.47"/>
    <n v="4.0000000000000001E-3"/>
    <n v="12"/>
    <x v="616"/>
    <n v="4693.92"/>
    <n v="6092.4014399999996"/>
    <n v="0.56482661618139207"/>
    <x v="32"/>
    <d v="2023-10-01T00:00:00"/>
    <d v="2023-01-01T00:00:00"/>
    <n v="9"/>
    <s v="Q4-2023"/>
    <s v="Africa → Nigeria → Port Harcourt"/>
    <m/>
    <m/>
    <s v="Medium"/>
    <n v="1"/>
    <n v="0"/>
    <n v="4.0000000000000001E-3"/>
    <n v="430.27600000000007"/>
    <n v="13"/>
    <n v="11685.181560000001"/>
    <n v="5593.5880000000006"/>
    <n v="6091.5935600000003"/>
    <n v="0.52130927779953129"/>
    <n v="898.86012000000119"/>
    <n v="-0.8078799999993862"/>
  </r>
  <r>
    <x v="616"/>
    <d v="2024-12-17T00:00:00"/>
    <d v="2025-01-16T00:00:00"/>
    <n v="30"/>
    <s v="Original"/>
    <d v="2025-01-16T00:00:00"/>
    <n v="30"/>
    <x v="3"/>
    <x v="8"/>
    <s v="Manchester"/>
    <s v="Corporate"/>
    <x v="0"/>
    <x v="14"/>
    <x v="5"/>
    <x v="615"/>
    <n v="722.87"/>
    <n v="-33.659999999999997"/>
    <n v="33.659999999999997"/>
    <n v="0.10199999999999999"/>
    <n v="28"/>
    <x v="617"/>
    <n v="20240.36"/>
    <n v="-19394.01296"/>
    <n v="-22.914965189693348"/>
    <x v="6"/>
    <d v="2024-12-01T00:00:00"/>
    <d v="2023-01-01T00:00:00"/>
    <n v="23"/>
    <s v="Q4-2024"/>
    <s v="Europe → United Kingdom → Manchester"/>
    <m/>
    <m/>
    <s v="Low"/>
    <n v="0"/>
    <n v="0"/>
    <n v="0.10199999999999999"/>
    <n v="795.15700000000004"/>
    <n v="29"/>
    <n v="876.57371999999987"/>
    <n v="23059.553"/>
    <n v="-22182.97928"/>
    <n v="-25.306461708662681"/>
    <n v="30.226679999999988"/>
    <n v="-2788.9663199999995"/>
  </r>
  <r>
    <x v="617"/>
    <d v="2025-07-11T00:00:00"/>
    <d v="2025-07-16T00:00:00"/>
    <n v="5"/>
    <s v="Original"/>
    <d v="2025-07-16T00:00:00"/>
    <n v="5"/>
    <x v="3"/>
    <x v="8"/>
    <s v="London"/>
    <s v="Enterprise"/>
    <x v="1"/>
    <x v="11"/>
    <x v="1"/>
    <x v="616"/>
    <n v="930.03"/>
    <n v="1086.68"/>
    <n v="1086.68"/>
    <n v="0.109"/>
    <n v="26"/>
    <x v="618"/>
    <n v="24180.78"/>
    <n v="993.24888000000283"/>
    <n v="3.9455300728168656E-2"/>
    <x v="13"/>
    <d v="2025-07-01T00:00:00"/>
    <d v="2023-01-01T00:00:00"/>
    <n v="30"/>
    <s v="Q3-2025"/>
    <s v="Europe → United Kingdom → London"/>
    <m/>
    <m/>
    <s v="Medium"/>
    <n v="1"/>
    <n v="0"/>
    <n v="0.109"/>
    <n v="1023.033"/>
    <n v="27"/>
    <n v="26142.260760000001"/>
    <n v="27621.891"/>
    <n v="-1479.6302399999986"/>
    <n v="-5.6599169199014546E-2"/>
    <n v="968.23187999999936"/>
    <n v="-2472.8791200000014"/>
  </r>
  <r>
    <x v="618"/>
    <d v="2024-10-13T00:00:00"/>
    <d v="2024-10-24T00:00:00"/>
    <n v="11"/>
    <s v="Original"/>
    <d v="2024-10-24T00:00:00"/>
    <n v="11"/>
    <x v="3"/>
    <x v="7"/>
    <s v="Paris"/>
    <s v="Education"/>
    <x v="3"/>
    <x v="9"/>
    <x v="0"/>
    <x v="617"/>
    <n v="816.7"/>
    <n v="1010.75"/>
    <n v="1010.75"/>
    <n v="4.7E-2"/>
    <n v="43"/>
    <x v="619"/>
    <n v="35118.1"/>
    <n v="6301.4242499999964"/>
    <n v="0.15213656757537472"/>
    <x v="1"/>
    <d v="2024-10-01T00:00:00"/>
    <d v="2023-01-01T00:00:00"/>
    <n v="21"/>
    <s v="Q4-2024"/>
    <s v="Europe → France → Paris"/>
    <m/>
    <m/>
    <s v="Medium"/>
    <n v="0"/>
    <n v="0"/>
    <n v="4.7E-2"/>
    <n v="898.37000000000012"/>
    <n v="45"/>
    <n v="43346.013749999998"/>
    <n v="40426.650000000009"/>
    <n v="2919.3637499999895"/>
    <n v="6.7350224332912031E-2"/>
    <n v="1926.4895000000033"/>
    <n v="-3382.0605000000069"/>
  </r>
  <r>
    <x v="619"/>
    <d v="2023-09-08T00:00:00"/>
    <d v="2023-09-14T00:00:00"/>
    <n v="6"/>
    <s v="Original"/>
    <d v="2023-09-14T00:00:00"/>
    <n v="6"/>
    <x v="0"/>
    <x v="0"/>
    <s v="Nakuru"/>
    <s v="Education"/>
    <x v="4"/>
    <x v="2"/>
    <x v="6"/>
    <x v="618"/>
    <n v="251.03"/>
    <n v="411.48"/>
    <n v="411.48"/>
    <n v="0.16500000000000001"/>
    <n v="3"/>
    <x v="620"/>
    <n v="753.09"/>
    <n v="277.66739999999993"/>
    <n v="0.26938191275658069"/>
    <x v="27"/>
    <d v="2023-09-01T00:00:00"/>
    <d v="2023-01-01T00:00:00"/>
    <n v="8"/>
    <s v="Q3-2023"/>
    <s v="Africa → Kenya → Nakuru"/>
    <m/>
    <m/>
    <s v="Low"/>
    <n v="1"/>
    <n v="0"/>
    <n v="0.16500000000000001"/>
    <n v="276.13300000000004"/>
    <n v="3"/>
    <n v="1030.7574"/>
    <n v="828.39900000000011"/>
    <n v="202.35839999999985"/>
    <n v="0.19632010403223868"/>
    <n v="0"/>
    <n v="-75.309000000000083"/>
  </r>
  <r>
    <x v="620"/>
    <d v="2025-04-17T00:00:00"/>
    <d v="2025-05-03T00:00:00"/>
    <n v="16"/>
    <s v="Original"/>
    <d v="2025-05-03T00:00:00"/>
    <n v="16"/>
    <x v="2"/>
    <x v="5"/>
    <s v="Rio de Janeiro"/>
    <s v="Consumer"/>
    <x v="2"/>
    <x v="1"/>
    <x v="2"/>
    <x v="619"/>
    <n v="168.68"/>
    <n v="413.34"/>
    <n v="413.34"/>
    <n v="0.186"/>
    <n v="7"/>
    <x v="621"/>
    <n v="1180.76"/>
    <n v="1174.4513199999999"/>
    <n v="0.49866069767361682"/>
    <x v="19"/>
    <d v="2025-04-01T00:00:00"/>
    <d v="2023-01-01T00:00:00"/>
    <n v="27"/>
    <s v="Q2-2025"/>
    <s v="Americas → Brazil → Rio de Janeiro"/>
    <m/>
    <m/>
    <s v="Low"/>
    <n v="0"/>
    <n v="0"/>
    <n v="0.186"/>
    <n v="185.54800000000003"/>
    <n v="7"/>
    <n v="2355.2113199999999"/>
    <n v="1298.8360000000002"/>
    <n v="1056.3753199999996"/>
    <n v="0.44852676744097836"/>
    <n v="0"/>
    <n v="-118.07600000000025"/>
  </r>
  <r>
    <x v="621"/>
    <d v="2024-07-28T00:00:00"/>
    <d v="2024-08-23T00:00:00"/>
    <n v="26"/>
    <s v="Original"/>
    <d v="2024-08-23T00:00:00"/>
    <n v="26"/>
    <x v="1"/>
    <x v="4"/>
    <s v="Hyderabad"/>
    <s v="Corporate"/>
    <x v="0"/>
    <x v="1"/>
    <x v="2"/>
    <x v="620"/>
    <n v="1339.24"/>
    <n v="1558.89"/>
    <n v="1558.89"/>
    <n v="0.192"/>
    <n v="24"/>
    <x v="622"/>
    <n v="32141.760000000002"/>
    <n v="-1911.76512"/>
    <n v="-6.3240669659021781E-2"/>
    <x v="14"/>
    <d v="2024-07-01T00:00:00"/>
    <d v="2023-01-01T00:00:00"/>
    <n v="18"/>
    <s v="Q3-2024"/>
    <s v="Asia → India → Hyderabad"/>
    <m/>
    <m/>
    <s v="Medium"/>
    <n v="0"/>
    <n v="0"/>
    <n v="0.192"/>
    <n v="1473.1640000000002"/>
    <n v="25"/>
    <n v="31489.578000000001"/>
    <n v="36829.100000000006"/>
    <n v="-5339.5220000000045"/>
    <n v="-0.16956473662492411"/>
    <n v="1259.5831199999993"/>
    <n v="-3427.7568800000045"/>
  </r>
  <r>
    <x v="622"/>
    <d v="2025-07-19T00:00:00"/>
    <d v="2025-07-31T00:00:00"/>
    <n v="12"/>
    <s v="Original"/>
    <d v="2025-07-31T00:00:00"/>
    <n v="12"/>
    <x v="0"/>
    <x v="0"/>
    <s v="Nairobi"/>
    <s v="Small Business"/>
    <x v="2"/>
    <x v="7"/>
    <x v="6"/>
    <x v="621"/>
    <n v="619.64"/>
    <n v="861.16"/>
    <n v="861.16"/>
    <n v="0.113"/>
    <n v="14"/>
    <x v="623"/>
    <n v="8674.9599999999991"/>
    <n v="2018.9248800000005"/>
    <n v="0.18879246435276761"/>
    <x v="13"/>
    <d v="2025-07-01T00:00:00"/>
    <d v="2023-01-01T00:00:00"/>
    <n v="30"/>
    <s v="Q3-2025"/>
    <s v="Africa → Kenya → Nairobi"/>
    <m/>
    <m/>
    <s v="Medium"/>
    <n v="0"/>
    <n v="0"/>
    <n v="0.113"/>
    <n v="681.60400000000004"/>
    <n v="15"/>
    <n v="11457.7338"/>
    <n v="10224.060000000001"/>
    <n v="1233.6737999999987"/>
    <n v="0.1076717107880442"/>
    <n v="763.84892000000036"/>
    <n v="-785.25108000000182"/>
  </r>
  <r>
    <x v="623"/>
    <d v="2023-08-03T00:00:00"/>
    <d v="2023-08-02T00:00:00"/>
    <n v="-1"/>
    <s v="Corrected"/>
    <d v="2023-08-04T00:00:00"/>
    <n v="1"/>
    <x v="1"/>
    <x v="9"/>
    <s v="Shanghai"/>
    <s v="Non-Profit"/>
    <x v="4"/>
    <x v="1"/>
    <x v="2"/>
    <x v="622"/>
    <n v="1021.97"/>
    <n v="2296.25"/>
    <n v="2296.25"/>
    <n v="0.161"/>
    <n v="26"/>
    <x v="624"/>
    <n v="26571.22"/>
    <n v="23519.177499999998"/>
    <n v="0.46953465482081669"/>
    <x v="25"/>
    <d v="2023-08-01T00:00:00"/>
    <d v="2023-01-01T00:00:00"/>
    <n v="7"/>
    <s v="Q3-2023"/>
    <s v="Asia → China → Shanghai"/>
    <m/>
    <m/>
    <s v="High"/>
    <n v="1"/>
    <n v="0"/>
    <n v="0.161"/>
    <n v="1124.1670000000001"/>
    <n v="27"/>
    <n v="52016.951249999998"/>
    <n v="30352.509000000005"/>
    <n v="21664.442249999993"/>
    <n v="0.41648812030289822"/>
    <n v="1926.5537499999991"/>
    <n v="-1854.7352500000052"/>
  </r>
  <r>
    <x v="624"/>
    <d v="2023-11-19T00:00:00"/>
    <d v="2023-12-12T00:00:00"/>
    <n v="23"/>
    <s v="Original"/>
    <d v="2023-12-12T00:00:00"/>
    <n v="23"/>
    <x v="1"/>
    <x v="4"/>
    <s v="Delhi"/>
    <s v="Small Business"/>
    <x v="4"/>
    <x v="0"/>
    <x v="2"/>
    <x v="623"/>
    <n v="1349.04"/>
    <n v="2636.6"/>
    <n v="2636.6"/>
    <n v="0.114"/>
    <n v="14"/>
    <x v="625"/>
    <n v="18886.559999999998"/>
    <n v="13817.826400000005"/>
    <n v="0.42250682312143928"/>
    <x v="30"/>
    <d v="2023-11-01T00:00:00"/>
    <d v="2023-01-01T00:00:00"/>
    <n v="10"/>
    <s v="Q4-2023"/>
    <s v="Asia → India → Delhi"/>
    <m/>
    <m/>
    <s v="High"/>
    <n v="0"/>
    <n v="0"/>
    <n v="0.114"/>
    <n v="1483.9440000000002"/>
    <n v="15"/>
    <n v="35040.413999999997"/>
    <n v="22259.160000000003"/>
    <n v="12781.253999999994"/>
    <n v="0.36475750543358293"/>
    <n v="2336.027599999994"/>
    <n v="-1036.5724000000118"/>
  </r>
  <r>
    <x v="625"/>
    <d v="2023-12-22T00:00:00"/>
    <d v="2024-01-16T00:00:00"/>
    <n v="25"/>
    <s v="Original"/>
    <d v="2024-01-16T00:00:00"/>
    <n v="25"/>
    <x v="1"/>
    <x v="4"/>
    <s v="Hyderabad"/>
    <s v="Small Business"/>
    <x v="0"/>
    <x v="8"/>
    <x v="0"/>
    <x v="624"/>
    <n v="1346.81"/>
    <n v="978.09"/>
    <n v="978.09"/>
    <n v="0.159"/>
    <n v="17"/>
    <x v="626"/>
    <n v="22895.77"/>
    <n v="-8912.0172700000021"/>
    <n v="-0.6373122753293996"/>
    <x v="4"/>
    <d v="2023-12-01T00:00:00"/>
    <d v="2023-01-01T00:00:00"/>
    <n v="11"/>
    <s v="Q4-2023"/>
    <s v="Asia → India → Hyderabad"/>
    <m/>
    <m/>
    <s v="Medium"/>
    <n v="0"/>
    <n v="0"/>
    <n v="0.159"/>
    <n v="1481.491"/>
    <n v="18"/>
    <n v="14806.326419999999"/>
    <n v="26666.838"/>
    <n v="-11860.51158"/>
    <n v="-0.80104350286233938"/>
    <n v="822.57369000000108"/>
    <n v="-2948.4943099999982"/>
  </r>
  <r>
    <x v="626"/>
    <d v="2023-08-03T00:00:00"/>
    <d v="2023-08-30T00:00:00"/>
    <n v="27"/>
    <s v="Original"/>
    <d v="2023-08-30T00:00:00"/>
    <n v="27"/>
    <x v="1"/>
    <x v="9"/>
    <s v="Shanghai"/>
    <s v="Consumer"/>
    <x v="3"/>
    <x v="13"/>
    <x v="5"/>
    <x v="625"/>
    <n v="226.04"/>
    <n v="545.72"/>
    <n v="545.72"/>
    <n v="0.151"/>
    <n v="11"/>
    <x v="627"/>
    <n v="2486.44"/>
    <n v="2610.03908"/>
    <n v="0.51212592831834014"/>
    <x v="25"/>
    <d v="2023-08-01T00:00:00"/>
    <d v="2023-01-01T00:00:00"/>
    <n v="7"/>
    <s v="Q3-2023"/>
    <s v="Asia → China → Shanghai"/>
    <m/>
    <m/>
    <s v="Low"/>
    <n v="0"/>
    <n v="0"/>
    <n v="0.151"/>
    <n v="248.64400000000001"/>
    <n v="12"/>
    <n v="5559.7953600000001"/>
    <n v="2983.7280000000001"/>
    <n v="2576.06736"/>
    <n v="0.46333852115017415"/>
    <n v="463.31628000000001"/>
    <n v="-33.971720000000005"/>
  </r>
  <r>
    <x v="627"/>
    <d v="2023-06-23T00:00:00"/>
    <d v="2023-07-18T00:00:00"/>
    <n v="25"/>
    <s v="Original"/>
    <d v="2023-07-18T00:00:00"/>
    <n v="25"/>
    <x v="2"/>
    <x v="3"/>
    <s v="Vancouver"/>
    <s v="Enterprise"/>
    <x v="1"/>
    <x v="13"/>
    <x v="3"/>
    <x v="626"/>
    <n v="807.02"/>
    <n v="1435.54"/>
    <n v="1435.54"/>
    <n v="0"/>
    <n v="23"/>
    <x v="628"/>
    <n v="18561.46"/>
    <n v="14455.96"/>
    <n v="0.43782827368098415"/>
    <x v="23"/>
    <d v="2023-06-01T00:00:00"/>
    <d v="2023-01-01T00:00:00"/>
    <n v="5"/>
    <s v="Q2-2023"/>
    <s v="Americas → Canada → Vancouver"/>
    <m/>
    <m/>
    <s v="Medium"/>
    <n v="0"/>
    <n v="0"/>
    <n v="0"/>
    <n v="887.72200000000009"/>
    <n v="24"/>
    <n v="34452.959999999999"/>
    <n v="21305.328000000001"/>
    <n v="13147.631999999998"/>
    <n v="0.38161110104908252"/>
    <n v="1435.5400000000009"/>
    <n v="-1308.3280000000013"/>
  </r>
  <r>
    <x v="628"/>
    <d v="2023-12-07T00:00:00"/>
    <d v="2024-01-02T00:00:00"/>
    <n v="26"/>
    <s v="Original"/>
    <d v="2024-01-02T00:00:00"/>
    <n v="26"/>
    <x v="3"/>
    <x v="6"/>
    <s v="Frankfurt"/>
    <s v="Enterprise"/>
    <x v="3"/>
    <x v="6"/>
    <x v="0"/>
    <x v="627"/>
    <n v="1071.99"/>
    <n v="2397.3000000000002"/>
    <n v="2397.3000000000002"/>
    <n v="6.2E-2"/>
    <n v="18"/>
    <x v="629"/>
    <n v="19295.82"/>
    <n v="21180.193200000002"/>
    <n v="0.52327765324476183"/>
    <x v="4"/>
    <d v="2023-12-01T00:00:00"/>
    <d v="2023-01-01T00:00:00"/>
    <n v="11"/>
    <s v="Q4-2023"/>
    <s v="Europe → Germany → Frankfurt"/>
    <m/>
    <m/>
    <s v="High"/>
    <n v="0"/>
    <n v="0"/>
    <n v="6.2E-2"/>
    <n v="1179.1890000000001"/>
    <n v="19"/>
    <n v="42724.6806"/>
    <n v="22404.591"/>
    <n v="20320.089599999999"/>
    <n v="0.47560541856923794"/>
    <n v="2248.6673999999985"/>
    <n v="-860.10360000000219"/>
  </r>
  <r>
    <x v="629"/>
    <d v="2023-11-19T00:00:00"/>
    <d v="2023-12-19T00:00:00"/>
    <n v="30"/>
    <s v="Original"/>
    <d v="2023-12-19T00:00:00"/>
    <n v="30"/>
    <x v="1"/>
    <x v="2"/>
    <s v="Nagoya"/>
    <s v="Consumer"/>
    <x v="0"/>
    <x v="15"/>
    <x v="3"/>
    <x v="628"/>
    <n v="807.11"/>
    <n v="1853.86"/>
    <n v="1853.86"/>
    <n v="0.13900000000000001"/>
    <n v="8"/>
    <x v="630"/>
    <n v="6456.88"/>
    <n v="6312.5076799999997"/>
    <n v="0.49434693645388639"/>
    <x v="30"/>
    <d v="2023-11-01T00:00:00"/>
    <d v="2023-03-01T00:00:00"/>
    <n v="8"/>
    <s v="Q4-2023"/>
    <s v="Asia → Japan → Nagoya"/>
    <m/>
    <m/>
    <s v="High"/>
    <n v="0"/>
    <n v="0"/>
    <n v="0.13900000000000001"/>
    <n v="887.82100000000014"/>
    <n v="8"/>
    <n v="12769.38768"/>
    <n v="7102.5680000000011"/>
    <n v="5666.8196799999987"/>
    <n v="0.44378163009927496"/>
    <n v="0"/>
    <n v="-645.68800000000101"/>
  </r>
  <r>
    <x v="630"/>
    <d v="2025-02-28T00:00:00"/>
    <d v="2025-03-10T00:00:00"/>
    <n v="10"/>
    <s v="Original"/>
    <d v="2025-03-10T00:00:00"/>
    <n v="10"/>
    <x v="1"/>
    <x v="2"/>
    <s v="Osaka"/>
    <s v="Education"/>
    <x v="3"/>
    <x v="13"/>
    <x v="4"/>
    <x v="629"/>
    <n v="51.86"/>
    <n v="45.98"/>
    <n v="45.98"/>
    <n v="0.17299999999999999"/>
    <n v="7"/>
    <x v="631"/>
    <n v="363.02"/>
    <n v="-96.841780000000028"/>
    <n v="-0.3638230806412337"/>
    <x v="26"/>
    <d v="2025-02-01T00:00:00"/>
    <d v="2023-03-01T00:00:00"/>
    <n v="23"/>
    <s v="Q1-2025"/>
    <s v="Asia → Japan → Osaka"/>
    <m/>
    <m/>
    <s v="Low"/>
    <n v="0"/>
    <n v="0"/>
    <n v="0.17299999999999999"/>
    <n v="57.046000000000006"/>
    <n v="7"/>
    <n v="266.17821999999995"/>
    <n v="399.32200000000006"/>
    <n v="-133.14378000000011"/>
    <n v="-0.50020538870535736"/>
    <n v="0"/>
    <n v="-36.30200000000007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n v="26"/>
    <s v="Original"/>
    <d v="2024-04-06T00:00:00"/>
    <n v="26"/>
    <s v="Africa"/>
    <s v="Kenya"/>
    <s v="Kisumu"/>
    <s v="Corporate"/>
    <s v="Retail"/>
    <s v="C. Otieno"/>
    <s v="Components"/>
    <s v="CMP-8270"/>
    <n v="279.24"/>
    <n v="608.9"/>
    <n v="608.9"/>
    <n v="0.112"/>
    <n v="9"/>
    <n v="4866.3287999999993"/>
    <n v="2513.16"/>
    <x v="0"/>
    <n v="0.48356140670149533"/>
    <s v="Mar-2024"/>
    <d v="2024-03-01T00:00:00"/>
    <d v="2023-01-01T00:00:00"/>
    <n v="14"/>
    <s v="Q1-2024"/>
    <s v="Africa → Kenya → Kisumu"/>
    <n v="816.08010000000013"/>
    <n v="1619.115"/>
    <s v="Low"/>
    <x v="0"/>
    <n v="0"/>
    <n v="0.112"/>
    <n v="307.16400000000004"/>
    <n v="9"/>
    <n v="4866.3287999999993"/>
    <n v="2764.4760000000006"/>
    <n v="2101.8527999999988"/>
    <n v="0.43191754737164473"/>
    <x v="0"/>
    <x v="0"/>
    <x v="0"/>
  </r>
  <r>
    <x v="1"/>
    <d v="2024-10-23T00:00:00"/>
    <d v="2024-10-22T00:00:00"/>
    <n v="-1"/>
    <s v="Corrected"/>
    <d v="2024-10-24T00:00:00"/>
    <n v="1"/>
    <s v="Africa"/>
    <s v="Nigeria"/>
    <s v="Port Harcourt"/>
    <s v="Education"/>
    <s v="Online"/>
    <s v="J. Njeri"/>
    <s v="Printers"/>
    <s v="PRN-9322"/>
    <n v="1084.3900000000001"/>
    <n v="759.33"/>
    <n v="759.33"/>
    <n v="0.23699999999999999"/>
    <n v="31"/>
    <n v="17960.432489999999"/>
    <n v="33616.090000000004"/>
    <x v="1"/>
    <n v="-0.87167486187856302"/>
    <s v="Oct-2024"/>
    <d v="2024-10-01T00:00:00"/>
    <d v="2023-01-01T00:00:00"/>
    <n v="21"/>
    <s v="Q4-2024"/>
    <s v="Africa → Nigeria → Port Harcourt"/>
    <m/>
    <m/>
    <s v="Low"/>
    <x v="1"/>
    <n v="1"/>
    <n v="0.23699999999999999"/>
    <n v="1192.8290000000002"/>
    <n v="33"/>
    <n v="19119.170070000004"/>
    <n v="39363.357000000004"/>
    <n v="-20244.18693"/>
    <n v="-1.0588423480664189"/>
    <x v="1"/>
    <x v="1"/>
    <x v="0"/>
  </r>
  <r>
    <x v="2"/>
    <d v="2023-02-28T00:00:00"/>
    <d v="2023-03-25T00:00:00"/>
    <n v="25"/>
    <s v="Original"/>
    <d v="2023-03-25T00:00:00"/>
    <n v="25"/>
    <s v="Africa"/>
    <s v="Kenya"/>
    <s v="Nairobi"/>
    <s v="Corporate"/>
    <s v="Retail"/>
    <s v="I. Johnson"/>
    <s v="Networking"/>
    <s v="NET-9666"/>
    <n v="1460.76"/>
    <n v="-30.66"/>
    <n v="30.66"/>
    <n v="0.13100000000000001"/>
    <n v="12"/>
    <n v="319.72248000000002"/>
    <n v="17529.12"/>
    <x v="2"/>
    <n v="-53.826047890032626"/>
    <s v="Feb-2023"/>
    <d v="2023-02-01T00:00:00"/>
    <d v="2023-01-01T00:00:00"/>
    <n v="1"/>
    <s v="Q1-2023"/>
    <s v="Africa → Kenya → Nairobi"/>
    <m/>
    <m/>
    <s v="Low"/>
    <x v="0"/>
    <n v="0"/>
    <n v="0.13100000000000001"/>
    <n v="1606.836"/>
    <n v="13"/>
    <n v="346.36601999999999"/>
    <n v="20888.867999999999"/>
    <n v="-20542.501979999997"/>
    <n v="-59.308652679035887"/>
    <x v="2"/>
    <x v="2"/>
    <x v="0"/>
  </r>
  <r>
    <x v="3"/>
    <d v="2025-03-29T00:00:00"/>
    <d v="2025-04-02T00:00:00"/>
    <n v="4"/>
    <s v="Original"/>
    <d v="2025-04-02T00:00:00"/>
    <n v="4"/>
    <s v="Africa"/>
    <s v="Nigeria"/>
    <s v="Lagos"/>
    <s v="Non-Profit"/>
    <s v="Marketplace"/>
    <s v="G. Dubois"/>
    <s v="Phones"/>
    <s v="PHN-4556"/>
    <n v="259.93"/>
    <n v="255.94"/>
    <n v="255.94"/>
    <n v="7.1999999999999995E-2"/>
    <n v="22"/>
    <n v="5225.2710400000005"/>
    <n v="5718.46"/>
    <x v="3"/>
    <n v="-9.4385335463861311E-2"/>
    <s v="Mar-2025"/>
    <d v="2025-03-01T00:00:00"/>
    <d v="2023-01-01T00:00:00"/>
    <n v="26"/>
    <s v="Q1-2025"/>
    <s v="Africa → Nigeria → Lagos"/>
    <m/>
    <m/>
    <s v="Low"/>
    <x v="1"/>
    <n v="0"/>
    <n v="7.1999999999999995E-2"/>
    <n v="285.92300000000006"/>
    <n v="23"/>
    <n v="5462.7833600000004"/>
    <n v="6576.2290000000012"/>
    <n v="-1113.4456400000008"/>
    <n v="-0.20382386901024768"/>
    <x v="3"/>
    <x v="3"/>
    <x v="0"/>
  </r>
  <r>
    <x v="4"/>
    <d v="2023-12-06T00:00:00"/>
    <d v="2023-12-31T00:00:00"/>
    <n v="25"/>
    <s v="Original"/>
    <d v="2023-12-31T00:00:00"/>
    <n v="25"/>
    <s v="Asia"/>
    <s v="Japan"/>
    <s v="Osaka"/>
    <s v="Consumer"/>
    <s v="Retail"/>
    <s v="L. Okafor"/>
    <s v="Printers"/>
    <s v="PRN-8041"/>
    <n v="663.03"/>
    <n v="813.51"/>
    <n v="813.51"/>
    <n v="0.10199999999999999"/>
    <n v="15"/>
    <n v="10957.9797"/>
    <n v="9945.4499999999989"/>
    <x v="4"/>
    <n v="9.2401129379715952E-2"/>
    <s v="Dec-2023"/>
    <d v="2023-12-01T00:00:00"/>
    <d v="2023-03-01T00:00:00"/>
    <n v="9"/>
    <s v="Q4-2023"/>
    <s v="Asia → Japan → Osaka"/>
    <m/>
    <m/>
    <s v="Low"/>
    <x v="0"/>
    <n v="0"/>
    <n v="0.10199999999999999"/>
    <n v="729.33300000000008"/>
    <n v="16"/>
    <n v="11688.51168"/>
    <n v="11669.328000000001"/>
    <n v="19.183679999998276"/>
    <n v="1.6412423176873001E-3"/>
    <x v="4"/>
    <x v="4"/>
    <x v="0"/>
  </r>
  <r>
    <x v="5"/>
    <d v="2023-01-02T00:00:00"/>
    <d v="2023-01-05T00:00:00"/>
    <n v="3"/>
    <s v="Original"/>
    <d v="2023-01-05T00:00:00"/>
    <n v="3"/>
    <s v="Americas"/>
    <s v="Canada"/>
    <s v="Toronto"/>
    <s v="Corporate"/>
    <s v="Distributor"/>
    <s v="B. Chen"/>
    <s v="Laptops"/>
    <s v="LAP-8555"/>
    <n v="315.87"/>
    <n v="591.67999999999995"/>
    <n v="591.67999999999995"/>
    <n v="0"/>
    <n v="7"/>
    <n v="4141.7599999999993"/>
    <n v="2211.09"/>
    <x v="5"/>
    <n v="0.46614724175229844"/>
    <s v="Jan-2023"/>
    <d v="2023-01-01T00:00:00"/>
    <d v="2023-01-01T00:00:00"/>
    <n v="0"/>
    <s v="Q1-2023"/>
    <s v="Americas → Canada → Toronto"/>
    <m/>
    <m/>
    <s v="Low"/>
    <x v="1"/>
    <n v="0"/>
    <n v="0"/>
    <n v="347.45700000000005"/>
    <n v="7"/>
    <n v="4141.7599999999993"/>
    <n v="2432.1990000000005"/>
    <n v="1709.5609999999988"/>
    <n v="0.41276196592752817"/>
    <x v="0"/>
    <x v="5"/>
    <x v="0"/>
  </r>
  <r>
    <x v="6"/>
    <d v="2024-12-27T00:00:00"/>
    <d v="2025-01-14T00:00:00"/>
    <n v="18"/>
    <s v="Original"/>
    <d v="2025-01-14T00:00:00"/>
    <n v="18"/>
    <s v="Asia"/>
    <s v="India"/>
    <s v="Bengaluru"/>
    <s v="Small Business"/>
    <s v="Marketplace"/>
    <s v="E. Garcia"/>
    <s v="Monitors"/>
    <s v="MON-8629"/>
    <n v="586.07000000000005"/>
    <n v="845.97"/>
    <n v="845.97"/>
    <n v="0.14699999999999999"/>
    <n v="4"/>
    <n v="2886.4496399999998"/>
    <n v="2344.2800000000002"/>
    <x v="6"/>
    <n v="0.18783270370862928"/>
    <s v="Dec-2024"/>
    <d v="2024-12-01T00:00:00"/>
    <d v="2023-01-01T00:00:00"/>
    <n v="23"/>
    <s v="Q4-2024"/>
    <s v="Asia → India → Bengaluru"/>
    <m/>
    <m/>
    <s v="Medium"/>
    <x v="0"/>
    <n v="0"/>
    <n v="0.14699999999999999"/>
    <n v="644.67700000000013"/>
    <n v="4"/>
    <n v="2886.4496399999998"/>
    <n v="2578.7080000000005"/>
    <n v="307.74163999999928"/>
    <n v="0.1066159740794921"/>
    <x v="0"/>
    <x v="6"/>
    <x v="0"/>
  </r>
  <r>
    <x v="7"/>
    <d v="2023-01-15T00:00:00"/>
    <d v="2023-01-13T00:00:00"/>
    <n v="-2"/>
    <s v="Corrected"/>
    <d v="2023-01-17T00:00:00"/>
    <n v="2"/>
    <s v="Africa"/>
    <s v="Nigeria"/>
    <s v="Abuja"/>
    <s v="Education"/>
    <s v="Online"/>
    <s v="O. Wang"/>
    <s v="Printers"/>
    <s v="PRN-6276"/>
    <n v="28.38"/>
    <n v="47.22"/>
    <n v="47.22"/>
    <n v="0.19400000000000001"/>
    <n v="18"/>
    <n v="685.06776000000002"/>
    <n v="510.84"/>
    <x v="7"/>
    <n v="0.25432193743871417"/>
    <s v="Jan-2023"/>
    <d v="2023-01-01T00:00:00"/>
    <d v="2023-01-01T00:00:00"/>
    <n v="0"/>
    <s v="Q1-2023"/>
    <s v="Africa → Nigeria → Abuja"/>
    <m/>
    <m/>
    <s v="Low"/>
    <x v="1"/>
    <n v="0"/>
    <n v="0.19400000000000001"/>
    <n v="31.218"/>
    <n v="19"/>
    <n v="723.12707999999998"/>
    <n v="593.14200000000005"/>
    <n v="129.98507999999993"/>
    <n v="0.1797541311825854"/>
    <x v="5"/>
    <x v="7"/>
    <x v="0"/>
  </r>
  <r>
    <x v="8"/>
    <d v="2024-05-04T00:00:00"/>
    <d v="2024-05-29T00:00:00"/>
    <n v="25"/>
    <s v="Original"/>
    <d v="2024-05-29T00:00:00"/>
    <n v="25"/>
    <s v="Africa"/>
    <s v="Nigeria"/>
    <s v="Abuja"/>
    <s v="Non-Profit"/>
    <s v="Marketplace"/>
    <s v="O. Wang"/>
    <s v="Monitors"/>
    <s v="MON-6892"/>
    <n v="1295.3399999999999"/>
    <n v="2530.81"/>
    <n v="2530.81"/>
    <n v="3.1E-2"/>
    <n v="6"/>
    <n v="14714.12934"/>
    <n v="7772.0399999999991"/>
    <x v="8"/>
    <n v="0.4717974933880798"/>
    <s v="May-2024"/>
    <d v="2024-05-01T00:00:00"/>
    <d v="2023-01-01T00:00:00"/>
    <n v="16"/>
    <s v="Q2-2024"/>
    <s v="Africa → Nigeria → Abuja"/>
    <m/>
    <m/>
    <s v="High"/>
    <x v="0"/>
    <n v="0"/>
    <n v="3.1E-2"/>
    <n v="1424.874"/>
    <n v="6"/>
    <n v="14714.12934"/>
    <n v="8549.2440000000006"/>
    <n v="6164.8853399999989"/>
    <n v="0.41897724272688763"/>
    <x v="0"/>
    <x v="8"/>
    <x v="0"/>
  </r>
  <r>
    <x v="9"/>
    <d v="2025-05-21T00:00:00"/>
    <d v="2025-06-09T00:00:00"/>
    <n v="19"/>
    <s v="Original"/>
    <d v="2025-06-09T00:00:00"/>
    <n v="19"/>
    <s v="Americas"/>
    <s v="Brazil"/>
    <s v="São Paulo"/>
    <s v="Non-Profit"/>
    <s v="Online"/>
    <s v="A. Patel"/>
    <s v="Components"/>
    <s v="CMP-3731"/>
    <n v="1331.38"/>
    <n v="2309.56"/>
    <n v="2309.56"/>
    <n v="0.14899999999999999"/>
    <n v="31"/>
    <n v="60928.502359999999"/>
    <n v="41272.780000000006"/>
    <x v="9"/>
    <n v="0.32260307735553528"/>
    <s v="May-2025"/>
    <d v="2025-05-01T00:00:00"/>
    <d v="2023-01-01T00:00:00"/>
    <n v="28"/>
    <s v="Q2-2025"/>
    <s v="Americas → Brazil → São Paulo"/>
    <m/>
    <m/>
    <s v="High"/>
    <x v="0"/>
    <n v="0"/>
    <n v="0.14899999999999999"/>
    <n v="1464.5180000000003"/>
    <n v="33"/>
    <n v="64859.373479999995"/>
    <n v="48329.094000000012"/>
    <n v="16530.279479999983"/>
    <n v="0.25486338509108869"/>
    <x v="6"/>
    <x v="9"/>
    <x v="0"/>
  </r>
  <r>
    <x v="10"/>
    <d v="2024-01-28T00:00:00"/>
    <d v="2024-02-09T00:00:00"/>
    <n v="12"/>
    <s v="Original"/>
    <d v="2024-02-09T00:00:00"/>
    <n v="12"/>
    <s v="Europe"/>
    <s v="Germany"/>
    <s v="Berlin"/>
    <s v="Corporate"/>
    <s v="Online"/>
    <s v="G. Dubois"/>
    <s v="Accessories"/>
    <s v="ACC-7938"/>
    <n v="644.16999999999996"/>
    <n v="700.12"/>
    <n v="700.12"/>
    <n v="6.0000000000000001E-3"/>
    <n v="23"/>
    <n v="16006.14344"/>
    <n v="14815.91"/>
    <x v="10"/>
    <n v="7.436103796405813E-2"/>
    <s v="Jan-2024"/>
    <d v="2024-01-01T00:00:00"/>
    <d v="2023-01-01T00:00:00"/>
    <n v="12"/>
    <s v="Q1-2024"/>
    <s v="Europe → Germany → Berlin"/>
    <m/>
    <m/>
    <s v="Low"/>
    <x v="0"/>
    <n v="0"/>
    <n v="6.0000000000000001E-3"/>
    <n v="708.58699999999999"/>
    <n v="24"/>
    <n v="16702.062720000002"/>
    <n v="17006.088"/>
    <n v="-304.02527999999802"/>
    <n v="-1.8202858239535935E-2"/>
    <x v="7"/>
    <x v="10"/>
    <x v="0"/>
  </r>
  <r>
    <x v="11"/>
    <d v="2025-01-03T00:00:00"/>
    <d v="2025-01-23T00:00:00"/>
    <n v="20"/>
    <s v="Original"/>
    <d v="2025-01-23T00:00:00"/>
    <n v="20"/>
    <s v="Asia"/>
    <s v="Japan"/>
    <s v="Osaka"/>
    <s v="Corporate"/>
    <s v="Distributor"/>
    <s v="F. Müller"/>
    <s v="Phones"/>
    <s v="PHN-7019"/>
    <n v="908.6"/>
    <n v="691.37"/>
    <n v="691.37"/>
    <n v="0.25"/>
    <n v="20"/>
    <n v="10370.549999999999"/>
    <n v="18172"/>
    <x v="11"/>
    <n v="-0.75226964818645115"/>
    <s v="Jan-2025"/>
    <d v="2025-01-01T00:00:00"/>
    <d v="2023-03-01T00:00:00"/>
    <n v="22"/>
    <s v="Q1-2025"/>
    <s v="Asia → Japan → Osaka"/>
    <m/>
    <m/>
    <s v="Low"/>
    <x v="0"/>
    <n v="1"/>
    <n v="0.25"/>
    <n v="999.46000000000015"/>
    <n v="21"/>
    <n v="10889.077499999999"/>
    <n v="20988.660000000003"/>
    <n v="-10099.582500000004"/>
    <n v="-0.92749661300509656"/>
    <x v="8"/>
    <x v="11"/>
    <x v="0"/>
  </r>
  <r>
    <x v="12"/>
    <d v="2025-03-06T00:00:00"/>
    <d v="2025-03-31T00:00:00"/>
    <n v="25"/>
    <s v="Original"/>
    <d v="2025-03-31T00:00:00"/>
    <n v="25"/>
    <s v="Americas"/>
    <s v="Brazil"/>
    <s v="Brasília"/>
    <s v="Non-Profit"/>
    <s v="Online"/>
    <s v="J. Njeri"/>
    <s v="Components"/>
    <s v="CMP-3693"/>
    <n v="331.57"/>
    <n v="548.4"/>
    <n v="548.4"/>
    <n v="9.4E-2"/>
    <n v="10"/>
    <n v="4968.5039999999999"/>
    <n v="3315.7"/>
    <x v="12"/>
    <n v="0.33265626836568918"/>
    <s v="Mar-2025"/>
    <d v="2025-03-01T00:00:00"/>
    <d v="2023-01-01T00:00:00"/>
    <n v="26"/>
    <s v="Q1-2025"/>
    <s v="Americas → Brazil → Brasília"/>
    <m/>
    <m/>
    <s v="Low"/>
    <x v="0"/>
    <n v="0"/>
    <n v="9.4E-2"/>
    <n v="364.72700000000003"/>
    <n v="11"/>
    <n v="5465.3544000000002"/>
    <n v="4011.9970000000003"/>
    <n v="1453.3573999999999"/>
    <n v="0.26592189520225801"/>
    <x v="9"/>
    <x v="12"/>
    <x v="0"/>
  </r>
  <r>
    <x v="13"/>
    <d v="2024-01-20T00:00:00"/>
    <d v="2024-02-13T00:00:00"/>
    <n v="24"/>
    <s v="Original"/>
    <d v="2024-02-13T00:00:00"/>
    <n v="24"/>
    <s v="Europe"/>
    <s v="France"/>
    <s v="Marseille"/>
    <s v="Corporate"/>
    <s v="Retail"/>
    <s v="H. Kim"/>
    <s v="Printers"/>
    <s v="PRN-8392"/>
    <n v="643.53"/>
    <n v="1439.01"/>
    <n v="1439.01"/>
    <n v="0"/>
    <n v="15"/>
    <n v="21585.15"/>
    <n v="9652.9499999999989"/>
    <x v="13"/>
    <n v="0.55279671440782208"/>
    <s v="Jan-2024"/>
    <d v="2024-01-01T00:00:00"/>
    <d v="2023-01-01T00:00:00"/>
    <n v="12"/>
    <s v="Q1-2024"/>
    <s v="Europe → France → Marseille"/>
    <m/>
    <m/>
    <s v="Medium"/>
    <x v="0"/>
    <n v="0"/>
    <n v="0"/>
    <n v="707.88300000000004"/>
    <n v="16"/>
    <n v="23024.16"/>
    <n v="11326.128000000001"/>
    <n v="11698.031999999999"/>
    <n v="0.50807638584860426"/>
    <x v="10"/>
    <x v="13"/>
    <x v="0"/>
  </r>
  <r>
    <x v="14"/>
    <d v="2025-09-01T00:00:00"/>
    <d v="2025-09-30T00:00:00"/>
    <n v="29"/>
    <s v="Original"/>
    <d v="2025-09-30T00:00:00"/>
    <n v="29"/>
    <s v="Americas"/>
    <s v="Brazil"/>
    <s v="Brasília"/>
    <s v="Education"/>
    <s v="Retail"/>
    <s v="K. Singh"/>
    <s v="Accessories"/>
    <s v="ACC-1663"/>
    <n v="780.59"/>
    <n v="631.57000000000005"/>
    <n v="631.57000000000005"/>
    <n v="0"/>
    <n v="12"/>
    <n v="7578.84"/>
    <n v="9367.08"/>
    <x v="14"/>
    <n v="-0.23595167598207639"/>
    <s v="Sep-2025"/>
    <d v="2025-09-01T00:00:00"/>
    <d v="2023-01-01T00:00:00"/>
    <n v="32"/>
    <s v="Q3-2025"/>
    <s v="Americas → Brazil → Brasília"/>
    <m/>
    <m/>
    <s v="Low"/>
    <x v="0"/>
    <n v="0"/>
    <n v="0"/>
    <n v="858.64900000000011"/>
    <n v="13"/>
    <n v="8210.41"/>
    <n v="11162.437000000002"/>
    <n v="-2952.0270000000019"/>
    <n v="-0.35954684358028427"/>
    <x v="11"/>
    <x v="14"/>
    <x v="0"/>
  </r>
  <r>
    <x v="15"/>
    <d v="2023-04-23T00:00:00"/>
    <d v="2023-04-22T00:00:00"/>
    <n v="-1"/>
    <s v="Corrected"/>
    <d v="2023-04-24T00:00:00"/>
    <n v="1"/>
    <s v="Africa"/>
    <s v="Kenya"/>
    <s v="Nairobi"/>
    <s v="Small Business"/>
    <s v="Direct"/>
    <s v="E. Garcia"/>
    <s v="Laptops"/>
    <s v="LAP-1698"/>
    <n v="756.51"/>
    <n v="850.8"/>
    <n v="850.8"/>
    <n v="7.3999999999999996E-2"/>
    <n v="9"/>
    <n v="7090.5672000000004"/>
    <n v="6808.59"/>
    <x v="15"/>
    <n v="3.9767932810791252E-2"/>
    <s v="Apr-2023"/>
    <d v="2023-04-01T00:00:00"/>
    <d v="2023-01-01T00:00:00"/>
    <n v="3"/>
    <s v="Q2-2023"/>
    <s v="Africa → Kenya → Nairobi"/>
    <m/>
    <m/>
    <s v="Medium"/>
    <x v="1"/>
    <n v="0"/>
    <n v="7.3999999999999996E-2"/>
    <n v="832.16100000000006"/>
    <n v="9"/>
    <n v="7090.5672000000004"/>
    <n v="7489.4490000000005"/>
    <n v="-398.88180000000011"/>
    <n v="-5.6255273908129677E-2"/>
    <x v="0"/>
    <x v="15"/>
    <x v="0"/>
  </r>
  <r>
    <x v="16"/>
    <d v="2024-12-10T00:00:00"/>
    <d v="2025-01-08T00:00:00"/>
    <n v="29"/>
    <s v="Original"/>
    <d v="2025-01-08T00:00:00"/>
    <n v="29"/>
    <s v="Europe"/>
    <s v="France"/>
    <s v="Marseille"/>
    <s v="Small Business"/>
    <s v="Retail"/>
    <s v="K. Singh"/>
    <s v="Printers"/>
    <s v="PRN-6791"/>
    <n v="891.08"/>
    <n v="1040.0999999999999"/>
    <n v="1040.0999999999999"/>
    <n v="0.109"/>
    <n v="28"/>
    <n v="25948.414799999995"/>
    <n v="24950.240000000002"/>
    <x v="16"/>
    <n v="3.8467660074556598E-2"/>
    <s v="Dec-2024"/>
    <d v="2024-12-01T00:00:00"/>
    <d v="2023-01-01T00:00:00"/>
    <n v="23"/>
    <s v="Q4-2024"/>
    <s v="Europe → France → Marseille"/>
    <m/>
    <m/>
    <s v="Medium"/>
    <x v="0"/>
    <n v="0"/>
    <n v="0.109"/>
    <n v="980.1880000000001"/>
    <n v="29"/>
    <n v="26875.143899999999"/>
    <n v="28425.452000000005"/>
    <n v="-1550.3081000000057"/>
    <n v="-5.7685573917987683E-2"/>
    <x v="12"/>
    <x v="16"/>
    <x v="0"/>
  </r>
  <r>
    <x v="17"/>
    <d v="2025-09-08T00:00:00"/>
    <d v="2025-09-16T00:00:00"/>
    <n v="8"/>
    <s v="Original"/>
    <d v="2025-09-16T00:00:00"/>
    <n v="8"/>
    <s v="Asia"/>
    <s v="Japan"/>
    <s v="Osaka"/>
    <s v="Corporate"/>
    <s v="Distributor"/>
    <s v="C. Otieno"/>
    <s v="Phones"/>
    <s v="PHN-1197"/>
    <n v="1225.57"/>
    <n v="2705.57"/>
    <n v="2705.57"/>
    <n v="0.183"/>
    <n v="16"/>
    <n v="35367.211040000002"/>
    <n v="19609.12"/>
    <x v="17"/>
    <n v="0.44555650775453404"/>
    <s v="Sep-2025"/>
    <d v="2025-09-01T00:00:00"/>
    <d v="2023-03-01T00:00:00"/>
    <n v="30"/>
    <s v="Q3-2025"/>
    <s v="Asia → Japan → Osaka"/>
    <m/>
    <m/>
    <s v="High"/>
    <x v="0"/>
    <n v="0"/>
    <n v="0.183"/>
    <n v="1348.127"/>
    <n v="17"/>
    <n v="37577.66173"/>
    <n v="22918.159"/>
    <n v="14659.50273"/>
    <n v="0.39011215852998737"/>
    <x v="13"/>
    <x v="17"/>
    <x v="0"/>
  </r>
  <r>
    <x v="18"/>
    <d v="2025-07-20T00:00:00"/>
    <d v="2025-08-05T00:00:00"/>
    <n v="16"/>
    <s v="Original"/>
    <d v="2025-08-05T00:00:00"/>
    <n v="16"/>
    <s v="Americas"/>
    <s v="Brazil"/>
    <s v="Brasília"/>
    <s v="Enterprise"/>
    <s v="Marketplace"/>
    <s v="G. Dubois"/>
    <s v="Accessories"/>
    <s v="ACC-8098"/>
    <n v="1068.17"/>
    <n v="2375.37"/>
    <n v="2375.37"/>
    <n v="0.109"/>
    <n v="18"/>
    <n v="38096.18406"/>
    <n v="19227.060000000001"/>
    <x v="18"/>
    <n v="0.49530220744108822"/>
    <s v="Jul-2025"/>
    <d v="2025-07-01T00:00:00"/>
    <d v="2023-01-01T00:00:00"/>
    <n v="30"/>
    <s v="Q3-2025"/>
    <s v="Americas → Brazil → Brasília"/>
    <m/>
    <m/>
    <s v="High"/>
    <x v="0"/>
    <n v="0"/>
    <n v="0.109"/>
    <n v="1174.9870000000001"/>
    <n v="19"/>
    <n v="40212.638729999999"/>
    <n v="22324.753000000001"/>
    <n v="17887.885729999998"/>
    <n v="0.44483242818519708"/>
    <x v="14"/>
    <x v="18"/>
    <x v="0"/>
  </r>
  <r>
    <x v="19"/>
    <d v="2025-05-21T00:00:00"/>
    <d v="2025-05-19T00:00:00"/>
    <n v="-2"/>
    <s v="Corrected"/>
    <d v="2025-05-23T00:00:00"/>
    <n v="2"/>
    <s v="Europe"/>
    <s v="United Kingdom"/>
    <s v="Birmingham"/>
    <s v="Enterprise"/>
    <s v="Online"/>
    <s v="M. Rossi"/>
    <s v="Laptops"/>
    <s v="LAP-3385"/>
    <n v="1015.16"/>
    <n v="2148.14"/>
    <n v="2148.14"/>
    <n v="3.7999999999999999E-2"/>
    <n v="19"/>
    <n v="39263.702919999996"/>
    <n v="19288.04"/>
    <x v="19"/>
    <n v="0.50875647059322227"/>
    <s v="May-2025"/>
    <d v="2025-05-01T00:00:00"/>
    <d v="2023-01-01T00:00:00"/>
    <n v="28"/>
    <s v="Q2-2025"/>
    <s v="Europe → United Kingdom → Birmingham"/>
    <m/>
    <m/>
    <s v="High"/>
    <x v="1"/>
    <n v="0"/>
    <n v="3.7999999999999999E-2"/>
    <n v="1116.6760000000002"/>
    <n v="20"/>
    <n v="41330.213599999995"/>
    <n v="22333.520000000004"/>
    <n v="18996.693599999991"/>
    <n v="0.45963211765254447"/>
    <x v="15"/>
    <x v="19"/>
    <x v="0"/>
  </r>
  <r>
    <x v="20"/>
    <d v="2024-07-25T00:00:00"/>
    <d v="2024-07-24T00:00:00"/>
    <n v="-1"/>
    <s v="Corrected"/>
    <d v="2024-07-26T00:00:00"/>
    <n v="1"/>
    <s v="Africa"/>
    <s v="Kenya"/>
    <s v="Mombasa"/>
    <s v="Non-Profit"/>
    <s v="Direct"/>
    <s v="J. Njeri"/>
    <s v="Laptops"/>
    <s v="LAP-9815"/>
    <n v="1494.4"/>
    <n v="3661.07"/>
    <n v="3661.07"/>
    <n v="7.1999999999999995E-2"/>
    <n v="7"/>
    <n v="23782.310720000001"/>
    <n v="10460.800000000001"/>
    <x v="20"/>
    <n v="0.56014366630897339"/>
    <s v="Jul-2024"/>
    <d v="2024-07-01T00:00:00"/>
    <d v="2023-01-01T00:00:00"/>
    <n v="18"/>
    <s v="Q3-2024"/>
    <s v="Africa → Kenya → Mombasa"/>
    <m/>
    <m/>
    <s v="High"/>
    <x v="1"/>
    <n v="0"/>
    <n v="7.1999999999999995E-2"/>
    <n v="1643.8400000000001"/>
    <n v="7"/>
    <n v="23782.310720000001"/>
    <n v="11506.880000000001"/>
    <n v="12275.43072"/>
    <n v="0.51615803293987073"/>
    <x v="0"/>
    <x v="20"/>
    <x v="0"/>
  </r>
  <r>
    <x v="21"/>
    <d v="2023-05-11T00:00:00"/>
    <d v="2023-05-28T00:00:00"/>
    <n v="17"/>
    <s v="Original"/>
    <d v="2023-05-28T00:00:00"/>
    <n v="17"/>
    <s v="Asia"/>
    <s v="China"/>
    <s v="Shenzhen"/>
    <s v="Enterprise"/>
    <s v="Marketplace"/>
    <s v="E. Garcia"/>
    <s v="Networking"/>
    <s v="NET-3255"/>
    <n v="1331.19"/>
    <n v="2903.09"/>
    <n v="2903.09"/>
    <n v="0.14299999999999999"/>
    <n v="8"/>
    <n v="19903.585040000002"/>
    <n v="10649.52"/>
    <x v="21"/>
    <n v="0.46494463290920784"/>
    <s v="May-2023"/>
    <d v="2023-05-01T00:00:00"/>
    <d v="2023-01-01T00:00:00"/>
    <n v="4"/>
    <s v="Q2-2023"/>
    <s v="Asia → China → Shenzhen"/>
    <m/>
    <m/>
    <s v="High"/>
    <x v="0"/>
    <n v="0"/>
    <n v="0.14299999999999999"/>
    <n v="1464.3090000000002"/>
    <n v="8"/>
    <n v="19903.585040000002"/>
    <n v="11714.472000000002"/>
    <n v="8189.1130400000002"/>
    <n v="0.41143909620012853"/>
    <x v="0"/>
    <x v="21"/>
    <x v="0"/>
  </r>
  <r>
    <x v="22"/>
    <d v="2025-06-14T00:00:00"/>
    <d v="2025-06-29T00:00:00"/>
    <n v="15"/>
    <s v="Original"/>
    <d v="2025-06-29T00:00:00"/>
    <n v="15"/>
    <s v="Africa"/>
    <s v="Nigeria"/>
    <s v="Port Harcourt"/>
    <s v="Consumer"/>
    <s v="Marketplace"/>
    <s v="M. Rossi"/>
    <s v="Accessories"/>
    <s v="ACC-3961"/>
    <n v="730.99"/>
    <n v="1242.8399999999999"/>
    <n v="1242.8399999999999"/>
    <n v="0.12"/>
    <n v="10"/>
    <n v="10936.992"/>
    <n v="7309.9"/>
    <x v="22"/>
    <n v="0.33163524303574515"/>
    <s v="Jun-2025"/>
    <d v="2025-06-01T00:00:00"/>
    <d v="2023-01-01T00:00:00"/>
    <n v="29"/>
    <s v="Q2-2025"/>
    <s v="Africa → Nigeria → Port Harcourt"/>
    <m/>
    <m/>
    <s v="Medium"/>
    <x v="0"/>
    <n v="0"/>
    <n v="0.12"/>
    <n v="804.08900000000006"/>
    <n v="11"/>
    <n v="12030.691199999999"/>
    <n v="8844.9790000000012"/>
    <n v="3185.7121999999981"/>
    <n v="0.26479876733931951"/>
    <x v="16"/>
    <x v="22"/>
    <x v="0"/>
  </r>
  <r>
    <x v="23"/>
    <d v="2024-05-18T00:00:00"/>
    <d v="2024-05-23T00:00:00"/>
    <n v="5"/>
    <s v="Original"/>
    <d v="2024-05-23T00:00:00"/>
    <n v="5"/>
    <s v="Americas"/>
    <s v="USA"/>
    <s v="Chicago"/>
    <s v="Enterprise"/>
    <s v="Retail"/>
    <s v="H. Kim"/>
    <s v="Laptops"/>
    <s v="LAP-4987"/>
    <n v="1274.5899999999999"/>
    <n v="2553.69"/>
    <n v="2553.69"/>
    <n v="0.01"/>
    <n v="8"/>
    <n v="20225.2248"/>
    <n v="10196.719999999999"/>
    <x v="23"/>
    <n v="0.49584145042481803"/>
    <s v="May-2024"/>
    <d v="2024-05-01T00:00:00"/>
    <d v="2023-01-01T00:00:00"/>
    <n v="16"/>
    <s v="Q2-2024"/>
    <s v="Americas → USA → Chicago"/>
    <m/>
    <m/>
    <s v="High"/>
    <x v="1"/>
    <n v="0"/>
    <n v="0.01"/>
    <n v="1402.049"/>
    <n v="8"/>
    <n v="20225.2248"/>
    <n v="11216.392"/>
    <n v="9008.8328000000001"/>
    <n v="0.44542559546729982"/>
    <x v="0"/>
    <x v="23"/>
    <x v="0"/>
  </r>
  <r>
    <x v="24"/>
    <d v="2023-02-07T00:00:00"/>
    <d v="2023-02-12T00:00:00"/>
    <n v="5"/>
    <s v="Original"/>
    <d v="2023-02-12T00:00:00"/>
    <n v="5"/>
    <s v="Americas"/>
    <s v="Brazil"/>
    <s v="São Paulo"/>
    <s v="Education"/>
    <s v="Online"/>
    <s v="N. Brown"/>
    <s v="Components"/>
    <s v="CMP-2693"/>
    <n v="948.55"/>
    <n v="2089.16"/>
    <n v="2089.16"/>
    <n v="7.0000000000000001E-3"/>
    <n v="12"/>
    <n v="24894.430559999997"/>
    <n v="11382.599999999999"/>
    <x v="24"/>
    <n v="0.54276519912492427"/>
    <s v="Feb-2023"/>
    <d v="2023-02-01T00:00:00"/>
    <d v="2023-01-01T00:00:00"/>
    <n v="1"/>
    <s v="Q1-2023"/>
    <s v="Americas → Brazil → São Paulo"/>
    <m/>
    <m/>
    <s v="High"/>
    <x v="1"/>
    <n v="0"/>
    <n v="7.0000000000000001E-3"/>
    <n v="1043.405"/>
    <n v="13"/>
    <n v="26968.966439999997"/>
    <n v="13564.264999999999"/>
    <n v="13404.701439999997"/>
    <n v="0.49704171903741667"/>
    <x v="17"/>
    <x v="24"/>
    <x v="0"/>
  </r>
  <r>
    <x v="25"/>
    <d v="2024-06-30T00:00:00"/>
    <d v="2024-07-14T00:00:00"/>
    <n v="14"/>
    <s v="Original"/>
    <d v="2024-07-14T00:00:00"/>
    <n v="14"/>
    <s v="Americas"/>
    <s v="Brazil"/>
    <s v="Brasília"/>
    <s v="Education"/>
    <s v="Retail"/>
    <s v="C. Otieno"/>
    <s v="Accessories"/>
    <s v="ACC-8683"/>
    <n v="1491.85"/>
    <n v="2583.02"/>
    <n v="2583.02"/>
    <n v="0.16800000000000001"/>
    <n v="4"/>
    <n v="8596.2905599999995"/>
    <n v="5967.4"/>
    <x v="25"/>
    <n v="0.30581685689321325"/>
    <s v="Jun-2024"/>
    <d v="2024-06-01T00:00:00"/>
    <d v="2023-01-01T00:00:00"/>
    <n v="17"/>
    <s v="Q2-2024"/>
    <s v="Americas → Brazil → Brasília"/>
    <m/>
    <m/>
    <s v="High"/>
    <x v="0"/>
    <n v="0"/>
    <n v="0.16800000000000001"/>
    <n v="1641.0350000000001"/>
    <n v="4"/>
    <n v="8596.2905599999995"/>
    <n v="6564.14"/>
    <n v="2032.1505599999991"/>
    <n v="0.23639854258253448"/>
    <x v="0"/>
    <x v="25"/>
    <x v="0"/>
  </r>
  <r>
    <x v="26"/>
    <d v="2024-11-30T00:00:00"/>
    <d v="2024-12-30T00:00:00"/>
    <n v="30"/>
    <s v="Original"/>
    <d v="2024-12-30T00:00:00"/>
    <n v="30"/>
    <s v="Europe"/>
    <s v="France"/>
    <s v="Marseille"/>
    <s v="Consumer"/>
    <s v="Marketplace"/>
    <s v="F. Müller"/>
    <s v="Printers"/>
    <s v="PRN-4170"/>
    <n v="117.64"/>
    <n v="175.67"/>
    <n v="175.67"/>
    <n v="0"/>
    <n v="10"/>
    <n v="1756.6999999999998"/>
    <n v="1176.4000000000001"/>
    <x v="26"/>
    <n v="0.33033528775545046"/>
    <s v="Nov-2024"/>
    <d v="2024-11-01T00:00:00"/>
    <d v="2023-01-01T00:00:00"/>
    <n v="22"/>
    <s v="Q4-2024"/>
    <s v="Europe → France → Marseille"/>
    <m/>
    <m/>
    <s v="Low"/>
    <x v="0"/>
    <n v="0"/>
    <n v="0"/>
    <n v="129.40400000000002"/>
    <n v="11"/>
    <n v="1932.37"/>
    <n v="1423.4440000000002"/>
    <n v="508.9259999999997"/>
    <n v="0.26336881653099548"/>
    <x v="18"/>
    <x v="26"/>
    <x v="0"/>
  </r>
  <r>
    <x v="27"/>
    <d v="2024-07-19T00:00:00"/>
    <d v="2024-07-19T00:00:00"/>
    <n v="0"/>
    <s v="Original"/>
    <d v="2024-07-19T00:00:00"/>
    <n v="0"/>
    <s v="Africa"/>
    <s v="Kenya"/>
    <s v="Kisumu"/>
    <s v="Small Business"/>
    <s v="Retail"/>
    <s v="A. Patel"/>
    <s v="Phones"/>
    <s v="PHN-6854"/>
    <n v="857.24"/>
    <n v="758.23"/>
    <n v="758.23"/>
    <n v="0.125"/>
    <n v="6"/>
    <n v="3980.7075"/>
    <n v="5143.4400000000005"/>
    <x v="27"/>
    <n v="-0.29209192084572921"/>
    <s v="Jul-2024"/>
    <d v="2024-07-01T00:00:00"/>
    <d v="2023-01-01T00:00:00"/>
    <n v="18"/>
    <s v="Q3-2024"/>
    <s v="Africa → Kenya → Kisumu"/>
    <m/>
    <m/>
    <s v="Low"/>
    <x v="1"/>
    <n v="0"/>
    <n v="0.125"/>
    <n v="942.96400000000006"/>
    <n v="6"/>
    <n v="3980.7075"/>
    <n v="5657.7840000000006"/>
    <n v="-1677.0765000000006"/>
    <n v="-0.42130111293030209"/>
    <x v="0"/>
    <x v="27"/>
    <x v="0"/>
  </r>
  <r>
    <x v="28"/>
    <d v="2023-04-14T00:00:00"/>
    <d v="2023-05-14T00:00:00"/>
    <n v="30"/>
    <s v="Original"/>
    <d v="2023-05-14T00:00:00"/>
    <n v="30"/>
    <s v="Africa"/>
    <s v="Kenya"/>
    <s v="Nakuru"/>
    <s v="Consumer"/>
    <s v="Marketplace"/>
    <s v="M. Rossi"/>
    <s v="Phones"/>
    <s v="PHN-1784"/>
    <n v="209.25"/>
    <n v="434.8"/>
    <n v="434.8"/>
    <n v="0"/>
    <n v="9"/>
    <n v="3913.2000000000003"/>
    <n v="1883.25"/>
    <x v="28"/>
    <n v="0.51874425022999082"/>
    <s v="Apr-2023"/>
    <d v="2023-04-01T00:00:00"/>
    <d v="2023-01-01T00:00:00"/>
    <n v="3"/>
    <s v="Q2-2023"/>
    <s v="Africa → Kenya → Nakuru"/>
    <m/>
    <m/>
    <s v="Low"/>
    <x v="0"/>
    <n v="0"/>
    <n v="0"/>
    <n v="230.17500000000001"/>
    <n v="9"/>
    <n v="3913.2000000000003"/>
    <n v="2071.5750000000003"/>
    <n v="1841.625"/>
    <n v="0.47061867525298984"/>
    <x v="0"/>
    <x v="28"/>
    <x v="0"/>
  </r>
  <r>
    <x v="29"/>
    <d v="2025-04-07T00:00:00"/>
    <d v="2025-04-11T00:00:00"/>
    <n v="4"/>
    <s v="Original"/>
    <d v="2025-04-11T00:00:00"/>
    <n v="4"/>
    <s v="Europe"/>
    <s v="France"/>
    <s v="Lyon"/>
    <s v="Education"/>
    <s v="Retail"/>
    <s v="E. Garcia"/>
    <s v="Networking"/>
    <s v="NET-9716"/>
    <n v="754.77"/>
    <n v="1666.18"/>
    <n v="1666.18"/>
    <n v="0.13900000000000001"/>
    <n v="14"/>
    <n v="20084.133720000002"/>
    <n v="10566.779999999999"/>
    <x v="29"/>
    <n v="0.47387424584424653"/>
    <s v="Apr-2025"/>
    <d v="2025-04-01T00:00:00"/>
    <d v="2023-01-01T00:00:00"/>
    <n v="27"/>
    <s v="Q2-2025"/>
    <s v="Europe → France → Lyon"/>
    <m/>
    <m/>
    <s v="High"/>
    <x v="1"/>
    <n v="0"/>
    <n v="0.13900000000000001"/>
    <n v="830.24700000000007"/>
    <n v="15"/>
    <n v="21518.7147"/>
    <n v="12453.705000000002"/>
    <n v="9065.0096999999987"/>
    <n v="0.42126167042867102"/>
    <x v="19"/>
    <x v="29"/>
    <x v="0"/>
  </r>
  <r>
    <x v="30"/>
    <d v="2024-12-27T00:00:00"/>
    <d v="2025-01-15T00:00:00"/>
    <n v="19"/>
    <s v="Original"/>
    <d v="2025-01-15T00:00:00"/>
    <n v="19"/>
    <s v="Asia"/>
    <s v="India"/>
    <s v="Delhi"/>
    <s v="Non-Profit"/>
    <s v="Distributor"/>
    <s v="G. Dubois"/>
    <s v="Components"/>
    <s v="CMP-6919"/>
    <n v="495.59"/>
    <n v="631.78"/>
    <n v="631.78"/>
    <n v="8.6999999999999994E-2"/>
    <n v="17"/>
    <n v="9805.8573800000013"/>
    <n v="8425.0299999999988"/>
    <x v="30"/>
    <n v="0.14081658813601899"/>
    <s v="Dec-2024"/>
    <d v="2024-12-01T00:00:00"/>
    <d v="2023-01-01T00:00:00"/>
    <n v="23"/>
    <s v="Q4-2024"/>
    <s v="Asia → India → Delhi"/>
    <m/>
    <m/>
    <s v="Low"/>
    <x v="0"/>
    <n v="0"/>
    <n v="8.6999999999999994E-2"/>
    <n v="545.149"/>
    <n v="18"/>
    <n v="10382.67252"/>
    <n v="9812.6820000000007"/>
    <n v="569.99051999999938"/>
    <n v="5.4898246949620574E-2"/>
    <x v="20"/>
    <x v="30"/>
    <x v="0"/>
  </r>
  <r>
    <x v="31"/>
    <d v="2023-02-23T00:00:00"/>
    <d v="2023-03-25T00:00:00"/>
    <n v="30"/>
    <s v="Original"/>
    <d v="2023-03-25T00:00:00"/>
    <n v="30"/>
    <s v="Americas"/>
    <s v="Canada"/>
    <s v="Montreal"/>
    <s v="Enterprise"/>
    <s v="Online"/>
    <s v="D. Smith"/>
    <s v="Phones"/>
    <s v="PHN-4854"/>
    <n v="1242.6600000000001"/>
    <n v="1794.07"/>
    <n v="1794.07"/>
    <n v="8.8999999999999996E-2"/>
    <n v="16"/>
    <n v="26150.364320000001"/>
    <n v="19882.560000000001"/>
    <x v="31"/>
    <n v="0.23968325042440553"/>
    <s v="Feb-2023"/>
    <d v="2023-02-01T00:00:00"/>
    <d v="2023-01-01T00:00:00"/>
    <n v="1"/>
    <s v="Q1-2023"/>
    <s v="Americas → Canada → Montreal"/>
    <m/>
    <m/>
    <s v="High"/>
    <x v="0"/>
    <n v="0"/>
    <n v="8.8999999999999996E-2"/>
    <n v="1366.9260000000002"/>
    <n v="17"/>
    <n v="27784.76209"/>
    <n v="23237.742000000002"/>
    <n v="4547.0200899999982"/>
    <n v="0.16365157546684606"/>
    <x v="21"/>
    <x v="31"/>
    <x v="0"/>
  </r>
  <r>
    <x v="32"/>
    <d v="2025-07-24T00:00:00"/>
    <d v="2025-08-06T00:00:00"/>
    <n v="13"/>
    <s v="Original"/>
    <d v="2025-08-06T00:00:00"/>
    <n v="13"/>
    <s v="Africa"/>
    <s v="South Africa"/>
    <s v="Johannesburg"/>
    <s v="Education"/>
    <s v="Marketplace"/>
    <s v="D. Smith"/>
    <s v="Networking"/>
    <s v="NET-7966"/>
    <n v="1463.9"/>
    <n v="2633.02"/>
    <n v="2633.02"/>
    <n v="8.4000000000000005E-2"/>
    <n v="4"/>
    <n v="9647.3852800000004"/>
    <n v="5855.6"/>
    <x v="32"/>
    <n v="0.39303761277791527"/>
    <s v="Jul-2025"/>
    <d v="2025-07-01T00:00:00"/>
    <d v="2023-01-01T00:00:00"/>
    <n v="30"/>
    <s v="Q3-2025"/>
    <s v="Africa → South Africa → Johannesburg"/>
    <m/>
    <m/>
    <s v="High"/>
    <x v="0"/>
    <n v="0"/>
    <n v="8.4000000000000005E-2"/>
    <n v="1610.2900000000002"/>
    <n v="4"/>
    <n v="9647.3852800000004"/>
    <n v="6441.1600000000008"/>
    <n v="3206.2252799999997"/>
    <n v="0.3323413740557068"/>
    <x v="0"/>
    <x v="32"/>
    <x v="0"/>
  </r>
  <r>
    <x v="33"/>
    <d v="2024-04-18T00:00:00"/>
    <d v="2024-05-08T00:00:00"/>
    <n v="20"/>
    <s v="Original"/>
    <d v="2024-05-08T00:00:00"/>
    <n v="20"/>
    <s v="Europe"/>
    <s v="United Kingdom"/>
    <s v="London"/>
    <s v="Non-Profit"/>
    <s v="Not Specified"/>
    <s v="D. Smith"/>
    <s v="Laptops"/>
    <s v="LAP-9932"/>
    <n v="645.33000000000004"/>
    <n v="1321.85"/>
    <n v="1321.85"/>
    <n v="0"/>
    <n v="10"/>
    <n v="13218.5"/>
    <n v="6453.3"/>
    <x v="33"/>
    <n v="0.51179785906116426"/>
    <s v="Apr-2024"/>
    <d v="2024-04-01T00:00:00"/>
    <d v="2023-01-01T00:00:00"/>
    <n v="15"/>
    <s v="Q2-2024"/>
    <s v="Europe → United Kingdom → London"/>
    <m/>
    <m/>
    <s v="Medium"/>
    <x v="0"/>
    <n v="0"/>
    <n v="0"/>
    <n v="709.86300000000006"/>
    <n v="11"/>
    <n v="14540.349999999999"/>
    <n v="7808.4930000000004"/>
    <n v="6731.8569999999982"/>
    <n v="0.46297764496728061"/>
    <x v="22"/>
    <x v="33"/>
    <x v="0"/>
  </r>
  <r>
    <x v="34"/>
    <d v="2024-08-23T00:00:00"/>
    <d v="2024-08-21T00:00:00"/>
    <n v="-2"/>
    <s v="Corrected"/>
    <d v="2024-08-25T00:00:00"/>
    <n v="2"/>
    <s v="Africa"/>
    <s v="South Africa"/>
    <s v="Johannesburg"/>
    <s v="Education"/>
    <s v="Retail"/>
    <s v="E. Garcia"/>
    <s v="Components"/>
    <s v="CMP-1559"/>
    <n v="1432.52"/>
    <n v="3036.87"/>
    <n v="3036.87"/>
    <n v="0"/>
    <n v="9"/>
    <n v="27331.829999999998"/>
    <n v="12892.68"/>
    <x v="34"/>
    <n v="0.52829064135112791"/>
    <s v="Aug-2024"/>
    <d v="2024-08-01T00:00:00"/>
    <d v="2023-01-01T00:00:00"/>
    <n v="19"/>
    <s v="Q3-2024"/>
    <s v="Africa → South Africa → Johannesburg"/>
    <m/>
    <m/>
    <s v="High"/>
    <x v="1"/>
    <n v="0"/>
    <n v="0"/>
    <n v="1575.7720000000002"/>
    <n v="9"/>
    <n v="27331.829999999998"/>
    <n v="14181.948000000002"/>
    <n v="13149.881999999996"/>
    <n v="0.48111970548624067"/>
    <x v="0"/>
    <x v="34"/>
    <x v="0"/>
  </r>
  <r>
    <x v="35"/>
    <d v="2023-03-27T00:00:00"/>
    <d v="2023-04-22T00:00:00"/>
    <n v="26"/>
    <s v="Original"/>
    <d v="2023-04-22T00:00:00"/>
    <n v="26"/>
    <s v="Asia"/>
    <s v="India"/>
    <s v="Delhi"/>
    <s v="Non-Profit"/>
    <s v="Marketplace"/>
    <s v="J. Njeri"/>
    <s v="Printers"/>
    <s v="PRN-4506"/>
    <n v="178.53"/>
    <n v="199.37"/>
    <n v="199.37"/>
    <n v="0.10100000000000001"/>
    <n v="37"/>
    <n v="6631.6443100000006"/>
    <n v="6605.61"/>
    <x v="35"/>
    <n v="3.9257699573457538E-3"/>
    <s v="Mar-2023"/>
    <d v="2023-03-01T00:00:00"/>
    <d v="2023-01-01T00:00:00"/>
    <n v="2"/>
    <s v="Q1-2023"/>
    <s v="Asia → India → Delhi"/>
    <m/>
    <m/>
    <s v="Low"/>
    <x v="0"/>
    <n v="0"/>
    <n v="0.10100000000000001"/>
    <n v="196.38300000000001"/>
    <n v="39"/>
    <n v="6990.11157"/>
    <n v="7658.9370000000008"/>
    <n v="-668.82543000000078"/>
    <n v="-9.5681653046919932E-2"/>
    <x v="23"/>
    <x v="35"/>
    <x v="0"/>
  </r>
  <r>
    <x v="36"/>
    <d v="2024-03-07T00:00:00"/>
    <d v="2024-03-25T00:00:00"/>
    <n v="18"/>
    <s v="Original"/>
    <d v="2024-03-25T00:00:00"/>
    <n v="18"/>
    <s v="Europe"/>
    <s v="Germany"/>
    <s v="Munich"/>
    <s v="Corporate"/>
    <s v="Online"/>
    <s v="B. Chen"/>
    <s v="Components"/>
    <s v="CMP-7617"/>
    <n v="712.84"/>
    <n v="927.51"/>
    <n v="927.51"/>
    <n v="0.24299999999999999"/>
    <n v="27"/>
    <n v="18957.37689"/>
    <n v="19246.68"/>
    <x v="36"/>
    <n v="-1.5260714163076427E-2"/>
    <s v="Mar-2024"/>
    <d v="2024-03-01T00:00:00"/>
    <d v="2023-01-01T00:00:00"/>
    <n v="14"/>
    <s v="Q1-2024"/>
    <s v="Europe → Germany → Munich"/>
    <m/>
    <m/>
    <s v="Medium"/>
    <x v="0"/>
    <n v="1"/>
    <n v="0.24299999999999999"/>
    <n v="784.12400000000014"/>
    <n v="28"/>
    <n v="19659.501959999998"/>
    <n v="21955.472000000005"/>
    <n v="-2295.9700400000074"/>
    <n v="-0.11678678557938442"/>
    <x v="24"/>
    <x v="36"/>
    <x v="0"/>
  </r>
  <r>
    <x v="37"/>
    <d v="2025-06-24T00:00:00"/>
    <d v="2025-07-10T00:00:00"/>
    <n v="16"/>
    <s v="Original"/>
    <d v="2025-07-10T00:00:00"/>
    <n v="16"/>
    <s v="Asia"/>
    <s v="China"/>
    <s v="Shanghai"/>
    <s v="Enterprise"/>
    <s v="Direct"/>
    <s v="N. Brown"/>
    <s v="Components"/>
    <s v="CMP-8390"/>
    <n v="757.19"/>
    <n v="1735.41"/>
    <n v="1735.41"/>
    <n v="0.13600000000000001"/>
    <n v="8"/>
    <n v="11995.153920000001"/>
    <n v="6057.52"/>
    <x v="37"/>
    <n v="0.4950027285685718"/>
    <s v="Jun-2025"/>
    <d v="2025-06-01T00:00:00"/>
    <d v="2023-01-01T00:00:00"/>
    <n v="29"/>
    <s v="Q2-2025"/>
    <s v="Asia → China → Shanghai"/>
    <m/>
    <m/>
    <s v="High"/>
    <x v="0"/>
    <n v="0"/>
    <n v="0.13600000000000001"/>
    <n v="832.90900000000011"/>
    <n v="8"/>
    <n v="11995.153920000001"/>
    <n v="6663.2720000000008"/>
    <n v="5331.8819199999998"/>
    <n v="0.44450300142542892"/>
    <x v="0"/>
    <x v="37"/>
    <x v="0"/>
  </r>
  <r>
    <x v="38"/>
    <d v="2024-04-19T00:00:00"/>
    <d v="2024-05-06T00:00:00"/>
    <n v="17"/>
    <s v="Original"/>
    <d v="2024-05-06T00:00:00"/>
    <n v="17"/>
    <s v="Africa"/>
    <s v="Nigeria"/>
    <s v="Port Harcourt"/>
    <s v="Non-Profit"/>
    <s v="Online"/>
    <s v="A. Patel"/>
    <s v="Printers"/>
    <s v="PRN-7303"/>
    <n v="865.33"/>
    <n v="1395.64"/>
    <n v="1395.64"/>
    <n v="0.17499999999999999"/>
    <n v="13"/>
    <n v="14968.239"/>
    <n v="11249.29"/>
    <x v="38"/>
    <n v="0.24845601409758347"/>
    <s v="Apr-2024"/>
    <d v="2024-04-01T00:00:00"/>
    <d v="2023-01-01T00:00:00"/>
    <n v="15"/>
    <s v="Q2-2024"/>
    <s v="Africa → Nigeria → Port Harcourt"/>
    <m/>
    <m/>
    <s v="Medium"/>
    <x v="0"/>
    <n v="0"/>
    <n v="0.17499999999999999"/>
    <n v="951.86300000000017"/>
    <n v="14"/>
    <n v="16119.642000000002"/>
    <n v="13326.082000000002"/>
    <n v="2793.5599999999995"/>
    <n v="0.17330161550734186"/>
    <x v="25"/>
    <x v="38"/>
    <x v="0"/>
  </r>
  <r>
    <x v="39"/>
    <d v="2023-06-17T00:00:00"/>
    <d v="2023-06-24T00:00:00"/>
    <n v="7"/>
    <s v="Original"/>
    <d v="2023-06-24T00:00:00"/>
    <n v="7"/>
    <s v="Americas"/>
    <s v="USA"/>
    <s v="San Francisco"/>
    <s v="Corporate"/>
    <s v="Retail"/>
    <s v="I. Johnson"/>
    <s v="Printers"/>
    <s v="PRN-6536"/>
    <n v="313.99"/>
    <n v="454.42"/>
    <n v="454.42"/>
    <n v="0.129"/>
    <n v="9"/>
    <n v="3562.1983800000003"/>
    <n v="2825.91"/>
    <x v="39"/>
    <n v="0.20669493988147858"/>
    <s v="Jun-2023"/>
    <d v="2023-06-01T00:00:00"/>
    <d v="2023-01-01T00:00:00"/>
    <n v="5"/>
    <s v="Q2-2023"/>
    <s v="Americas → USA → San Francisco"/>
    <m/>
    <m/>
    <s v="Low"/>
    <x v="1"/>
    <n v="0"/>
    <n v="0.129"/>
    <n v="345.38900000000001"/>
    <n v="9"/>
    <n v="3562.1983800000003"/>
    <n v="3108.5010000000002"/>
    <n v="453.69738000000007"/>
    <n v="0.12736443386962631"/>
    <x v="0"/>
    <x v="39"/>
    <x v="0"/>
  </r>
  <r>
    <x v="40"/>
    <d v="2024-08-27T00:00:00"/>
    <d v="2024-09-19T00:00:00"/>
    <n v="23"/>
    <s v="Original"/>
    <d v="2024-09-19T00:00:00"/>
    <n v="23"/>
    <s v="Europe"/>
    <s v="Germany"/>
    <s v="Berlin"/>
    <s v="Small Business"/>
    <s v="Direct"/>
    <s v="D. Smith"/>
    <s v="Monitors"/>
    <s v="MON-9967"/>
    <n v="1024.01"/>
    <n v="1580.97"/>
    <n v="1580.97"/>
    <n v="3.6999999999999998E-2"/>
    <n v="27"/>
    <n v="41106.800970000004"/>
    <n v="27648.27"/>
    <x v="40"/>
    <n v="0.3274039976942531"/>
    <s v="Aug-2024"/>
    <d v="2024-08-01T00:00:00"/>
    <d v="2023-01-01T00:00:00"/>
    <n v="19"/>
    <s v="Q3-2024"/>
    <s v="Europe → Germany → Berlin"/>
    <m/>
    <m/>
    <s v="Medium"/>
    <x v="0"/>
    <n v="0"/>
    <n v="3.6999999999999998E-2"/>
    <n v="1126.4110000000001"/>
    <n v="28"/>
    <n v="42629.275079999999"/>
    <n v="31539.508000000002"/>
    <n v="11089.767079999998"/>
    <n v="0.26014439746367835"/>
    <x v="26"/>
    <x v="40"/>
    <x v="0"/>
  </r>
  <r>
    <x v="41"/>
    <d v="2024-01-11T00:00:00"/>
    <d v="2024-02-02T00:00:00"/>
    <n v="22"/>
    <s v="Original"/>
    <d v="2024-02-02T00:00:00"/>
    <n v="22"/>
    <s v="Africa"/>
    <s v="South Africa"/>
    <s v="Durban"/>
    <s v="Consumer"/>
    <s v="Online"/>
    <s v="K. Singh"/>
    <s v="Networking"/>
    <s v="NET-1412"/>
    <n v="1206.2"/>
    <n v="1759.79"/>
    <n v="1759.79"/>
    <n v="0"/>
    <n v="6"/>
    <n v="10558.74"/>
    <n v="7237.2000000000007"/>
    <x v="41"/>
    <n v="0.31457730751964713"/>
    <s v="Jan-2024"/>
    <d v="2024-01-01T00:00:00"/>
    <d v="2023-01-01T00:00:00"/>
    <n v="12"/>
    <s v="Q1-2024"/>
    <s v="Africa → South Africa → Durban"/>
    <m/>
    <m/>
    <s v="High"/>
    <x v="0"/>
    <n v="0"/>
    <n v="0"/>
    <n v="1326.8200000000002"/>
    <n v="6"/>
    <n v="10558.74"/>
    <n v="7960.920000000001"/>
    <n v="2597.8199999999988"/>
    <n v="0.24603503827161186"/>
    <x v="0"/>
    <x v="41"/>
    <x v="0"/>
  </r>
  <r>
    <x v="42"/>
    <d v="2024-10-25T00:00:00"/>
    <d v="2024-11-14T00:00:00"/>
    <n v="20"/>
    <s v="Original"/>
    <d v="2024-11-14T00:00:00"/>
    <n v="20"/>
    <s v="Africa"/>
    <s v="Kenya"/>
    <s v="Mombasa"/>
    <s v="Corporate"/>
    <s v="Direct"/>
    <s v="H. Kim"/>
    <s v="Printers"/>
    <s v="PRN-3143"/>
    <n v="1396.48"/>
    <n v="3204.5"/>
    <n v="3204.5"/>
    <n v="0.318"/>
    <n v="14"/>
    <n v="30596.565999999999"/>
    <n v="19550.72"/>
    <x v="42"/>
    <n v="0.36101587348070363"/>
    <s v="Oct-2024"/>
    <d v="2024-10-01T00:00:00"/>
    <d v="2023-01-01T00:00:00"/>
    <n v="21"/>
    <s v="Q4-2024"/>
    <s v="Africa → Kenya → Mombasa"/>
    <m/>
    <m/>
    <s v="High"/>
    <x v="0"/>
    <n v="1"/>
    <n v="0.25"/>
    <n v="1536.1280000000002"/>
    <n v="15"/>
    <n v="36050.625"/>
    <n v="23041.920000000002"/>
    <n v="13008.704999999998"/>
    <n v="0.36084547771363185"/>
    <x v="27"/>
    <x v="42"/>
    <x v="0"/>
  </r>
  <r>
    <x v="43"/>
    <d v="2025-05-29T00:00:00"/>
    <d v="2025-06-20T00:00:00"/>
    <n v="22"/>
    <s v="Original"/>
    <d v="2025-06-20T00:00:00"/>
    <n v="22"/>
    <s v="Europe"/>
    <s v="Germany"/>
    <s v="Berlin"/>
    <s v="Corporate"/>
    <s v="Direct"/>
    <s v="A. Patel"/>
    <s v="Printers"/>
    <s v="PRN-9787"/>
    <n v="483.47"/>
    <n v="1135.43"/>
    <n v="1135.43"/>
    <n v="0.14599999999999999"/>
    <n v="11"/>
    <n v="10666.229420000001"/>
    <n v="5318.17"/>
    <x v="43"/>
    <n v="0.50140112399719983"/>
    <s v="May-2025"/>
    <d v="2025-05-01T00:00:00"/>
    <d v="2023-01-01T00:00:00"/>
    <n v="28"/>
    <s v="Q2-2025"/>
    <s v="Europe → Germany → Berlin"/>
    <m/>
    <m/>
    <s v="Medium"/>
    <x v="0"/>
    <n v="0"/>
    <n v="0.14599999999999999"/>
    <n v="531.81700000000012"/>
    <n v="12"/>
    <n v="11635.886639999999"/>
    <n v="6381.8040000000019"/>
    <n v="5254.0826399999969"/>
    <n v="0.45154123639691951"/>
    <x v="28"/>
    <x v="43"/>
    <x v="0"/>
  </r>
  <r>
    <x v="44"/>
    <d v="2024-05-20T00:00:00"/>
    <d v="2024-06-02T00:00:00"/>
    <n v="13"/>
    <s v="Original"/>
    <d v="2024-06-02T00:00:00"/>
    <n v="13"/>
    <s v="Americas"/>
    <s v="Canada"/>
    <s v="Vancouver"/>
    <s v="Enterprise"/>
    <s v="Marketplace"/>
    <s v="K. Singh"/>
    <s v="Components"/>
    <s v="CMP-5946"/>
    <n v="675.43"/>
    <n v="996.36"/>
    <n v="996.36"/>
    <n v="0.182"/>
    <n v="22"/>
    <n v="17930.494560000003"/>
    <n v="14859.46"/>
    <x v="44"/>
    <n v="0.17127439233332575"/>
    <s v="May-2024"/>
    <d v="2024-05-01T00:00:00"/>
    <d v="2023-01-01T00:00:00"/>
    <n v="16"/>
    <s v="Q2-2024"/>
    <s v="Americas → Canada → Vancouver"/>
    <m/>
    <m/>
    <s v="Medium"/>
    <x v="0"/>
    <n v="0"/>
    <n v="0.182"/>
    <n v="742.97299999999996"/>
    <n v="23"/>
    <n v="18745.517039999999"/>
    <n v="17088.379000000001"/>
    <n v="1657.138039999998"/>
    <n v="8.840183156665804E-2"/>
    <x v="29"/>
    <x v="44"/>
    <x v="0"/>
  </r>
  <r>
    <x v="45"/>
    <d v="2023-04-19T00:00:00"/>
    <d v="2023-04-30T00:00:00"/>
    <n v="11"/>
    <s v="Original"/>
    <d v="2023-04-30T00:00:00"/>
    <n v="11"/>
    <s v="Asia"/>
    <s v="India"/>
    <s v="Delhi"/>
    <s v="Small Business"/>
    <s v="Retail"/>
    <s v="A. Patel"/>
    <s v="Networking"/>
    <s v="NET-2062"/>
    <n v="826.55"/>
    <n v="1397.05"/>
    <n v="1397.05"/>
    <n v="0.16900000000000001"/>
    <n v="28"/>
    <n v="32506.559399999998"/>
    <n v="23143.399999999998"/>
    <x v="45"/>
    <n v="0.28803907804527601"/>
    <s v="Apr-2023"/>
    <d v="2023-04-01T00:00:00"/>
    <d v="2023-01-01T00:00:00"/>
    <n v="3"/>
    <s v="Q2-2023"/>
    <s v="Asia → India → Delhi"/>
    <m/>
    <m/>
    <s v="Medium"/>
    <x v="0"/>
    <n v="0"/>
    <n v="0.16900000000000001"/>
    <n v="909.20500000000004"/>
    <n v="29"/>
    <n v="33667.507949999999"/>
    <n v="26366.945"/>
    <n v="7300.5629499999995"/>
    <n v="0.21684298584980358"/>
    <x v="30"/>
    <x v="45"/>
    <x v="0"/>
  </r>
  <r>
    <x v="46"/>
    <d v="2023-06-23T00:00:00"/>
    <d v="2023-07-03T00:00:00"/>
    <n v="10"/>
    <s v="Original"/>
    <d v="2023-07-03T00:00:00"/>
    <n v="10"/>
    <s v="Africa"/>
    <s v="Nigeria"/>
    <s v="Abuja"/>
    <s v="Consumer"/>
    <s v="Online"/>
    <s v="J. Njeri"/>
    <s v="Printers"/>
    <s v="PRN-2542"/>
    <n v="337.75"/>
    <n v="548.89"/>
    <n v="548.89"/>
    <n v="0"/>
    <n v="13"/>
    <n v="7135.57"/>
    <n v="4390.75"/>
    <x v="46"/>
    <n v="0.38466723751571352"/>
    <s v="Jun-2023"/>
    <d v="2023-06-01T00:00:00"/>
    <d v="2023-01-01T00:00:00"/>
    <n v="5"/>
    <s v="Q2-2023"/>
    <s v="Africa → Nigeria → Abuja"/>
    <m/>
    <m/>
    <s v="Low"/>
    <x v="0"/>
    <n v="0"/>
    <n v="0"/>
    <n v="371.52500000000003"/>
    <n v="14"/>
    <n v="7684.46"/>
    <n v="5201.3500000000004"/>
    <n v="2483.1099999999997"/>
    <n v="0.32313396126728483"/>
    <x v="31"/>
    <x v="46"/>
    <x v="0"/>
  </r>
  <r>
    <x v="47"/>
    <d v="2024-05-14T00:00:00"/>
    <d v="2024-05-28T00:00:00"/>
    <n v="14"/>
    <s v="Original"/>
    <d v="2024-05-28T00:00:00"/>
    <n v="14"/>
    <s v="Europe"/>
    <s v="United Kingdom"/>
    <s v="Birmingham"/>
    <s v="Consumer"/>
    <s v="Retail"/>
    <s v="B. Chen"/>
    <s v="Networking"/>
    <s v="NET-2365"/>
    <n v="1421.14"/>
    <n v="3524"/>
    <n v="3524"/>
    <n v="0"/>
    <n v="31"/>
    <n v="109244"/>
    <n v="44055.340000000004"/>
    <x v="47"/>
    <n v="0.59672531214528945"/>
    <s v="May-2024"/>
    <d v="2024-05-01T00:00:00"/>
    <d v="2023-01-01T00:00:00"/>
    <n v="16"/>
    <s v="Q2-2024"/>
    <s v="Europe → United Kingdom → Birmingham"/>
    <m/>
    <m/>
    <s v="High"/>
    <x v="0"/>
    <n v="0"/>
    <n v="0"/>
    <n v="1563.2540000000001"/>
    <n v="33"/>
    <n v="116292"/>
    <n v="51587.382000000005"/>
    <n v="64704.617999999995"/>
    <n v="0.55639784335981834"/>
    <x v="32"/>
    <x v="47"/>
    <x v="0"/>
  </r>
  <r>
    <x v="48"/>
    <d v="2024-10-14T00:00:00"/>
    <d v="2024-11-08T00:00:00"/>
    <n v="25"/>
    <s v="Original"/>
    <d v="2024-11-08T00:00:00"/>
    <n v="25"/>
    <s v="Africa"/>
    <s v="Nigeria"/>
    <s v="Lagos"/>
    <s v="Enterprise"/>
    <s v="Online"/>
    <s v="O. Wang"/>
    <s v="Networking"/>
    <s v="NET-5268"/>
    <n v="859.35"/>
    <n v="1825.61"/>
    <n v="1825.61"/>
    <n v="0.187"/>
    <n v="24"/>
    <n v="35621.302319999995"/>
    <n v="20624.400000000001"/>
    <x v="48"/>
    <n v="0.42100937762681989"/>
    <s v="Oct-2024"/>
    <d v="2024-10-01T00:00:00"/>
    <d v="2023-01-01T00:00:00"/>
    <n v="21"/>
    <s v="Q4-2024"/>
    <s v="Africa → Nigeria → Lagos"/>
    <m/>
    <m/>
    <s v="High"/>
    <x v="0"/>
    <n v="0"/>
    <n v="0.187"/>
    <n v="945.28500000000008"/>
    <n v="25"/>
    <n v="37105.523249999998"/>
    <n v="23632.125000000004"/>
    <n v="13473.398249999995"/>
    <n v="0.36311031538950189"/>
    <x v="33"/>
    <x v="48"/>
    <x v="0"/>
  </r>
  <r>
    <x v="49"/>
    <d v="2023-07-10T00:00:00"/>
    <d v="2023-08-01T00:00:00"/>
    <n v="22"/>
    <s v="Original"/>
    <d v="2023-08-01T00:00:00"/>
    <n v="22"/>
    <s v="Europe"/>
    <s v="France"/>
    <s v="Marseille"/>
    <s v="Consumer"/>
    <s v="Marketplace"/>
    <s v="B. Chen"/>
    <s v="Printers"/>
    <s v="PRN-1504"/>
    <n v="1303.56"/>
    <n v="1791.37"/>
    <n v="1791.37"/>
    <n v="0.126"/>
    <n v="22"/>
    <n v="34444.462359999998"/>
    <n v="28678.32"/>
    <x v="49"/>
    <n v="0.16740404596055358"/>
    <s v="Jul-2023"/>
    <d v="2023-07-01T00:00:00"/>
    <d v="2023-01-01T00:00:00"/>
    <n v="6"/>
    <s v="Q3-2023"/>
    <s v="Europe → France → Marseille"/>
    <m/>
    <m/>
    <s v="High"/>
    <x v="0"/>
    <n v="0"/>
    <n v="0.126"/>
    <n v="1433.9160000000002"/>
    <n v="23"/>
    <n v="36010.119739999995"/>
    <n v="32980.068000000007"/>
    <n v="3030.0517399999881"/>
    <n v="8.4144450556608685E-2"/>
    <x v="34"/>
    <x v="49"/>
    <x v="0"/>
  </r>
  <r>
    <x v="50"/>
    <d v="2024-11-06T00:00:00"/>
    <d v="2024-11-22T00:00:00"/>
    <n v="16"/>
    <s v="Original"/>
    <d v="2024-11-22T00:00:00"/>
    <n v="16"/>
    <s v="Americas"/>
    <s v="Canada"/>
    <s v="Toronto"/>
    <s v="Non-Profit"/>
    <s v="Distributor"/>
    <s v="D. Smith"/>
    <s v="Accessories"/>
    <s v="ACC-6348"/>
    <n v="1454.11"/>
    <n v="2629.75"/>
    <n v="2629.75"/>
    <n v="0.29199999999999998"/>
    <n v="8"/>
    <n v="14894.903999999999"/>
    <n v="11632.88"/>
    <x v="50"/>
    <n v="0.21900268709351867"/>
    <s v="Nov-2024"/>
    <d v="2024-11-01T00:00:00"/>
    <d v="2023-01-01T00:00:00"/>
    <n v="22"/>
    <s v="Q4-2024"/>
    <s v="Americas → Canada → Toronto"/>
    <m/>
    <m/>
    <s v="High"/>
    <x v="0"/>
    <n v="1"/>
    <n v="0.25"/>
    <n v="1599.521"/>
    <n v="8"/>
    <n v="15778.5"/>
    <n v="12796.168"/>
    <n v="2982.3320000000003"/>
    <n v="0.18901239027790984"/>
    <x v="35"/>
    <x v="50"/>
    <x v="0"/>
  </r>
  <r>
    <x v="51"/>
    <d v="2024-10-17T00:00:00"/>
    <d v="2024-11-06T00:00:00"/>
    <n v="20"/>
    <s v="Original"/>
    <d v="2024-11-06T00:00:00"/>
    <n v="20"/>
    <s v="Asia"/>
    <s v="India"/>
    <s v="Bengaluru"/>
    <s v="Enterprise"/>
    <s v="Distributor"/>
    <s v="O. Wang"/>
    <s v="Monitors"/>
    <s v="MON-4330"/>
    <n v="72.94"/>
    <n v="106.3"/>
    <n v="106.3"/>
    <n v="0.29499999999999998"/>
    <n v="8"/>
    <n v="599.53200000000004"/>
    <n v="583.52"/>
    <x v="51"/>
    <n v="2.6707498515508857E-2"/>
    <s v="Oct-2024"/>
    <d v="2024-10-01T00:00:00"/>
    <d v="2023-01-01T00:00:00"/>
    <n v="21"/>
    <s v="Q4-2024"/>
    <s v="Asia → India → Bengaluru"/>
    <m/>
    <m/>
    <s v="Low"/>
    <x v="0"/>
    <n v="1"/>
    <n v="0.25"/>
    <n v="80.234000000000009"/>
    <n v="8"/>
    <n v="637.79999999999995"/>
    <n v="641.87200000000007"/>
    <n v="-4.0720000000001164"/>
    <n v="-6.3844465349641218E-3"/>
    <x v="36"/>
    <x v="51"/>
    <x v="0"/>
  </r>
  <r>
    <x v="52"/>
    <d v="2023-03-31T00:00:00"/>
    <d v="2023-04-05T00:00:00"/>
    <n v="5"/>
    <s v="Original"/>
    <d v="2023-04-05T00:00:00"/>
    <n v="5"/>
    <s v="Africa"/>
    <s v="Kenya"/>
    <s v="Nakuru"/>
    <s v="Education"/>
    <s v="Marketplace"/>
    <s v="B. Chen"/>
    <s v="Laptops"/>
    <s v="LAP-7819"/>
    <n v="533.26"/>
    <n v="385.72"/>
    <n v="385.72"/>
    <n v="0"/>
    <n v="15"/>
    <n v="5785.8"/>
    <n v="7998.9"/>
    <x v="52"/>
    <n v="-0.38250544436378708"/>
    <s v="Mar-2023"/>
    <d v="2023-03-01T00:00:00"/>
    <d v="2023-01-01T00:00:00"/>
    <n v="2"/>
    <s v="Q1-2023"/>
    <s v="Africa → Kenya → Nakuru"/>
    <m/>
    <m/>
    <s v="Low"/>
    <x v="1"/>
    <n v="0"/>
    <n v="0"/>
    <n v="586.58600000000001"/>
    <n v="16"/>
    <n v="6171.52"/>
    <n v="9385.3760000000002"/>
    <n v="-3213.8559999999998"/>
    <n v="-0.52075598880016583"/>
    <x v="37"/>
    <x v="52"/>
    <x v="0"/>
  </r>
  <r>
    <x v="53"/>
    <d v="2025-01-21T00:00:00"/>
    <d v="2025-02-16T00:00:00"/>
    <n v="26"/>
    <s v="Original"/>
    <d v="2025-02-16T00:00:00"/>
    <n v="26"/>
    <s v="Europe"/>
    <s v="France"/>
    <s v="Lyon"/>
    <s v="Corporate"/>
    <s v="Distributor"/>
    <s v="O. Wang"/>
    <s v="Laptops"/>
    <s v="LAP-3779"/>
    <n v="204.11"/>
    <n v="236.87"/>
    <n v="236.87"/>
    <n v="0.182"/>
    <n v="13"/>
    <n v="2518.8755800000004"/>
    <n v="2653.4300000000003"/>
    <x v="53"/>
    <n v="-5.3418446337075494E-2"/>
    <s v="Jan-2025"/>
    <d v="2025-01-01T00:00:00"/>
    <d v="2023-01-01T00:00:00"/>
    <n v="24"/>
    <s v="Q1-2025"/>
    <s v="Europe → France → Lyon"/>
    <m/>
    <m/>
    <s v="Low"/>
    <x v="0"/>
    <n v="0"/>
    <n v="0.182"/>
    <n v="224.52100000000004"/>
    <n v="14"/>
    <n v="2712.6352400000005"/>
    <n v="3143.2940000000008"/>
    <n v="-430.65876000000026"/>
    <n v="-0.15876029097078315"/>
    <x v="38"/>
    <x v="53"/>
    <x v="0"/>
  </r>
  <r>
    <x v="54"/>
    <d v="2023-08-30T00:00:00"/>
    <d v="2023-09-01T00:00:00"/>
    <n v="2"/>
    <s v="Original"/>
    <d v="2023-09-01T00:00:00"/>
    <n v="2"/>
    <s v="Europe"/>
    <s v="Germany"/>
    <s v="Munich"/>
    <s v="Corporate"/>
    <s v="Direct"/>
    <s v="N. Brown"/>
    <s v="Networking"/>
    <s v="NET-9989"/>
    <n v="44.42"/>
    <n v="41.9"/>
    <n v="41.9"/>
    <n v="0.14399999999999999"/>
    <n v="6"/>
    <n v="215.19839999999996"/>
    <n v="266.52"/>
    <x v="54"/>
    <n v="-0.23848504449847224"/>
    <s v="Aug-2023"/>
    <d v="2023-08-01T00:00:00"/>
    <d v="2023-01-01T00:00:00"/>
    <n v="7"/>
    <s v="Q3-2023"/>
    <s v="Europe → Germany → Munich"/>
    <m/>
    <m/>
    <s v="Low"/>
    <x v="1"/>
    <n v="0"/>
    <n v="0.14399999999999999"/>
    <n v="48.862000000000009"/>
    <n v="6"/>
    <n v="215.19839999999996"/>
    <n v="293.17200000000003"/>
    <n v="-77.973600000000062"/>
    <n v="-0.36233354894831965"/>
    <x v="0"/>
    <x v="54"/>
    <x v="0"/>
  </r>
  <r>
    <x v="55"/>
    <d v="2025-04-06T00:00:00"/>
    <d v="2025-04-30T00:00:00"/>
    <n v="24"/>
    <s v="Original"/>
    <d v="2025-04-30T00:00:00"/>
    <n v="24"/>
    <s v="Americas"/>
    <s v="Brazil"/>
    <s v="Brasília"/>
    <s v="Education"/>
    <s v="Online"/>
    <s v="K. Singh"/>
    <s v="Monitors"/>
    <s v="MON-4925"/>
    <n v="855.78"/>
    <n v="977.38"/>
    <n v="977.38"/>
    <n v="0.14699999999999999"/>
    <n v="38"/>
    <n v="31680.795320000001"/>
    <n v="32519.64"/>
    <x v="55"/>
    <n v="-2.6478018355506307E-2"/>
    <s v="Apr-2025"/>
    <d v="2025-04-01T00:00:00"/>
    <d v="2023-01-01T00:00:00"/>
    <n v="27"/>
    <s v="Q2-2025"/>
    <s v="Americas → Brazil → Brasília"/>
    <m/>
    <m/>
    <s v="Medium"/>
    <x v="0"/>
    <n v="0"/>
    <n v="0.14699999999999999"/>
    <n v="941.35800000000006"/>
    <n v="40"/>
    <n v="33348.205599999994"/>
    <n v="37654.32"/>
    <n v="-4306.1144000000058"/>
    <n v="-0.1291258201910572"/>
    <x v="39"/>
    <x v="55"/>
    <x v="0"/>
  </r>
  <r>
    <x v="56"/>
    <d v="2025-02-09T00:00:00"/>
    <d v="2025-03-01T00:00:00"/>
    <n v="20"/>
    <s v="Original"/>
    <d v="2025-03-01T00:00:00"/>
    <n v="20"/>
    <s v="Americas"/>
    <s v="Brazil"/>
    <s v="São Paulo"/>
    <s v="Corporate"/>
    <s v="Distributor"/>
    <s v="B. Chen"/>
    <s v="Laptops"/>
    <s v="LAP-6989"/>
    <n v="1154.6400000000001"/>
    <n v="2794.13"/>
    <n v="2794.13"/>
    <n v="3.5000000000000003E-2"/>
    <n v="11"/>
    <n v="29659.68995"/>
    <n v="12701.04"/>
    <x v="56"/>
    <n v="0.57177435025749479"/>
    <s v="Feb-2025"/>
    <d v="2025-02-01T00:00:00"/>
    <d v="2023-01-01T00:00:00"/>
    <n v="25"/>
    <s v="Q1-2025"/>
    <s v="Americas → Brazil → São Paulo"/>
    <m/>
    <m/>
    <s v="High"/>
    <x v="0"/>
    <n v="0"/>
    <n v="3.5000000000000003E-2"/>
    <n v="1270.1040000000003"/>
    <n v="12"/>
    <n v="32356.025399999995"/>
    <n v="15241.248000000003"/>
    <n v="17114.777399999992"/>
    <n v="0.52895178528324416"/>
    <x v="40"/>
    <x v="56"/>
    <x v="0"/>
  </r>
  <r>
    <x v="57"/>
    <d v="2024-12-17T00:00:00"/>
    <d v="2024-12-18T00:00:00"/>
    <n v="1"/>
    <s v="Original"/>
    <d v="2024-12-18T00:00:00"/>
    <n v="1"/>
    <s v="Europe"/>
    <s v="Germany"/>
    <s v="Munich"/>
    <s v="Education"/>
    <s v="Retail"/>
    <s v="L. Okafor"/>
    <s v="Accessories"/>
    <s v="ACC-5780"/>
    <n v="346.82"/>
    <n v="701.95"/>
    <n v="701.95"/>
    <n v="0.14699999999999999"/>
    <n v="8"/>
    <n v="4790.1068000000005"/>
    <n v="2774.56"/>
    <x v="57"/>
    <n v="0.42077283120284509"/>
    <s v="Dec-2024"/>
    <d v="2024-12-01T00:00:00"/>
    <d v="2023-01-01T00:00:00"/>
    <n v="23"/>
    <s v="Q4-2024"/>
    <s v="Europe → Germany → Munich"/>
    <m/>
    <m/>
    <s v="Low"/>
    <x v="1"/>
    <n v="0"/>
    <n v="0.14699999999999999"/>
    <n v="381.50200000000001"/>
    <n v="8"/>
    <n v="4790.1068000000005"/>
    <n v="3052.0160000000001"/>
    <n v="1738.0908000000004"/>
    <n v="0.36285011432312952"/>
    <x v="0"/>
    <x v="57"/>
    <x v="0"/>
  </r>
  <r>
    <x v="58"/>
    <d v="2025-06-09T00:00:00"/>
    <d v="2025-06-18T00:00:00"/>
    <n v="9"/>
    <s v="Original"/>
    <d v="2025-06-18T00:00:00"/>
    <n v="9"/>
    <s v="Europe"/>
    <s v="France"/>
    <s v="Marseille"/>
    <s v="Small Business"/>
    <s v="Marketplace"/>
    <s v="H. Kim"/>
    <s v="Accessories"/>
    <s v="ACC-1770"/>
    <n v="1225.5"/>
    <n v="-5.27"/>
    <n v="5.27"/>
    <n v="7.4999999999999997E-2"/>
    <n v="56"/>
    <n v="272.98599999999999"/>
    <n v="68628"/>
    <x v="58"/>
    <n v="-250.39750756449047"/>
    <s v="Jun-2025"/>
    <d v="2025-06-01T00:00:00"/>
    <d v="2023-01-01T00:00:00"/>
    <n v="29"/>
    <s v="Q2-2025"/>
    <s v="Europe → France → Marseille"/>
    <m/>
    <m/>
    <s v="Low"/>
    <x v="0"/>
    <n v="0"/>
    <n v="7.4999999999999997E-2"/>
    <n v="1348.0500000000002"/>
    <n v="59"/>
    <n v="287.61024999999995"/>
    <n v="79534.950000000012"/>
    <n v="-79247.339750000014"/>
    <n v="-275.53725832093966"/>
    <x v="41"/>
    <x v="58"/>
    <x v="0"/>
  </r>
  <r>
    <x v="59"/>
    <d v="2025-05-02T00:00:00"/>
    <d v="2025-05-13T00:00:00"/>
    <n v="11"/>
    <s v="Original"/>
    <d v="2025-05-13T00:00:00"/>
    <n v="11"/>
    <s v="Africa"/>
    <s v="Kenya"/>
    <s v="Nakuru"/>
    <s v="Small Business"/>
    <s v="Online"/>
    <s v="A. Patel"/>
    <s v="Accessories"/>
    <s v="ACC-2252"/>
    <n v="1057.5999999999999"/>
    <n v="1437.06"/>
    <n v="1437.06"/>
    <n v="0.20499999999999999"/>
    <n v="4"/>
    <n v="4569.8508000000002"/>
    <n v="4230.3999999999996"/>
    <x v="59"/>
    <n v="7.4280499485891424E-2"/>
    <s v="May-2025"/>
    <d v="2025-05-01T00:00:00"/>
    <d v="2023-01-01T00:00:00"/>
    <n v="28"/>
    <s v="Q2-2025"/>
    <s v="Africa → Kenya → Nakuru"/>
    <m/>
    <m/>
    <s v="Medium"/>
    <x v="0"/>
    <n v="1"/>
    <n v="0.20499999999999999"/>
    <n v="1163.3599999999999"/>
    <n v="4"/>
    <n v="4569.8508000000002"/>
    <n v="4653.4399999999996"/>
    <n v="-83.589199999999437"/>
    <n v="-1.8291450565519434E-2"/>
    <x v="0"/>
    <x v="59"/>
    <x v="0"/>
  </r>
  <r>
    <x v="60"/>
    <d v="2024-03-10T00:00:00"/>
    <d v="2024-04-09T00:00:00"/>
    <n v="30"/>
    <s v="Original"/>
    <d v="2024-04-09T00:00:00"/>
    <n v="30"/>
    <s v="Europe"/>
    <s v="France"/>
    <s v="Lyon"/>
    <s v="Corporate"/>
    <s v="Direct"/>
    <s v="I. Johnson"/>
    <s v="Components"/>
    <s v="CMP-8002"/>
    <n v="1176.56"/>
    <n v="1911.89"/>
    <n v="1911.89"/>
    <n v="0.11899999999999999"/>
    <n v="20"/>
    <n v="33687.501800000005"/>
    <n v="23531.199999999997"/>
    <x v="60"/>
    <n v="0.30148575160892477"/>
    <s v="Mar-2024"/>
    <d v="2024-03-01T00:00:00"/>
    <d v="2023-01-01T00:00:00"/>
    <n v="14"/>
    <s v="Q1-2024"/>
    <s v="Europe → France → Lyon"/>
    <m/>
    <m/>
    <s v="High"/>
    <x v="0"/>
    <n v="0"/>
    <n v="0.11899999999999999"/>
    <n v="1294.2160000000001"/>
    <n v="21"/>
    <n v="35371.87689"/>
    <n v="27178.536000000004"/>
    <n v="8193.3408899999959"/>
    <n v="0.23163432676981693"/>
    <x v="42"/>
    <x v="60"/>
    <x v="0"/>
  </r>
  <r>
    <x v="61"/>
    <d v="2025-09-10T00:00:00"/>
    <d v="2025-09-12T00:00:00"/>
    <n v="2"/>
    <s v="Original"/>
    <d v="2025-09-12T00:00:00"/>
    <n v="2"/>
    <s v="Asia"/>
    <s v="Japan"/>
    <s v="Tokyo"/>
    <s v="Consumer"/>
    <s v="Online"/>
    <s v="O. Wang"/>
    <s v="Components"/>
    <s v="CMP-6971"/>
    <n v="1470.15"/>
    <n v="2593.7800000000002"/>
    <n v="2593.7800000000002"/>
    <n v="0.11"/>
    <n v="12"/>
    <n v="27701.570400000001"/>
    <n v="17641.800000000003"/>
    <x v="61"/>
    <n v="0.36314801849645306"/>
    <s v="Sep-2025"/>
    <d v="2025-09-01T00:00:00"/>
    <d v="2023-03-01T00:00:00"/>
    <n v="30"/>
    <s v="Q3-2025"/>
    <s v="Asia → Japan → Tokyo"/>
    <m/>
    <m/>
    <s v="High"/>
    <x v="1"/>
    <n v="0"/>
    <n v="0.11"/>
    <n v="1617.1650000000002"/>
    <n v="13"/>
    <n v="30010.034599999999"/>
    <n v="21023.145000000004"/>
    <n v="8986.889599999995"/>
    <n v="0.29946282034609834"/>
    <x v="43"/>
    <x v="61"/>
    <x v="0"/>
  </r>
  <r>
    <x v="62"/>
    <d v="2025-04-27T00:00:00"/>
    <d v="2025-05-25T00:00:00"/>
    <n v="28"/>
    <s v="Original"/>
    <d v="2025-05-25T00:00:00"/>
    <n v="28"/>
    <s v="Europe"/>
    <s v="France"/>
    <s v="Paris"/>
    <s v="Small Business"/>
    <s v="Marketplace"/>
    <s v="I. Johnson"/>
    <s v="Phones"/>
    <s v="PHN-8350"/>
    <n v="603.45000000000005"/>
    <n v="1244.08"/>
    <n v="1244.08"/>
    <n v="0.2"/>
    <n v="11"/>
    <n v="10947.904"/>
    <n v="6637.9500000000007"/>
    <x v="62"/>
    <n v="0.39367846119220623"/>
    <s v="Apr-2025"/>
    <d v="2025-04-01T00:00:00"/>
    <d v="2023-01-01T00:00:00"/>
    <n v="27"/>
    <s v="Q2-2025"/>
    <s v="Europe → France → Paris"/>
    <m/>
    <m/>
    <s v="Medium"/>
    <x v="0"/>
    <n v="0"/>
    <n v="0.2"/>
    <n v="663.79500000000007"/>
    <n v="12"/>
    <n v="11943.168"/>
    <n v="7965.5400000000009"/>
    <n v="3977.6279999999988"/>
    <n v="0.33304630731142681"/>
    <x v="44"/>
    <x v="62"/>
    <x v="0"/>
  </r>
  <r>
    <x v="63"/>
    <d v="2024-11-02T00:00:00"/>
    <d v="2024-11-18T00:00:00"/>
    <n v="16"/>
    <s v="Original"/>
    <d v="2024-11-18T00:00:00"/>
    <n v="16"/>
    <s v="Asia"/>
    <s v="India"/>
    <s v="Mumbai"/>
    <s v="Small Business"/>
    <s v="Distributor"/>
    <s v="O. Wang"/>
    <s v="Monitors"/>
    <s v="MON-5188"/>
    <n v="1233.58"/>
    <n v="1912.51"/>
    <n v="1912.51"/>
    <n v="0.255"/>
    <n v="51"/>
    <n v="72665.817450000002"/>
    <n v="62912.579999999994"/>
    <x v="63"/>
    <n v="0.134220432553601"/>
    <s v="Nov-2024"/>
    <d v="2024-11-01T00:00:00"/>
    <d v="2023-01-01T00:00:00"/>
    <n v="22"/>
    <s v="Q4-2024"/>
    <s v="Asia → India → Mumbai"/>
    <m/>
    <m/>
    <s v="High"/>
    <x v="0"/>
    <n v="1"/>
    <n v="0.25"/>
    <n v="1356.9380000000001"/>
    <n v="54"/>
    <n v="77456.654999999999"/>
    <n v="73274.652000000002"/>
    <n v="4182.002999999997"/>
    <n v="5.3991525970234537E-2"/>
    <x v="45"/>
    <x v="63"/>
    <x v="0"/>
  </r>
  <r>
    <x v="64"/>
    <d v="2023-02-15T00:00:00"/>
    <d v="2023-02-26T00:00:00"/>
    <n v="11"/>
    <s v="Original"/>
    <d v="2023-02-26T00:00:00"/>
    <n v="11"/>
    <s v="Africa"/>
    <s v="South Africa"/>
    <s v="Johannesburg"/>
    <s v="Non-Profit"/>
    <s v="Retail"/>
    <s v="K. Singh"/>
    <s v="Laptops"/>
    <s v="LAP-3393"/>
    <n v="498.5"/>
    <n v="755.87"/>
    <n v="755.87"/>
    <n v="0.13"/>
    <n v="40"/>
    <n v="26304.275999999998"/>
    <n v="19940"/>
    <x v="64"/>
    <n v="0.24194834330357537"/>
    <s v="Feb-2023"/>
    <d v="2023-02-01T00:00:00"/>
    <d v="2023-01-01T00:00:00"/>
    <n v="1"/>
    <s v="Q1-2023"/>
    <s v="Africa → South Africa → Johannesburg"/>
    <m/>
    <m/>
    <s v="Low"/>
    <x v="0"/>
    <n v="0"/>
    <n v="0.13"/>
    <n v="548.35"/>
    <n v="42"/>
    <n v="27619.489799999999"/>
    <n v="23030.7"/>
    <n v="4588.7897999999986"/>
    <n v="0.16614317763393294"/>
    <x v="46"/>
    <x v="64"/>
    <x v="0"/>
  </r>
  <r>
    <x v="65"/>
    <d v="2023-12-03T00:00:00"/>
    <d v="2023-12-26T00:00:00"/>
    <n v="23"/>
    <s v="Original"/>
    <d v="2023-12-26T00:00:00"/>
    <n v="23"/>
    <s v="Americas"/>
    <s v="Brazil"/>
    <s v="Rio de Janeiro"/>
    <s v="Education"/>
    <s v="Retail"/>
    <s v="O. Wang"/>
    <s v="Phones"/>
    <s v="PHN-4644"/>
    <n v="1303.1099999999999"/>
    <n v="1145.67"/>
    <n v="1145.67"/>
    <n v="0.184"/>
    <n v="13"/>
    <n v="12153.267360000002"/>
    <n v="16940.43"/>
    <x v="65"/>
    <n v="-0.39389922875851208"/>
    <s v="Dec-2023"/>
    <d v="2023-12-01T00:00:00"/>
    <d v="2023-01-01T00:00:00"/>
    <n v="11"/>
    <s v="Q4-2023"/>
    <s v="Americas → Brazil → Rio de Janeiro"/>
    <m/>
    <m/>
    <s v="Medium"/>
    <x v="0"/>
    <n v="0"/>
    <n v="0.184"/>
    <n v="1433.421"/>
    <n v="14"/>
    <n v="13088.134080000002"/>
    <n v="20067.894"/>
    <n v="-6979.7599199999986"/>
    <n v="-0.5332891516343633"/>
    <x v="47"/>
    <x v="65"/>
    <x v="0"/>
  </r>
  <r>
    <x v="66"/>
    <d v="2023-03-19T00:00:00"/>
    <d v="2023-04-09T00:00:00"/>
    <n v="21"/>
    <s v="Original"/>
    <d v="2023-04-09T00:00:00"/>
    <n v="21"/>
    <s v="Europe"/>
    <s v="United Kingdom"/>
    <s v="Manchester"/>
    <s v="Consumer"/>
    <s v="Retail"/>
    <s v="L. Okafor"/>
    <s v="Accessories"/>
    <s v="ACC-9150"/>
    <n v="1082.17"/>
    <n v="1234.0999999999999"/>
    <n v="1234.0999999999999"/>
    <n v="0.189"/>
    <n v="16"/>
    <n v="16013.681599999998"/>
    <n v="17314.72"/>
    <x v="66"/>
    <n v="-8.124542703534228E-2"/>
    <s v="Mar-2023"/>
    <d v="2023-03-01T00:00:00"/>
    <d v="2023-01-01T00:00:00"/>
    <n v="2"/>
    <s v="Q1-2023"/>
    <s v="Europe → United Kingdom → Manchester"/>
    <m/>
    <m/>
    <s v="Medium"/>
    <x v="0"/>
    <n v="0"/>
    <n v="0.189"/>
    <n v="1190.3870000000002"/>
    <n v="17"/>
    <n v="17014.536699999997"/>
    <n v="20236.579000000002"/>
    <n v="-3222.0423000000046"/>
    <n v="-0.1893699697388766"/>
    <x v="48"/>
    <x v="66"/>
    <x v="0"/>
  </r>
  <r>
    <x v="67"/>
    <d v="2024-05-22T00:00:00"/>
    <d v="2024-06-06T00:00:00"/>
    <n v="15"/>
    <s v="Original"/>
    <d v="2024-06-06T00:00:00"/>
    <n v="15"/>
    <s v="Asia"/>
    <s v="Japan"/>
    <s v="Nagoya"/>
    <s v="Corporate"/>
    <s v="Distributor"/>
    <s v="C. Otieno"/>
    <s v="Monitors"/>
    <s v="MON-6870"/>
    <n v="673.88"/>
    <n v="1228.01"/>
    <n v="1228.01"/>
    <n v="0.105"/>
    <n v="13"/>
    <n v="14287.896349999999"/>
    <n v="8760.44"/>
    <x v="67"/>
    <n v="0.38686285332689996"/>
    <s v="May-2024"/>
    <d v="2024-05-01T00:00:00"/>
    <d v="2023-03-01T00:00:00"/>
    <n v="14"/>
    <s v="Q2-2024"/>
    <s v="Asia → Japan → Nagoya"/>
    <m/>
    <m/>
    <s v="Medium"/>
    <x v="0"/>
    <n v="0"/>
    <n v="0.105"/>
    <n v="741.26800000000003"/>
    <n v="14"/>
    <n v="15386.9653"/>
    <n v="10377.752"/>
    <n v="5009.2132999999994"/>
    <n v="0.32554913865958995"/>
    <x v="49"/>
    <x v="67"/>
    <x v="0"/>
  </r>
  <r>
    <x v="68"/>
    <d v="2023-08-19T00:00:00"/>
    <d v="2023-09-07T00:00:00"/>
    <n v="19"/>
    <s v="Original"/>
    <d v="2023-09-07T00:00:00"/>
    <n v="19"/>
    <s v="Africa"/>
    <s v="South Africa"/>
    <s v="Johannesburg"/>
    <s v="Enterprise"/>
    <s v="Retail"/>
    <s v="D. Smith"/>
    <s v="Monitors"/>
    <s v="MON-2296"/>
    <n v="494.61"/>
    <n v="605.23"/>
    <n v="605.23"/>
    <n v="0.20399999999999999"/>
    <n v="18"/>
    <n v="8671.7354400000004"/>
    <n v="8902.98"/>
    <x v="68"/>
    <n v="-2.6666468505639647E-2"/>
    <s v="Aug-2023"/>
    <d v="2023-08-01T00:00:00"/>
    <d v="2023-01-01T00:00:00"/>
    <n v="7"/>
    <s v="Q3-2023"/>
    <s v="Africa → South Africa → Johannesburg"/>
    <m/>
    <m/>
    <s v="Low"/>
    <x v="0"/>
    <n v="1"/>
    <n v="0.20399999999999999"/>
    <n v="544.07100000000003"/>
    <n v="19"/>
    <n v="9153.498520000001"/>
    <n v="10337.349"/>
    <n v="-1183.8504799999992"/>
    <n v="-0.12933311535620362"/>
    <x v="50"/>
    <x v="68"/>
    <x v="0"/>
  </r>
  <r>
    <x v="69"/>
    <d v="2023-04-21T00:00:00"/>
    <d v="2023-05-10T00:00:00"/>
    <n v="19"/>
    <s v="Original"/>
    <d v="2023-05-10T00:00:00"/>
    <n v="19"/>
    <s v="Asia"/>
    <s v="China"/>
    <s v="Shanghai"/>
    <s v="Corporate"/>
    <s v="Retail"/>
    <s v="A. Patel"/>
    <s v="Components"/>
    <s v="CMP-7371"/>
    <n v="882.33"/>
    <n v="1880.15"/>
    <n v="1880.15"/>
    <n v="0.05"/>
    <n v="5"/>
    <n v="8930.7124999999996"/>
    <n v="4411.6500000000005"/>
    <x v="69"/>
    <n v="0.50601365792482955"/>
    <s v="Apr-2023"/>
    <d v="2023-04-01T00:00:00"/>
    <d v="2023-01-01T00:00:00"/>
    <n v="3"/>
    <s v="Q2-2023"/>
    <s v="Asia → China → Shanghai"/>
    <m/>
    <m/>
    <s v="High"/>
    <x v="0"/>
    <n v="0"/>
    <n v="0.05"/>
    <n v="970.5630000000001"/>
    <n v="5"/>
    <n v="8930.7124999999996"/>
    <n v="4852.8150000000005"/>
    <n v="4077.8974999999991"/>
    <n v="0.4566150237173125"/>
    <x v="0"/>
    <x v="69"/>
    <x v="0"/>
  </r>
  <r>
    <x v="70"/>
    <d v="2024-03-18T00:00:00"/>
    <d v="2024-03-21T00:00:00"/>
    <n v="3"/>
    <s v="Original"/>
    <d v="2024-03-21T00:00:00"/>
    <n v="3"/>
    <s v="Europe"/>
    <s v="Germany"/>
    <s v="Munich"/>
    <s v="Small Business"/>
    <s v="Online"/>
    <s v="M. Rossi"/>
    <s v="Accessories"/>
    <s v="ACC-2761"/>
    <n v="910.63"/>
    <n v="1269.4000000000001"/>
    <n v="1269.4000000000001"/>
    <n v="6.8000000000000005E-2"/>
    <n v="9"/>
    <n v="10647.727199999999"/>
    <n v="8195.67"/>
    <x v="70"/>
    <n v="0.23028925834989455"/>
    <s v="Mar-2024"/>
    <d v="2024-03-01T00:00:00"/>
    <d v="2023-01-01T00:00:00"/>
    <n v="14"/>
    <s v="Q1-2024"/>
    <s v="Europe → Germany → Munich"/>
    <m/>
    <m/>
    <s v="Medium"/>
    <x v="1"/>
    <n v="0"/>
    <n v="6.8000000000000005E-2"/>
    <n v="1001.6930000000001"/>
    <n v="9"/>
    <n v="10647.727199999999"/>
    <n v="9015.237000000001"/>
    <n v="1632.4901999999984"/>
    <n v="0.15331818418488394"/>
    <x v="0"/>
    <x v="70"/>
    <x v="0"/>
  </r>
  <r>
    <x v="71"/>
    <d v="2025-04-09T00:00:00"/>
    <d v="2025-05-06T00:00:00"/>
    <n v="27"/>
    <s v="Original"/>
    <d v="2025-05-06T00:00:00"/>
    <n v="27"/>
    <s v="Americas"/>
    <s v="Brazil"/>
    <s v="Brasília"/>
    <s v="Enterprise"/>
    <s v="Marketplace"/>
    <s v="F. Müller"/>
    <s v="Laptops"/>
    <s v="LAP-4517"/>
    <n v="264.19"/>
    <n v="620.92999999999995"/>
    <n v="620.92999999999995"/>
    <n v="0.14199999999999999"/>
    <n v="12"/>
    <n v="6393.0952799999995"/>
    <n v="3170.2799999999997"/>
    <x v="71"/>
    <n v="0.50410875152794532"/>
    <s v="Apr-2025"/>
    <d v="2025-04-01T00:00:00"/>
    <d v="2023-01-01T00:00:00"/>
    <n v="27"/>
    <s v="Q2-2025"/>
    <s v="Americas → Brazil → Brasília"/>
    <m/>
    <m/>
    <s v="Low"/>
    <x v="0"/>
    <n v="0"/>
    <n v="0.14199999999999999"/>
    <n v="290.60900000000004"/>
    <n v="13"/>
    <n v="6925.8532199999991"/>
    <n v="3777.9170000000004"/>
    <n v="3147.9362199999987"/>
    <n v="0.4545196266807397"/>
    <x v="51"/>
    <x v="71"/>
    <x v="0"/>
  </r>
  <r>
    <x v="72"/>
    <d v="2024-04-12T00:00:00"/>
    <d v="2024-05-07T00:00:00"/>
    <n v="25"/>
    <s v="Original"/>
    <d v="2024-05-07T00:00:00"/>
    <n v="25"/>
    <s v="Africa"/>
    <s v="South Africa"/>
    <s v="Johannesburg"/>
    <s v="Education"/>
    <s v="Distributor"/>
    <s v="A. Patel"/>
    <s v="Laptops"/>
    <s v="LAP-8489"/>
    <n v="1376.51"/>
    <n v="1455.91"/>
    <n v="1455.91"/>
    <n v="0.185"/>
    <n v="17"/>
    <n v="20171.63305"/>
    <n v="23400.67"/>
    <x v="72"/>
    <n v="-0.1600781127634085"/>
    <s v="Apr-2024"/>
    <d v="2024-04-01T00:00:00"/>
    <d v="2023-01-01T00:00:00"/>
    <n v="15"/>
    <s v="Q2-2024"/>
    <s v="Africa → South Africa → Johannesburg"/>
    <m/>
    <m/>
    <s v="Medium"/>
    <x v="0"/>
    <n v="0"/>
    <n v="0.185"/>
    <n v="1514.1610000000001"/>
    <n v="18"/>
    <n v="21358.199700000001"/>
    <n v="27254.898000000001"/>
    <n v="-5896.6983"/>
    <n v="-0.27608592403974946"/>
    <x v="52"/>
    <x v="72"/>
    <x v="0"/>
  </r>
  <r>
    <x v="73"/>
    <d v="2024-12-15T00:00:00"/>
    <d v="2024-12-20T00:00:00"/>
    <n v="5"/>
    <s v="Original"/>
    <d v="2024-12-20T00:00:00"/>
    <n v="5"/>
    <s v="Asia"/>
    <s v="China"/>
    <s v="Shenzhen"/>
    <s v="Small Business"/>
    <s v="Direct"/>
    <s v="J. Njeri"/>
    <s v="Networking"/>
    <s v="NET-1846"/>
    <n v="717.55"/>
    <n v="546.42999999999995"/>
    <n v="546.42999999999995"/>
    <n v="4.7E-2"/>
    <n v="18"/>
    <n v="9373.460219999999"/>
    <n v="12915.9"/>
    <x v="73"/>
    <n v="-0.37792231437026369"/>
    <s v="Dec-2024"/>
    <d v="2024-12-01T00:00:00"/>
    <d v="2023-01-01T00:00:00"/>
    <n v="23"/>
    <s v="Q4-2024"/>
    <s v="Asia → China → Shenzhen"/>
    <m/>
    <m/>
    <s v="Low"/>
    <x v="1"/>
    <n v="0"/>
    <n v="4.7E-2"/>
    <n v="789.30500000000006"/>
    <n v="19"/>
    <n v="9894.2080099999985"/>
    <n v="14996.795000000002"/>
    <n v="-5102.5869900000034"/>
    <n v="-0.51571454580729037"/>
    <x v="53"/>
    <x v="73"/>
    <x v="0"/>
  </r>
  <r>
    <x v="74"/>
    <d v="2023-05-20T00:00:00"/>
    <d v="2023-05-18T00:00:00"/>
    <n v="-2"/>
    <s v="Corrected"/>
    <d v="2023-05-22T00:00:00"/>
    <n v="2"/>
    <s v="Africa"/>
    <s v="South Africa"/>
    <s v="Durban"/>
    <s v="Corporate"/>
    <s v="Distributor"/>
    <s v="A. Patel"/>
    <s v="Components"/>
    <s v="CMP-5208"/>
    <n v="917.88"/>
    <n v="1347.92"/>
    <n v="1347.92"/>
    <n v="0.34300000000000003"/>
    <n v="5"/>
    <n v="4427.9172000000008"/>
    <n v="4589.3999999999996"/>
    <x v="74"/>
    <n v="-3.6469245630880096E-2"/>
    <s v="May-2023"/>
    <d v="2023-05-01T00:00:00"/>
    <d v="2023-01-01T00:00:00"/>
    <n v="4"/>
    <s v="Q2-2023"/>
    <s v="Africa → South Africa → Durban"/>
    <m/>
    <m/>
    <s v="Medium"/>
    <x v="1"/>
    <n v="1"/>
    <n v="0.25"/>
    <n v="1009.6680000000001"/>
    <n v="5"/>
    <n v="5054.7000000000007"/>
    <n v="5048.34"/>
    <n v="6.3600000000005821"/>
    <n v="1.2582349100837996E-3"/>
    <x v="54"/>
    <x v="74"/>
    <x v="0"/>
  </r>
  <r>
    <x v="75"/>
    <d v="2023-09-18T00:00:00"/>
    <d v="2023-10-08T00:00:00"/>
    <n v="20"/>
    <s v="Original"/>
    <d v="2023-10-08T00:00:00"/>
    <n v="20"/>
    <s v="Asia"/>
    <s v="India"/>
    <s v="Delhi"/>
    <s v="Small Business"/>
    <s v="Direct"/>
    <s v="B. Chen"/>
    <s v="Components"/>
    <s v="CMP-1009"/>
    <n v="825.64"/>
    <n v="1108.43"/>
    <n v="1108.43"/>
    <n v="0.114"/>
    <n v="7"/>
    <n v="6874.4828600000001"/>
    <n v="5779.48"/>
    <x v="75"/>
    <n v="0.15928512475773349"/>
    <s v="Sep-2023"/>
    <d v="2023-09-01T00:00:00"/>
    <d v="2023-01-01T00:00:00"/>
    <n v="8"/>
    <s v="Q3-2023"/>
    <s v="Asia → India → Delhi"/>
    <m/>
    <m/>
    <s v="Medium"/>
    <x v="0"/>
    <n v="0"/>
    <n v="0.114"/>
    <n v="908.20400000000006"/>
    <n v="7"/>
    <n v="6874.4828600000001"/>
    <n v="6357.4280000000008"/>
    <n v="517.05485999999928"/>
    <n v="7.5213637233506644E-2"/>
    <x v="0"/>
    <x v="75"/>
    <x v="0"/>
  </r>
  <r>
    <x v="76"/>
    <d v="2024-08-28T00:00:00"/>
    <d v="2024-09-25T00:00:00"/>
    <n v="28"/>
    <s v="Original"/>
    <d v="2024-09-25T00:00:00"/>
    <n v="28"/>
    <s v="Americas"/>
    <s v="Brazil"/>
    <s v="Rio de Janeiro"/>
    <s v="Non-Profit"/>
    <s v="Online"/>
    <s v="Not Specified"/>
    <s v="Accessories"/>
    <s v="ACC-4490"/>
    <n v="1394.65"/>
    <n v="3144.1"/>
    <n v="3144.1"/>
    <n v="0.13400000000000001"/>
    <n v="13"/>
    <n v="35396.277799999996"/>
    <n v="18130.45"/>
    <x v="76"/>
    <n v="0.4877865378263021"/>
    <s v="Aug-2024"/>
    <d v="2024-08-01T00:00:00"/>
    <d v="2023-01-01T00:00:00"/>
    <n v="19"/>
    <s v="Q3-2024"/>
    <s v="Americas → Brazil → Rio de Janeiro"/>
    <m/>
    <m/>
    <s v="High"/>
    <x v="0"/>
    <n v="0"/>
    <n v="0.13400000000000001"/>
    <n v="1534.1150000000002"/>
    <n v="14"/>
    <n v="38119.068400000004"/>
    <n v="21477.610000000004"/>
    <n v="16641.4584"/>
    <n v="0.43656519160893231"/>
    <x v="55"/>
    <x v="76"/>
    <x v="0"/>
  </r>
  <r>
    <x v="77"/>
    <d v="2024-06-30T00:00:00"/>
    <d v="2024-06-28T00:00:00"/>
    <n v="-2"/>
    <s v="Corrected"/>
    <d v="2024-07-02T00:00:00"/>
    <n v="2"/>
    <s v="Americas"/>
    <s v="Brazil"/>
    <s v="Rio de Janeiro"/>
    <s v="Small Business"/>
    <s v="Direct"/>
    <s v="L. Okafor"/>
    <s v="Accessories"/>
    <s v="ACC-9162"/>
    <n v="1112.98"/>
    <n v="2095.73"/>
    <n v="2095.73"/>
    <n v="7.1999999999999995E-2"/>
    <n v="17"/>
    <n v="33062.236480000007"/>
    <n v="18920.66"/>
    <x v="77"/>
    <n v="0.42772594916724777"/>
    <s v="Jun-2024"/>
    <d v="2024-06-01T00:00:00"/>
    <d v="2023-01-01T00:00:00"/>
    <n v="17"/>
    <s v="Q2-2024"/>
    <s v="Americas → Brazil → Rio de Janeiro"/>
    <m/>
    <m/>
    <s v="High"/>
    <x v="1"/>
    <n v="0"/>
    <n v="7.1999999999999995E-2"/>
    <n v="1224.278"/>
    <n v="18"/>
    <n v="35007.073920000003"/>
    <n v="22037.004000000001"/>
    <n v="12970.069920000002"/>
    <n v="0.37049854408397243"/>
    <x v="56"/>
    <x v="77"/>
    <x v="0"/>
  </r>
  <r>
    <x v="78"/>
    <d v="2023-06-14T00:00:00"/>
    <d v="2023-06-16T00:00:00"/>
    <n v="2"/>
    <s v="Original"/>
    <d v="2023-06-16T00:00:00"/>
    <n v="2"/>
    <s v="Europe"/>
    <s v="United Kingdom"/>
    <s v="Manchester"/>
    <s v="Non-Profit"/>
    <s v="Direct"/>
    <s v="K. Singh"/>
    <s v="Components"/>
    <s v="CMP-5820"/>
    <n v="357.36"/>
    <n v="703.62"/>
    <n v="703.62"/>
    <n v="0.25700000000000001"/>
    <n v="20"/>
    <n v="10455.7932"/>
    <n v="7147.2000000000007"/>
    <x v="78"/>
    <n v="0.31643636563125593"/>
    <s v="Jun-2023"/>
    <d v="2023-06-01T00:00:00"/>
    <d v="2023-01-01T00:00:00"/>
    <n v="5"/>
    <s v="Q2-2023"/>
    <s v="Europe → United Kingdom → Manchester"/>
    <m/>
    <m/>
    <s v="Low"/>
    <x v="1"/>
    <n v="1"/>
    <n v="0.25"/>
    <n v="393.09600000000006"/>
    <n v="21"/>
    <n v="11082.014999999999"/>
    <n v="8255.0160000000014"/>
    <n v="2826.998999999998"/>
    <n v="0.25509792217390054"/>
    <x v="57"/>
    <x v="78"/>
    <x v="0"/>
  </r>
  <r>
    <x v="79"/>
    <d v="2024-11-21T00:00:00"/>
    <d v="2024-12-21T00:00:00"/>
    <n v="30"/>
    <s v="Original"/>
    <d v="2024-12-21T00:00:00"/>
    <n v="30"/>
    <s v="Europe"/>
    <s v="France"/>
    <s v="Marseille"/>
    <s v="Small Business"/>
    <s v="Direct"/>
    <s v="I. Johnson"/>
    <s v="Monitors"/>
    <s v="MON-7943"/>
    <n v="1122.68"/>
    <n v="1997.19"/>
    <n v="1997.19"/>
    <n v="0.186"/>
    <n v="3"/>
    <n v="4877.1379800000004"/>
    <n v="3368.04"/>
    <x v="79"/>
    <n v="0.30942285951073306"/>
    <s v="Nov-2024"/>
    <d v="2024-11-01T00:00:00"/>
    <d v="2023-01-01T00:00:00"/>
    <n v="22"/>
    <s v="Q4-2024"/>
    <s v="Europe → France → Marseille"/>
    <m/>
    <m/>
    <s v="High"/>
    <x v="0"/>
    <n v="0"/>
    <n v="0.186"/>
    <n v="1234.9480000000001"/>
    <n v="3"/>
    <n v="4877.1379800000004"/>
    <n v="3704.8440000000001"/>
    <n v="1172.2939800000004"/>
    <n v="0.24036514546180632"/>
    <x v="0"/>
    <x v="79"/>
    <x v="0"/>
  </r>
  <r>
    <x v="80"/>
    <d v="2023-02-08T00:00:00"/>
    <d v="2023-02-11T00:00:00"/>
    <n v="3"/>
    <s v="Original"/>
    <d v="2023-02-11T00:00:00"/>
    <n v="3"/>
    <s v="Africa"/>
    <s v="South Africa"/>
    <s v="Cape Town"/>
    <s v="Corporate"/>
    <s v="Direct"/>
    <s v="M. Rossi"/>
    <s v="Networking"/>
    <s v="NET-5018"/>
    <n v="1410.05"/>
    <n v="2763.95"/>
    <n v="2763.95"/>
    <n v="0.161"/>
    <n v="26"/>
    <n v="60292.805299999993"/>
    <n v="36661.299999999996"/>
    <x v="80"/>
    <n v="0.39194569206750779"/>
    <s v="Feb-2023"/>
    <d v="2023-02-01T00:00:00"/>
    <d v="2023-01-01T00:00:00"/>
    <n v="1"/>
    <s v="Q1-2023"/>
    <s v="Africa → South Africa → Cape Town"/>
    <m/>
    <m/>
    <s v="High"/>
    <x v="1"/>
    <n v="0"/>
    <n v="0.161"/>
    <n v="1551.0550000000001"/>
    <n v="27"/>
    <n v="62611.759349999993"/>
    <n v="41878.485000000001"/>
    <n v="20733.274349999992"/>
    <n v="0.33114026127425844"/>
    <x v="58"/>
    <x v="80"/>
    <x v="0"/>
  </r>
  <r>
    <x v="81"/>
    <d v="2023-08-19T00:00:00"/>
    <d v="2023-09-12T00:00:00"/>
    <n v="24"/>
    <s v="Original"/>
    <d v="2023-09-12T00:00:00"/>
    <n v="24"/>
    <s v="Americas"/>
    <s v="Canada"/>
    <s v="Vancouver"/>
    <s v="Enterprise"/>
    <s v="Retail"/>
    <s v="I. Johnson"/>
    <s v="Printers"/>
    <s v="PRN-9669"/>
    <n v="1183.95"/>
    <n v="1503.53"/>
    <n v="1503.53"/>
    <n v="0.24099999999999999"/>
    <n v="16"/>
    <n v="18258.868320000001"/>
    <n v="18943.2"/>
    <x v="81"/>
    <n v="-3.7479413729623705E-2"/>
    <s v="Aug-2023"/>
    <d v="2023-08-01T00:00:00"/>
    <d v="2023-01-01T00:00:00"/>
    <n v="7"/>
    <s v="Q3-2023"/>
    <s v="Americas → Canada → Vancouver"/>
    <m/>
    <m/>
    <s v="Medium"/>
    <x v="0"/>
    <n v="1"/>
    <n v="0.24099999999999999"/>
    <n v="1302.3450000000003"/>
    <n v="17"/>
    <n v="19400.047589999998"/>
    <n v="22139.865000000005"/>
    <n v="-2739.8174100000069"/>
    <n v="-0.14122735510258649"/>
    <x v="59"/>
    <x v="81"/>
    <x v="0"/>
  </r>
  <r>
    <x v="82"/>
    <d v="2025-05-14T00:00:00"/>
    <d v="2025-05-24T00:00:00"/>
    <n v="10"/>
    <s v="Original"/>
    <d v="2025-05-24T00:00:00"/>
    <n v="10"/>
    <s v="Europe"/>
    <s v="France"/>
    <s v="Paris"/>
    <s v="Small Business"/>
    <s v="Marketplace"/>
    <s v="K. Singh"/>
    <s v="Components"/>
    <s v="CMP-2865"/>
    <n v="170.39"/>
    <n v="388.04"/>
    <n v="388.04"/>
    <n v="8.4000000000000005E-2"/>
    <n v="15"/>
    <n v="5331.6696000000002"/>
    <n v="2555.85"/>
    <x v="82"/>
    <n v="0.52062858508711796"/>
    <s v="May-2025"/>
    <d v="2025-05-01T00:00:00"/>
    <d v="2023-01-01T00:00:00"/>
    <n v="28"/>
    <s v="Q2-2025"/>
    <s v="Europe → France → Paris"/>
    <m/>
    <m/>
    <s v="Low"/>
    <x v="0"/>
    <n v="0"/>
    <n v="8.4000000000000005E-2"/>
    <n v="187.429"/>
    <n v="16"/>
    <n v="5687.1142400000008"/>
    <n v="2998.864"/>
    <n v="2688.2502400000008"/>
    <n v="0.47269144359582976"/>
    <x v="60"/>
    <x v="82"/>
    <x v="0"/>
  </r>
  <r>
    <x v="83"/>
    <d v="2025-04-23T00:00:00"/>
    <d v="2025-04-22T00:00:00"/>
    <n v="-1"/>
    <s v="Corrected"/>
    <d v="2025-04-24T00:00:00"/>
    <n v="1"/>
    <s v="Americas"/>
    <s v="USA"/>
    <s v="San Francisco"/>
    <s v="Non-Profit"/>
    <s v="Distributor"/>
    <s v="D. Smith"/>
    <s v="Monitors"/>
    <s v="MON-3371"/>
    <n v="23.24"/>
    <n v="44.57"/>
    <n v="44.57"/>
    <n v="0.215"/>
    <n v="15"/>
    <n v="524.81174999999996"/>
    <n v="348.59999999999997"/>
    <x v="83"/>
    <n v="0.33576182316802167"/>
    <s v="Apr-2025"/>
    <d v="2025-04-01T00:00:00"/>
    <d v="2023-01-01T00:00:00"/>
    <n v="27"/>
    <s v="Q2-2025"/>
    <s v="Americas → USA → San Francisco"/>
    <m/>
    <m/>
    <s v="Low"/>
    <x v="1"/>
    <n v="1"/>
    <n v="0.215"/>
    <n v="25.564"/>
    <n v="16"/>
    <n v="559.79920000000004"/>
    <n v="409.024"/>
    <n v="150.77520000000004"/>
    <n v="0.26933800548482389"/>
    <x v="61"/>
    <x v="83"/>
    <x v="0"/>
  </r>
  <r>
    <x v="84"/>
    <d v="2025-03-25T00:00:00"/>
    <d v="2025-04-17T00:00:00"/>
    <n v="23"/>
    <s v="Original"/>
    <d v="2025-04-17T00:00:00"/>
    <n v="23"/>
    <s v="Europe"/>
    <s v="United Kingdom"/>
    <s v="London"/>
    <s v="Consumer"/>
    <s v="Retail"/>
    <s v="H. Kim"/>
    <s v="Networking"/>
    <s v="NET-7166"/>
    <n v="1421.19"/>
    <n v="1808.26"/>
    <n v="1808.26"/>
    <n v="0.104"/>
    <n v="13"/>
    <n v="21062.61248"/>
    <n v="18475.47"/>
    <x v="84"/>
    <n v="0.12283103449093123"/>
    <s v="Mar-2025"/>
    <d v="2025-03-01T00:00:00"/>
    <d v="2023-01-01T00:00:00"/>
    <n v="26"/>
    <s v="Q1-2025"/>
    <s v="Europe → United Kingdom → London"/>
    <m/>
    <m/>
    <s v="High"/>
    <x v="0"/>
    <n v="0"/>
    <n v="0.104"/>
    <n v="1563.3090000000002"/>
    <n v="14"/>
    <n v="22682.813440000002"/>
    <n v="21886.326000000001"/>
    <n v="796.48744000000079"/>
    <n v="3.5114137940024458E-2"/>
    <x v="62"/>
    <x v="84"/>
    <x v="0"/>
  </r>
  <r>
    <x v="85"/>
    <d v="2023-12-22T00:00:00"/>
    <d v="2023-12-23T00:00:00"/>
    <n v="1"/>
    <s v="Original"/>
    <d v="2023-12-23T00:00:00"/>
    <n v="1"/>
    <s v="Africa"/>
    <s v="South Africa"/>
    <s v="Cape Town"/>
    <s v="Non-Profit"/>
    <s v="Marketplace"/>
    <s v="D. Smith"/>
    <s v="Components"/>
    <s v="CMP-4531"/>
    <n v="1186.18"/>
    <n v="1285.0899999999999"/>
    <n v="1285.0899999999999"/>
    <n v="7.0000000000000007E-2"/>
    <n v="11"/>
    <n v="13146.470699999998"/>
    <n v="13047.980000000001"/>
    <x v="85"/>
    <n v="7.4917977796121861E-3"/>
    <s v="Dec-2023"/>
    <d v="2023-12-01T00:00:00"/>
    <d v="2023-01-01T00:00:00"/>
    <n v="11"/>
    <s v="Q4-2023"/>
    <s v="Africa → South Africa → Cape Town"/>
    <m/>
    <m/>
    <s v="Medium"/>
    <x v="1"/>
    <n v="0"/>
    <n v="7.0000000000000007E-2"/>
    <n v="1304.7980000000002"/>
    <n v="12"/>
    <n v="14341.604399999997"/>
    <n v="15657.576000000003"/>
    <n v="-1315.9716000000062"/>
    <n v="-9.1759022442426771E-2"/>
    <x v="63"/>
    <x v="85"/>
    <x v="0"/>
  </r>
  <r>
    <x v="86"/>
    <d v="2024-04-06T00:00:00"/>
    <d v="2024-04-25T00:00:00"/>
    <n v="19"/>
    <s v="Original"/>
    <d v="2024-04-25T00:00:00"/>
    <n v="19"/>
    <s v="Asia"/>
    <s v="China"/>
    <s v="Shanghai"/>
    <s v="Corporate"/>
    <s v="Retail"/>
    <s v="K. Singh"/>
    <s v="Components"/>
    <s v="CMP-8196"/>
    <n v="1366.48"/>
    <n v="1678.14"/>
    <n v="1678.14"/>
    <n v="0.154"/>
    <n v="10"/>
    <n v="14197.064400000001"/>
    <n v="13664.8"/>
    <x v="86"/>
    <n v="3.7491159087790132E-2"/>
    <s v="Apr-2024"/>
    <d v="2024-04-01T00:00:00"/>
    <d v="2023-01-01T00:00:00"/>
    <n v="15"/>
    <s v="Q2-2024"/>
    <s v="Asia → China → Shanghai"/>
    <m/>
    <m/>
    <s v="High"/>
    <x v="0"/>
    <n v="0"/>
    <n v="0.154"/>
    <n v="1503.1280000000002"/>
    <n v="11"/>
    <n v="15616.770840000001"/>
    <n v="16534.408000000003"/>
    <n v="-917.63716000000204"/>
    <n v="-5.8759725003431115E-2"/>
    <x v="64"/>
    <x v="86"/>
    <x v="0"/>
  </r>
  <r>
    <x v="87"/>
    <d v="2025-08-07T00:00:00"/>
    <d v="2025-08-19T00:00:00"/>
    <n v="12"/>
    <s v="Original"/>
    <d v="2025-08-19T00:00:00"/>
    <n v="12"/>
    <s v="Africa"/>
    <s v="Kenya"/>
    <s v="Nakuru"/>
    <s v="Corporate"/>
    <s v="Not Specified"/>
    <s v="M. Rossi"/>
    <s v="Components"/>
    <s v="CMP-2854"/>
    <n v="601.51"/>
    <n v="679.35"/>
    <n v="679.35"/>
    <n v="0.188"/>
    <n v="3"/>
    <n v="1654.8966000000003"/>
    <n v="1804.53"/>
    <x v="87"/>
    <n v="-9.0418579626062243E-2"/>
    <s v="Aug-2025"/>
    <d v="2025-08-01T00:00:00"/>
    <d v="2023-01-01T00:00:00"/>
    <n v="31"/>
    <s v="Q3-2025"/>
    <s v="Africa → Kenya → Nakuru"/>
    <m/>
    <m/>
    <s v="Low"/>
    <x v="0"/>
    <n v="0"/>
    <n v="0.188"/>
    <n v="661.66100000000006"/>
    <n v="3"/>
    <n v="1654.8966000000003"/>
    <n v="1984.9830000000002"/>
    <n v="-330.08639999999991"/>
    <n v="-0.1994604375886686"/>
    <x v="0"/>
    <x v="87"/>
    <x v="0"/>
  </r>
  <r>
    <x v="88"/>
    <d v="2024-01-21T00:00:00"/>
    <d v="2024-01-25T00:00:00"/>
    <n v="4"/>
    <s v="Original"/>
    <d v="2024-01-25T00:00:00"/>
    <n v="4"/>
    <s v="Asia"/>
    <s v="India"/>
    <s v="Delhi"/>
    <s v="Consumer"/>
    <s v="Direct"/>
    <s v="C. Otieno"/>
    <s v="Monitors"/>
    <s v="MON-8973"/>
    <n v="523.70000000000005"/>
    <n v="1109.92"/>
    <n v="1109.92"/>
    <n v="0.03"/>
    <n v="11"/>
    <n v="11842.8464"/>
    <n v="5760.7000000000007"/>
    <x v="88"/>
    <n v="0.51357133197302973"/>
    <s v="Jan-2024"/>
    <d v="2024-01-01T00:00:00"/>
    <d v="2023-01-01T00:00:00"/>
    <n v="12"/>
    <s v="Q1-2024"/>
    <s v="Asia → India → Delhi"/>
    <m/>
    <m/>
    <s v="Medium"/>
    <x v="1"/>
    <n v="0"/>
    <n v="0.03"/>
    <n v="576.07000000000005"/>
    <n v="12"/>
    <n v="12919.468800000001"/>
    <n v="6912.84"/>
    <n v="6006.6288000000004"/>
    <n v="0.46492846517033271"/>
    <x v="65"/>
    <x v="88"/>
    <x v="0"/>
  </r>
  <r>
    <x v="89"/>
    <d v="2023-06-29T00:00:00"/>
    <d v="2023-07-02T00:00:00"/>
    <n v="3"/>
    <s v="Original"/>
    <d v="2023-07-02T00:00:00"/>
    <n v="3"/>
    <s v="Asia"/>
    <s v="Japan"/>
    <s v="Nagoya"/>
    <s v="Education"/>
    <s v="Marketplace"/>
    <s v="F. Müller"/>
    <s v="Monitors"/>
    <s v="MON-2990"/>
    <n v="55.65"/>
    <n v="83.57"/>
    <n v="83.57"/>
    <n v="6.6000000000000003E-2"/>
    <n v="8"/>
    <n v="624.43503999999996"/>
    <n v="445.2"/>
    <x v="89"/>
    <n v="0.2870355257449998"/>
    <s v="Jun-2023"/>
    <d v="2023-06-01T00:00:00"/>
    <d v="2023-03-01T00:00:00"/>
    <n v="3"/>
    <s v="Q2-2023"/>
    <s v="Asia → Japan → Nagoya"/>
    <m/>
    <m/>
    <s v="Low"/>
    <x v="1"/>
    <n v="0"/>
    <n v="6.6000000000000003E-2"/>
    <n v="61.215000000000003"/>
    <n v="8"/>
    <n v="624.43503999999996"/>
    <n v="489.72"/>
    <n v="134.71503999999993"/>
    <n v="0.21573907831949971"/>
    <x v="0"/>
    <x v="89"/>
    <x v="0"/>
  </r>
  <r>
    <x v="90"/>
    <d v="2025-04-28T00:00:00"/>
    <d v="2025-05-15T00:00:00"/>
    <n v="17"/>
    <s v="Original"/>
    <d v="2025-05-15T00:00:00"/>
    <n v="17"/>
    <s v="Asia"/>
    <s v="Japan"/>
    <s v="Nagoya"/>
    <s v="Education"/>
    <s v="Direct"/>
    <s v="N. Brown"/>
    <s v="Networking"/>
    <s v="NET-1966"/>
    <n v="691.19"/>
    <n v="1284.3"/>
    <n v="1284.3"/>
    <n v="7.3999999999999996E-2"/>
    <n v="7"/>
    <n v="8324.8326000000015"/>
    <n v="4838.33"/>
    <x v="90"/>
    <n v="0.41880753253825198"/>
    <s v="Apr-2025"/>
    <d v="2025-04-01T00:00:00"/>
    <d v="2023-03-01T00:00:00"/>
    <n v="25"/>
    <s v="Q2-2025"/>
    <s v="Asia → Japan → Nagoya"/>
    <m/>
    <m/>
    <s v="Medium"/>
    <x v="0"/>
    <n v="0"/>
    <n v="7.3999999999999996E-2"/>
    <n v="760.30900000000008"/>
    <n v="7"/>
    <n v="8324.8326000000015"/>
    <n v="5322.1630000000005"/>
    <n v="3002.6696000000011"/>
    <n v="0.36068828579207712"/>
    <x v="0"/>
    <x v="90"/>
    <x v="0"/>
  </r>
  <r>
    <x v="91"/>
    <d v="2025-06-09T00:00:00"/>
    <d v="2025-06-25T00:00:00"/>
    <n v="16"/>
    <s v="Original"/>
    <d v="2025-06-25T00:00:00"/>
    <n v="16"/>
    <s v="Asia"/>
    <s v="India"/>
    <s v="Hyderabad"/>
    <s v="Enterprise"/>
    <s v="Distributor"/>
    <s v="M. Rossi"/>
    <s v="Phones"/>
    <s v="PHN-3482"/>
    <n v="527.33000000000004"/>
    <n v="911.72"/>
    <n v="911.72"/>
    <n v="0.14399999999999999"/>
    <n v="25"/>
    <n v="19510.808000000001"/>
    <n v="13183.250000000002"/>
    <x v="91"/>
    <n v="0.32431040272652978"/>
    <s v="Jun-2025"/>
    <d v="2025-06-01T00:00:00"/>
    <d v="2023-01-01T00:00:00"/>
    <n v="29"/>
    <s v="Q2-2025"/>
    <s v="Asia → India → Hyderabad"/>
    <m/>
    <m/>
    <s v="Medium"/>
    <x v="0"/>
    <n v="0"/>
    <n v="0.14399999999999999"/>
    <n v="580.0630000000001"/>
    <n v="26"/>
    <n v="20291.240320000001"/>
    <n v="15081.638000000003"/>
    <n v="5209.6023199999981"/>
    <n v="0.25674144299918272"/>
    <x v="66"/>
    <x v="91"/>
    <x v="0"/>
  </r>
  <r>
    <x v="92"/>
    <d v="2023-06-24T00:00:00"/>
    <d v="2023-06-23T00:00:00"/>
    <n v="-1"/>
    <s v="Corrected"/>
    <d v="2023-06-25T00:00:00"/>
    <n v="1"/>
    <s v="Americas"/>
    <s v="Brazil"/>
    <s v="Rio de Janeiro"/>
    <s v="Non-Profit"/>
    <s v="Retail"/>
    <s v="E. Garcia"/>
    <s v="Printers"/>
    <s v="PRN-6490"/>
    <n v="804.01"/>
    <n v="1405.07"/>
    <n v="1405.07"/>
    <n v="9.6000000000000002E-2"/>
    <n v="8"/>
    <n v="10161.46624"/>
    <n v="6432.08"/>
    <x v="92"/>
    <n v="0.36701260939287439"/>
    <s v="Jun-2023"/>
    <d v="2023-06-01T00:00:00"/>
    <d v="2023-01-01T00:00:00"/>
    <n v="5"/>
    <s v="Q2-2023"/>
    <s v="Americas → Brazil → Rio de Janeiro"/>
    <m/>
    <m/>
    <s v="Medium"/>
    <x v="1"/>
    <n v="0"/>
    <n v="9.6000000000000002E-2"/>
    <n v="884.41100000000006"/>
    <n v="8"/>
    <n v="10161.46624"/>
    <n v="7075.2880000000005"/>
    <n v="3086.1782399999993"/>
    <n v="0.30371387033216174"/>
    <x v="0"/>
    <x v="92"/>
    <x v="0"/>
  </r>
  <r>
    <x v="93"/>
    <d v="2024-10-04T00:00:00"/>
    <d v="2024-11-02T00:00:00"/>
    <n v="29"/>
    <s v="Original"/>
    <d v="2024-11-02T00:00:00"/>
    <n v="29"/>
    <s v="Africa"/>
    <s v="Nigeria"/>
    <s v="Abuja"/>
    <s v="Corporate"/>
    <s v="Distributor"/>
    <s v="F. Müller"/>
    <s v="Accessories"/>
    <s v="ACC-9038"/>
    <n v="412.09"/>
    <n v="968.94"/>
    <n v="968.94"/>
    <n v="9.9000000000000005E-2"/>
    <n v="23"/>
    <n v="20079.343620000003"/>
    <n v="9478.07"/>
    <x v="93"/>
    <n v="0.52796913189137418"/>
    <s v="Oct-2024"/>
    <d v="2024-10-01T00:00:00"/>
    <d v="2023-01-01T00:00:00"/>
    <n v="21"/>
    <s v="Q4-2024"/>
    <s v="Africa → Nigeria → Abuja"/>
    <m/>
    <m/>
    <s v="Medium"/>
    <x v="0"/>
    <n v="0"/>
    <n v="9.9000000000000005E-2"/>
    <n v="453.29900000000004"/>
    <n v="24"/>
    <n v="20952.358560000001"/>
    <n v="10879.176000000001"/>
    <n v="10073.182559999999"/>
    <n v="0.48076604508051141"/>
    <x v="67"/>
    <x v="93"/>
    <x v="0"/>
  </r>
  <r>
    <x v="94"/>
    <d v="2025-09-10T00:00:00"/>
    <d v="2025-09-30T00:00:00"/>
    <n v="20"/>
    <s v="Original"/>
    <d v="2025-09-30T00:00:00"/>
    <n v="20"/>
    <s v="Africa"/>
    <s v="Kenya"/>
    <s v="Mombasa"/>
    <s v="Corporate"/>
    <s v="Direct"/>
    <s v="L. Okafor"/>
    <s v="Phones"/>
    <s v="PHN-6954"/>
    <n v="1009.48"/>
    <n v="1088.81"/>
    <n v="1088.81"/>
    <n v="0.16"/>
    <n v="6"/>
    <n v="5487.6023999999998"/>
    <n v="6056.88"/>
    <x v="94"/>
    <n v="-0.10373885688219693"/>
    <s v="Sep-2025"/>
    <d v="2025-09-01T00:00:00"/>
    <d v="2023-01-01T00:00:00"/>
    <n v="32"/>
    <s v="Q3-2025"/>
    <s v="Africa → Kenya → Mombasa"/>
    <m/>
    <m/>
    <s v="Medium"/>
    <x v="0"/>
    <n v="0"/>
    <n v="0.16"/>
    <n v="1110.4280000000001"/>
    <n v="6"/>
    <n v="5487.6023999999998"/>
    <n v="6662.5680000000011"/>
    <n v="-1174.9656000000014"/>
    <n v="-0.21411274257041679"/>
    <x v="0"/>
    <x v="94"/>
    <x v="0"/>
  </r>
  <r>
    <x v="95"/>
    <d v="2023-04-06T00:00:00"/>
    <d v="2023-04-27T00:00:00"/>
    <n v="21"/>
    <s v="Original"/>
    <d v="2023-04-27T00:00:00"/>
    <n v="21"/>
    <s v="Europe"/>
    <s v="United Kingdom"/>
    <s v="Manchester"/>
    <s v="Enterprise"/>
    <s v="Distributor"/>
    <s v="I. Johnson"/>
    <s v="Printers"/>
    <s v="PRN-8970"/>
    <n v="1084.79"/>
    <n v="2484.9899999999998"/>
    <n v="2484.9899999999998"/>
    <n v="3.4000000000000002E-2"/>
    <n v="18"/>
    <n v="43209.006119999991"/>
    <n v="19526.22"/>
    <x v="95"/>
    <n v="0.54809837685755114"/>
    <s v="Apr-2023"/>
    <d v="2023-04-01T00:00:00"/>
    <d v="2023-01-01T00:00:00"/>
    <n v="3"/>
    <s v="Q2-2023"/>
    <s v="Europe → United Kingdom → Manchester"/>
    <m/>
    <m/>
    <s v="High"/>
    <x v="0"/>
    <n v="0"/>
    <n v="3.4000000000000002E-2"/>
    <n v="1193.269"/>
    <n v="19"/>
    <n v="45609.506459999997"/>
    <n v="22672.111000000001"/>
    <n v="22937.395459999996"/>
    <n v="0.50290821454330636"/>
    <x v="68"/>
    <x v="95"/>
    <x v="0"/>
  </r>
  <r>
    <x v="96"/>
    <d v="2025-08-01T00:00:00"/>
    <d v="2025-08-16T00:00:00"/>
    <n v="15"/>
    <s v="Original"/>
    <d v="2025-08-16T00:00:00"/>
    <n v="15"/>
    <s v="Asia"/>
    <s v="India"/>
    <s v="Not Specified"/>
    <s v="Enterprise"/>
    <s v="Direct"/>
    <s v="O. Wang"/>
    <s v="Monitors"/>
    <s v="MON-1822"/>
    <n v="24.44"/>
    <n v="28.69"/>
    <n v="28.69"/>
    <n v="0.14599999999999999"/>
    <n v="6"/>
    <n v="147.00756000000001"/>
    <n v="146.64000000000001"/>
    <x v="96"/>
    <n v="2.5002795774584476E-3"/>
    <s v="Aug-2025"/>
    <d v="2025-08-01T00:00:00"/>
    <d v="2023-01-01T00:00:00"/>
    <n v="31"/>
    <s v="Q3-2025"/>
    <s v="Asia → India → Not Specified"/>
    <m/>
    <m/>
    <s v="Low"/>
    <x v="0"/>
    <n v="0"/>
    <n v="0.14599999999999999"/>
    <n v="26.884000000000004"/>
    <n v="6"/>
    <n v="147.00756000000001"/>
    <n v="161.30400000000003"/>
    <n v="-14.296440000000018"/>
    <n v="-9.7249692464795798E-2"/>
    <x v="0"/>
    <x v="96"/>
    <x v="0"/>
  </r>
  <r>
    <x v="97"/>
    <d v="2024-05-28T00:00:00"/>
    <d v="2024-05-26T00:00:00"/>
    <n v="-2"/>
    <s v="Corrected"/>
    <d v="2024-05-30T00:00:00"/>
    <n v="2"/>
    <s v="Africa"/>
    <s v="Nigeria"/>
    <s v="Abuja"/>
    <s v="Enterprise"/>
    <s v="Online"/>
    <s v="F. Müller"/>
    <s v="Accessories"/>
    <s v="ACC-5177"/>
    <n v="1227.08"/>
    <n v="1896.62"/>
    <n v="1896.62"/>
    <n v="0"/>
    <n v="18"/>
    <n v="34139.159999999996"/>
    <n v="22087.439999999999"/>
    <x v="97"/>
    <n v="0.353017473189147"/>
    <s v="May-2024"/>
    <d v="2024-05-01T00:00:00"/>
    <d v="2023-01-01T00:00:00"/>
    <n v="16"/>
    <s v="Q2-2024"/>
    <s v="Africa → Nigeria → Abuja"/>
    <m/>
    <m/>
    <s v="High"/>
    <x v="1"/>
    <n v="0"/>
    <n v="0"/>
    <n v="1349.788"/>
    <n v="19"/>
    <n v="36035.78"/>
    <n v="25645.972000000002"/>
    <n v="10389.807999999997"/>
    <n v="0.28831922050806164"/>
    <x v="69"/>
    <x v="97"/>
    <x v="0"/>
  </r>
  <r>
    <x v="98"/>
    <d v="2025-07-22T00:00:00"/>
    <d v="2025-08-18T00:00:00"/>
    <n v="27"/>
    <s v="Original"/>
    <d v="2025-08-18T00:00:00"/>
    <n v="27"/>
    <s v="Asia"/>
    <s v="China"/>
    <s v="Shenzhen"/>
    <s v="Non-Profit"/>
    <s v="Marketplace"/>
    <s v="M. Rossi"/>
    <s v="Networking"/>
    <s v="NET-1804"/>
    <n v="547.32000000000005"/>
    <n v="419.17"/>
    <n v="419.17"/>
    <n v="9.1999999999999998E-2"/>
    <n v="14"/>
    <n v="5328.4890400000004"/>
    <n v="7662.4800000000005"/>
    <x v="98"/>
    <n v="-0.43802116181137907"/>
    <s v="Jul-2025"/>
    <d v="2025-07-01T00:00:00"/>
    <d v="2023-01-01T00:00:00"/>
    <n v="30"/>
    <s v="Q3-2025"/>
    <s v="Asia → China → Shenzhen"/>
    <m/>
    <m/>
    <s v="Low"/>
    <x v="0"/>
    <n v="0"/>
    <n v="9.1999999999999998E-2"/>
    <n v="602.05200000000013"/>
    <n v="15"/>
    <n v="5709.0954000000002"/>
    <n v="9030.7800000000025"/>
    <n v="-3321.6846000000023"/>
    <n v="-0.58182327799251743"/>
    <x v="70"/>
    <x v="98"/>
    <x v="0"/>
  </r>
  <r>
    <x v="99"/>
    <d v="2023-02-28T00:00:00"/>
    <d v="2023-03-20T00:00:00"/>
    <n v="20"/>
    <s v="Original"/>
    <d v="2023-03-20T00:00:00"/>
    <n v="20"/>
    <s v="Europe"/>
    <s v="Germany"/>
    <s v="Berlin"/>
    <s v="Small Business"/>
    <s v="Direct"/>
    <s v="H. Kim"/>
    <s v="Laptops"/>
    <s v="LAP-3679"/>
    <n v="1200.78"/>
    <n v="2001.17"/>
    <n v="2001.17"/>
    <n v="0.29199999999999998"/>
    <n v="18"/>
    <n v="25502.910479999999"/>
    <n v="21614.04"/>
    <x v="99"/>
    <n v="0.15248732034132906"/>
    <s v="Feb-2023"/>
    <d v="2023-02-01T00:00:00"/>
    <d v="2023-01-01T00:00:00"/>
    <n v="1"/>
    <s v="Q1-2023"/>
    <s v="Europe → Germany → Berlin"/>
    <m/>
    <m/>
    <s v="High"/>
    <x v="0"/>
    <n v="1"/>
    <n v="0.25"/>
    <n v="1320.8580000000002"/>
    <n v="19"/>
    <n v="28516.672500000001"/>
    <n v="25096.302000000003"/>
    <n v="3420.3704999999973"/>
    <n v="0.11994283344243607"/>
    <x v="71"/>
    <x v="99"/>
    <x v="0"/>
  </r>
  <r>
    <x v="100"/>
    <d v="2025-01-27T00:00:00"/>
    <d v="2025-02-15T00:00:00"/>
    <n v="19"/>
    <s v="Original"/>
    <d v="2025-02-15T00:00:00"/>
    <n v="19"/>
    <s v="Asia"/>
    <s v="China"/>
    <s v="Shenzhen"/>
    <s v="Non-Profit"/>
    <s v="Direct"/>
    <s v="L. Okafor"/>
    <s v="Phones"/>
    <s v="PHN-8368"/>
    <n v="1253.22"/>
    <n v="3104.71"/>
    <n v="3104.71"/>
    <n v="0"/>
    <n v="17"/>
    <n v="52780.07"/>
    <n v="21304.74"/>
    <x v="100"/>
    <n v="0.59634877331538205"/>
    <s v="Jan-2025"/>
    <d v="2025-01-01T00:00:00"/>
    <d v="2023-01-01T00:00:00"/>
    <n v="24"/>
    <s v="Q1-2025"/>
    <s v="Asia → China → Shenzhen"/>
    <m/>
    <m/>
    <s v="High"/>
    <x v="0"/>
    <n v="0"/>
    <n v="0"/>
    <n v="1378.5420000000001"/>
    <n v="18"/>
    <n v="55884.78"/>
    <n v="24813.756000000001"/>
    <n v="31071.023999999998"/>
    <n v="0.55598365064692035"/>
    <x v="72"/>
    <x v="100"/>
    <x v="0"/>
  </r>
  <r>
    <x v="101"/>
    <d v="2024-01-13T00:00:00"/>
    <d v="2024-01-22T00:00:00"/>
    <n v="9"/>
    <s v="Original"/>
    <d v="2024-01-22T00:00:00"/>
    <n v="9"/>
    <s v="Asia"/>
    <s v="India"/>
    <s v="Mumbai"/>
    <s v="Enterprise"/>
    <s v="Marketplace"/>
    <s v="J. Njeri"/>
    <s v="Components"/>
    <s v="CMP-8141"/>
    <n v="313.60000000000002"/>
    <n v="334.28"/>
    <n v="334.28"/>
    <n v="0.14000000000000001"/>
    <n v="22"/>
    <n v="6324.5775999999996"/>
    <n v="6899.2000000000007"/>
    <x v="101"/>
    <n v="-9.0855458868905517E-2"/>
    <s v="Jan-2024"/>
    <d v="2024-01-01T00:00:00"/>
    <d v="2023-01-01T00:00:00"/>
    <n v="12"/>
    <s v="Q1-2024"/>
    <s v="Asia → India → Mumbai"/>
    <m/>
    <m/>
    <s v="Low"/>
    <x v="0"/>
    <n v="0"/>
    <n v="0.14000000000000001"/>
    <n v="344.96000000000004"/>
    <n v="23"/>
    <n v="6612.0583999999999"/>
    <n v="7934.0800000000008"/>
    <n v="-1322.0216000000009"/>
    <n v="-0.19994100475579601"/>
    <x v="73"/>
    <x v="101"/>
    <x v="0"/>
  </r>
  <r>
    <x v="102"/>
    <d v="2025-03-31T00:00:00"/>
    <d v="2025-04-04T00:00:00"/>
    <n v="4"/>
    <s v="Original"/>
    <d v="2025-04-04T00:00:00"/>
    <n v="4"/>
    <s v="Africa"/>
    <s v="Kenya"/>
    <s v="Nakuru"/>
    <s v="Corporate"/>
    <s v="Direct"/>
    <s v="C. Otieno"/>
    <s v="Laptops"/>
    <s v="LAP-7136"/>
    <n v="862.08"/>
    <n v="1952.83"/>
    <n v="1952.83"/>
    <n v="0"/>
    <n v="7"/>
    <n v="13669.81"/>
    <n v="6034.56"/>
    <x v="102"/>
    <n v="0.5585483631447693"/>
    <s v="Mar-2025"/>
    <d v="2025-03-01T00:00:00"/>
    <d v="2023-01-01T00:00:00"/>
    <n v="26"/>
    <s v="Q1-2025"/>
    <s v="Africa → Kenya → Nakuru"/>
    <m/>
    <m/>
    <s v="High"/>
    <x v="1"/>
    <n v="0"/>
    <n v="0"/>
    <n v="948.28800000000012"/>
    <n v="7"/>
    <n v="13669.81"/>
    <n v="6638.0160000000005"/>
    <n v="7031.793999999999"/>
    <n v="0.51440319945924629"/>
    <x v="0"/>
    <x v="102"/>
    <x v="0"/>
  </r>
  <r>
    <x v="103"/>
    <d v="2024-12-05T00:00:00"/>
    <d v="2024-12-28T00:00:00"/>
    <n v="23"/>
    <s v="Original"/>
    <d v="2024-12-28T00:00:00"/>
    <n v="23"/>
    <s v="Americas"/>
    <s v="Canada"/>
    <s v="Vancouver"/>
    <s v="Corporate"/>
    <s v="Direct"/>
    <s v="F. Müller"/>
    <s v="Accessories"/>
    <s v="ACC-2386"/>
    <n v="107.03"/>
    <n v="242.29"/>
    <n v="242.29"/>
    <n v="0.18"/>
    <n v="30"/>
    <n v="5960.3340000000007"/>
    <n v="3210.9"/>
    <x v="103"/>
    <n v="0.46128857879440988"/>
    <s v="Dec-2024"/>
    <d v="2024-12-01T00:00:00"/>
    <d v="2023-01-01T00:00:00"/>
    <n v="23"/>
    <s v="Q4-2024"/>
    <s v="Americas → Canada → Vancouver"/>
    <m/>
    <m/>
    <s v="Low"/>
    <x v="0"/>
    <n v="0"/>
    <n v="0.18"/>
    <n v="117.733"/>
    <n v="32"/>
    <n v="6357.6896000000006"/>
    <n v="3767.4560000000001"/>
    <n v="2590.2336000000005"/>
    <n v="0.40741743667385089"/>
    <x v="74"/>
    <x v="103"/>
    <x v="0"/>
  </r>
  <r>
    <x v="104"/>
    <d v="2024-09-14T00:00:00"/>
    <d v="2024-10-05T00:00:00"/>
    <n v="21"/>
    <s v="Original"/>
    <d v="2024-10-05T00:00:00"/>
    <n v="21"/>
    <s v="Asia"/>
    <s v="China"/>
    <s v="Shanghai"/>
    <s v="Small Business"/>
    <s v="Online"/>
    <s v="H. Kim"/>
    <s v="Laptops"/>
    <s v="LAP-5150"/>
    <n v="1405.56"/>
    <n v="2968.87"/>
    <n v="2968.87"/>
    <n v="0.16900000000000001"/>
    <n v="5"/>
    <n v="12335.654849999999"/>
    <n v="7027.7999999999993"/>
    <x v="104"/>
    <n v="0.4302856163327235"/>
    <s v="Sep-2024"/>
    <d v="2024-09-01T00:00:00"/>
    <d v="2023-01-01T00:00:00"/>
    <n v="20"/>
    <s v="Q3-2024"/>
    <s v="Asia → China → Shanghai"/>
    <m/>
    <m/>
    <s v="High"/>
    <x v="0"/>
    <n v="0"/>
    <n v="0.16900000000000001"/>
    <n v="1546.116"/>
    <n v="5"/>
    <n v="12335.654849999999"/>
    <n v="7730.58"/>
    <n v="4605.0748499999991"/>
    <n v="0.37331417796599581"/>
    <x v="0"/>
    <x v="104"/>
    <x v="0"/>
  </r>
  <r>
    <x v="105"/>
    <d v="2024-05-21T00:00:00"/>
    <d v="2024-05-27T00:00:00"/>
    <n v="6"/>
    <s v="Original"/>
    <d v="2024-05-27T00:00:00"/>
    <n v="6"/>
    <s v="Africa"/>
    <s v="South Africa"/>
    <s v="Johannesburg"/>
    <s v="Non-Profit"/>
    <s v="Online"/>
    <s v="M. Rossi"/>
    <s v="Components"/>
    <s v="CMP-8101"/>
    <n v="1157.51"/>
    <n v="1394.3"/>
    <n v="1394.3"/>
    <n v="0.27800000000000002"/>
    <n v="12"/>
    <n v="12080.215199999999"/>
    <n v="13890.119999999999"/>
    <x v="105"/>
    <n v="-0.14982388724333326"/>
    <s v="May-2024"/>
    <d v="2024-05-01T00:00:00"/>
    <d v="2023-01-01T00:00:00"/>
    <n v="16"/>
    <s v="Q2-2024"/>
    <s v="Africa → South Africa → Johannesburg"/>
    <m/>
    <m/>
    <s v="Medium"/>
    <x v="1"/>
    <n v="1"/>
    <n v="0.25"/>
    <n v="1273.2610000000002"/>
    <n v="13"/>
    <n v="13594.424999999999"/>
    <n v="16552.393000000004"/>
    <n v="-2957.9680000000044"/>
    <n v="-0.21758684166487399"/>
    <x v="75"/>
    <x v="105"/>
    <x v="0"/>
  </r>
  <r>
    <x v="106"/>
    <d v="2023-05-11T00:00:00"/>
    <d v="2023-06-07T00:00:00"/>
    <n v="27"/>
    <s v="Original"/>
    <d v="2023-06-07T00:00:00"/>
    <n v="27"/>
    <s v="Africa"/>
    <s v="Kenya"/>
    <s v="Mombasa"/>
    <s v="Corporate"/>
    <s v="Online"/>
    <s v="J. Njeri"/>
    <s v="Phones"/>
    <s v="PHN-8970"/>
    <n v="12.85"/>
    <n v="15.41"/>
    <n v="15.41"/>
    <n v="0.13700000000000001"/>
    <n v="39"/>
    <n v="518.65436999999997"/>
    <n v="501.15"/>
    <x v="106"/>
    <n v="3.3749585489851353E-2"/>
    <s v="May-2023"/>
    <d v="2023-05-01T00:00:00"/>
    <d v="2023-01-01T00:00:00"/>
    <n v="4"/>
    <s v="Q2-2023"/>
    <s v="Africa → Kenya → Mombasa"/>
    <m/>
    <m/>
    <s v="Low"/>
    <x v="0"/>
    <n v="0"/>
    <n v="0.13700000000000001"/>
    <n v="14.135000000000002"/>
    <n v="41"/>
    <n v="545.25202999999999"/>
    <n v="579.53500000000008"/>
    <n v="-34.282970000000091"/>
    <n v="-6.2875455961163673E-2"/>
    <x v="76"/>
    <x v="106"/>
    <x v="0"/>
  </r>
  <r>
    <x v="107"/>
    <d v="2024-08-14T00:00:00"/>
    <d v="2024-09-04T00:00:00"/>
    <n v="21"/>
    <s v="Original"/>
    <d v="2024-09-04T00:00:00"/>
    <n v="21"/>
    <s v="Europe"/>
    <s v="United Kingdom"/>
    <s v="Manchester"/>
    <s v="Non-Profit"/>
    <s v="Online"/>
    <s v="J. Njeri"/>
    <s v="Phones"/>
    <s v="PHN-2341"/>
    <n v="1138.8"/>
    <n v="2250.81"/>
    <n v="2250.81"/>
    <n v="0.123"/>
    <n v="12"/>
    <n v="23687.524440000001"/>
    <n v="13665.599999999999"/>
    <x v="107"/>
    <n v="0.42308872188756258"/>
    <s v="Aug-2024"/>
    <d v="2024-08-01T00:00:00"/>
    <d v="2023-01-01T00:00:00"/>
    <n v="19"/>
    <s v="Q3-2024"/>
    <s v="Europe → United Kingdom → Manchester"/>
    <m/>
    <m/>
    <s v="High"/>
    <x v="0"/>
    <n v="0"/>
    <n v="0.123"/>
    <n v="1252.68"/>
    <n v="13"/>
    <n v="25661.484809999998"/>
    <n v="16284.84"/>
    <n v="9376.644809999998"/>
    <n v="0.36539759407631872"/>
    <x v="77"/>
    <x v="107"/>
    <x v="0"/>
  </r>
  <r>
    <x v="108"/>
    <d v="2024-10-16T00:00:00"/>
    <d v="2024-11-08T00:00:00"/>
    <n v="23"/>
    <s v="Original"/>
    <d v="2024-11-08T00:00:00"/>
    <n v="23"/>
    <s v="Asia"/>
    <s v="Japan"/>
    <s v="Osaka"/>
    <s v="Small Business"/>
    <s v="Retail"/>
    <s v="J. Njeri"/>
    <s v="Networking"/>
    <s v="NET-6387"/>
    <n v="82.14"/>
    <n v="166.04"/>
    <n v="166.04"/>
    <n v="0"/>
    <n v="10"/>
    <n v="1660.3999999999999"/>
    <n v="821.4"/>
    <x v="108"/>
    <n v="0.50529992772825827"/>
    <s v="Oct-2024"/>
    <d v="2024-10-01T00:00:00"/>
    <d v="2023-03-01T00:00:00"/>
    <n v="19"/>
    <s v="Q4-2024"/>
    <s v="Asia → Japan → Osaka"/>
    <m/>
    <m/>
    <s v="Low"/>
    <x v="0"/>
    <n v="0"/>
    <n v="0"/>
    <n v="90.354000000000013"/>
    <n v="11"/>
    <n v="1826.4399999999998"/>
    <n v="993.89400000000012"/>
    <n v="832.54599999999971"/>
    <n v="0.45582992050108395"/>
    <x v="78"/>
    <x v="108"/>
    <x v="0"/>
  </r>
  <r>
    <x v="109"/>
    <d v="2024-06-02T00:00:00"/>
    <d v="2024-06-08T00:00:00"/>
    <n v="6"/>
    <s v="Original"/>
    <d v="2024-06-08T00:00:00"/>
    <n v="6"/>
    <s v="Africa"/>
    <s v="Kenya"/>
    <s v="Kisumu"/>
    <s v="Consumer"/>
    <s v="Marketplace"/>
    <s v="A. Patel"/>
    <s v="Accessories"/>
    <s v="ACC-9820"/>
    <n v="292.94"/>
    <n v="356.55"/>
    <n v="356.55"/>
    <n v="0.22900000000000001"/>
    <n v="2"/>
    <n v="549.80010000000004"/>
    <n v="585.88"/>
    <x v="109"/>
    <n v="-6.5623669402751925E-2"/>
    <s v="Jun-2024"/>
    <d v="2024-06-01T00:00:00"/>
    <d v="2023-01-01T00:00:00"/>
    <n v="17"/>
    <s v="Q2-2024"/>
    <s v="Africa → Kenya → Kisumu"/>
    <m/>
    <m/>
    <s v="Low"/>
    <x v="1"/>
    <n v="1"/>
    <n v="0.22900000000000001"/>
    <n v="322.23400000000004"/>
    <n v="2"/>
    <n v="549.80010000000004"/>
    <n v="644.46800000000007"/>
    <n v="-94.667900000000031"/>
    <n v="-0.17218603634302726"/>
    <x v="0"/>
    <x v="109"/>
    <x v="0"/>
  </r>
  <r>
    <x v="110"/>
    <d v="2024-06-09T00:00:00"/>
    <d v="2024-07-07T00:00:00"/>
    <n v="28"/>
    <s v="Original"/>
    <d v="2024-07-07T00:00:00"/>
    <n v="28"/>
    <s v="Asia"/>
    <s v="China"/>
    <s v="Shenzhen"/>
    <s v="Corporate"/>
    <s v="Online"/>
    <s v="J. Njeri"/>
    <s v="Components"/>
    <s v="CMP-6392"/>
    <n v="550.22"/>
    <n v="1025.05"/>
    <n v="1025.05"/>
    <n v="0"/>
    <n v="27"/>
    <n v="27676.35"/>
    <n v="14855.94"/>
    <x v="110"/>
    <n v="0.46322618408858102"/>
    <s v="Jun-2024"/>
    <d v="2024-06-01T00:00:00"/>
    <d v="2023-01-01T00:00:00"/>
    <n v="17"/>
    <s v="Q2-2024"/>
    <s v="Asia → China → Shenzhen"/>
    <m/>
    <m/>
    <s v="Medium"/>
    <x v="0"/>
    <n v="0"/>
    <n v="0"/>
    <n v="605.24200000000008"/>
    <n v="28"/>
    <n v="28701.399999999998"/>
    <n v="16946.776000000002"/>
    <n v="11754.623999999996"/>
    <n v="0.40954880249743902"/>
    <x v="79"/>
    <x v="110"/>
    <x v="0"/>
  </r>
  <r>
    <x v="111"/>
    <d v="2024-06-10T00:00:00"/>
    <d v="2024-06-11T00:00:00"/>
    <n v="1"/>
    <s v="Original"/>
    <d v="2024-06-11T00:00:00"/>
    <n v="1"/>
    <s v="Europe"/>
    <s v="United Kingdom"/>
    <s v="Birmingham"/>
    <s v="Small Business"/>
    <s v="Marketplace"/>
    <s v="M. Rossi"/>
    <s v="Laptops"/>
    <s v="LAP-9230"/>
    <n v="1187.1300000000001"/>
    <n v="1795.17"/>
    <n v="1795.17"/>
    <n v="1.2E-2"/>
    <n v="17"/>
    <n v="30151.675319999998"/>
    <n v="20181.210000000003"/>
    <x v="111"/>
    <n v="0.33067699271046663"/>
    <s v="Jun-2024"/>
    <d v="2024-06-01T00:00:00"/>
    <d v="2023-01-01T00:00:00"/>
    <n v="17"/>
    <s v="Q2-2024"/>
    <s v="Europe → United Kingdom → Birmingham"/>
    <m/>
    <m/>
    <s v="High"/>
    <x v="1"/>
    <n v="0"/>
    <n v="1.2E-2"/>
    <n v="1305.8430000000003"/>
    <n v="18"/>
    <n v="31925.30328"/>
    <n v="23505.174000000006"/>
    <n v="8420.1292799999937"/>
    <n v="0.26374469198151324"/>
    <x v="80"/>
    <x v="111"/>
    <x v="0"/>
  </r>
  <r>
    <x v="112"/>
    <d v="2024-06-29T00:00:00"/>
    <d v="2024-07-26T00:00:00"/>
    <n v="27"/>
    <s v="Original"/>
    <d v="2024-07-26T00:00:00"/>
    <n v="27"/>
    <s v="Africa"/>
    <s v="South Africa"/>
    <s v="Durban"/>
    <s v="Enterprise"/>
    <s v="Distributor"/>
    <s v="B. Chen"/>
    <s v="Networking"/>
    <s v="NET-4241"/>
    <n v="5.36"/>
    <n v="4.37"/>
    <n v="4.37"/>
    <n v="0.11799999999999999"/>
    <n v="9"/>
    <n v="34.689059999999998"/>
    <n v="48.24"/>
    <x v="112"/>
    <n v="-0.39064016148030545"/>
    <s v="Jun-2024"/>
    <d v="2024-06-01T00:00:00"/>
    <d v="2023-01-01T00:00:00"/>
    <n v="17"/>
    <s v="Q2-2024"/>
    <s v="Africa → South Africa → Durban"/>
    <m/>
    <m/>
    <s v="Low"/>
    <x v="0"/>
    <n v="0"/>
    <n v="0.11799999999999999"/>
    <n v="5.8960000000000008"/>
    <n v="9"/>
    <n v="34.689059999999998"/>
    <n v="53.064000000000007"/>
    <n v="-18.374940000000009"/>
    <n v="-0.5297041776283361"/>
    <x v="0"/>
    <x v="112"/>
    <x v="0"/>
  </r>
  <r>
    <x v="113"/>
    <d v="2025-01-17T00:00:00"/>
    <d v="2025-01-24T00:00:00"/>
    <n v="7"/>
    <s v="Original"/>
    <d v="2025-01-24T00:00:00"/>
    <n v="7"/>
    <s v="Americas"/>
    <s v="USA"/>
    <s v="Austin"/>
    <s v="Enterprise"/>
    <s v="Online"/>
    <s v="G. Dubois"/>
    <s v="Accessories"/>
    <s v="ACC-4511"/>
    <n v="142.09"/>
    <n v="218.5"/>
    <n v="218.5"/>
    <n v="0.11899999999999999"/>
    <n v="11"/>
    <n v="2117.4834999999998"/>
    <n v="1562.99"/>
    <x v="113"/>
    <n v="0.26186437816398561"/>
    <s v="Jan-2025"/>
    <d v="2025-01-01T00:00:00"/>
    <d v="2023-01-01T00:00:00"/>
    <n v="24"/>
    <s v="Q1-2025"/>
    <s v="Americas → USA → Austin"/>
    <m/>
    <m/>
    <s v="Low"/>
    <x v="1"/>
    <n v="0"/>
    <n v="0.11899999999999999"/>
    <n v="156.29900000000001"/>
    <n v="12"/>
    <n v="2309.982"/>
    <n v="1875.5880000000002"/>
    <n v="434.39399999999978"/>
    <n v="0.18805081598038417"/>
    <x v="81"/>
    <x v="113"/>
    <x v="0"/>
  </r>
  <r>
    <x v="114"/>
    <d v="2023-11-20T00:00:00"/>
    <d v="2023-12-05T00:00:00"/>
    <n v="15"/>
    <s v="Original"/>
    <d v="2023-12-05T00:00:00"/>
    <n v="15"/>
    <s v="Asia"/>
    <s v="Japan"/>
    <s v="Tokyo"/>
    <s v="Enterprise"/>
    <s v="Retail"/>
    <s v="L. Okafor"/>
    <s v="Networking"/>
    <s v="NET-3033"/>
    <n v="354.24"/>
    <n v="249.87"/>
    <n v="249.87"/>
    <n v="0"/>
    <n v="6"/>
    <n v="1499.22"/>
    <n v="2125.44"/>
    <x v="114"/>
    <n v="-0.41769720254532355"/>
    <s v="Nov-2023"/>
    <d v="2023-11-01T00:00:00"/>
    <d v="2023-03-01T00:00:00"/>
    <n v="8"/>
    <s v="Q4-2023"/>
    <s v="Asia → Japan → Tokyo"/>
    <m/>
    <m/>
    <s v="Low"/>
    <x v="0"/>
    <n v="0"/>
    <n v="0"/>
    <n v="389.66400000000004"/>
    <n v="6"/>
    <n v="1499.22"/>
    <n v="2337.9840000000004"/>
    <n v="-838.76400000000035"/>
    <n v="-0.5594669227998561"/>
    <x v="0"/>
    <x v="114"/>
    <x v="0"/>
  </r>
  <r>
    <x v="115"/>
    <d v="2023-03-02T00:00:00"/>
    <d v="2023-03-05T00:00:00"/>
    <n v="3"/>
    <s v="Original"/>
    <d v="2023-03-05T00:00:00"/>
    <n v="3"/>
    <s v="Americas"/>
    <s v="Brazil"/>
    <s v="Brasília"/>
    <s v="Enterprise"/>
    <s v="Direct"/>
    <s v="G. Dubois"/>
    <s v="Monitors"/>
    <s v="MON-2828"/>
    <n v="1473.58"/>
    <n v="3436.52"/>
    <n v="3436.52"/>
    <n v="0.108"/>
    <n v="8"/>
    <n v="24523.006720000001"/>
    <n v="11788.64"/>
    <x v="115"/>
    <n v="0.51928243813652564"/>
    <s v="Mar-2023"/>
    <d v="2023-03-01T00:00:00"/>
    <d v="2023-01-01T00:00:00"/>
    <n v="2"/>
    <s v="Q1-2023"/>
    <s v="Americas → Brazil → Brasília"/>
    <m/>
    <m/>
    <s v="High"/>
    <x v="1"/>
    <n v="0"/>
    <n v="0.108"/>
    <n v="1620.9380000000001"/>
    <n v="8"/>
    <n v="24523.006720000001"/>
    <n v="12967.504000000001"/>
    <n v="11555.50272"/>
    <n v="0.47121068195017807"/>
    <x v="0"/>
    <x v="115"/>
    <x v="0"/>
  </r>
  <r>
    <x v="116"/>
    <d v="2025-06-03T00:00:00"/>
    <d v="2025-06-10T00:00:00"/>
    <n v="7"/>
    <s v="Original"/>
    <d v="2025-06-10T00:00:00"/>
    <n v="7"/>
    <s v="Americas"/>
    <s v="Canada"/>
    <s v="Toronto"/>
    <s v="Consumer"/>
    <s v="Distributor"/>
    <s v="O. Wang"/>
    <s v="Printers"/>
    <s v="PRN-6429"/>
    <n v="75.180000000000007"/>
    <n v="53.45"/>
    <n v="53.45"/>
    <n v="0.157"/>
    <n v="17"/>
    <n v="765.99195000000009"/>
    <n v="1278.0600000000002"/>
    <x v="116"/>
    <n v="-0.66850317421743144"/>
    <s v="Jun-2025"/>
    <d v="2025-06-01T00:00:00"/>
    <d v="2023-01-01T00:00:00"/>
    <n v="29"/>
    <s v="Q2-2025"/>
    <s v="Americas → Canada → Toronto"/>
    <m/>
    <m/>
    <s v="Low"/>
    <x v="1"/>
    <n v="0"/>
    <n v="0.157"/>
    <n v="82.698000000000008"/>
    <n v="18"/>
    <n v="811.05029999999999"/>
    <n v="1488.5640000000001"/>
    <n v="-677.51370000000009"/>
    <n v="-0.83535349163917461"/>
    <x v="82"/>
    <x v="116"/>
    <x v="0"/>
  </r>
  <r>
    <x v="117"/>
    <d v="2024-12-27T00:00:00"/>
    <d v="2025-01-02T00:00:00"/>
    <n v="6"/>
    <s v="Original"/>
    <d v="2025-01-02T00:00:00"/>
    <n v="6"/>
    <s v="Europe"/>
    <s v="Germany"/>
    <s v="Frankfurt"/>
    <s v="Education"/>
    <s v="Direct"/>
    <s v="F. Müller"/>
    <s v="Laptops"/>
    <s v="LAP-8214"/>
    <n v="1391.99"/>
    <n v="3469.7"/>
    <n v="3469.7"/>
    <n v="0.184"/>
    <n v="23"/>
    <n v="65119.329599999997"/>
    <n v="32015.77"/>
    <x v="117"/>
    <n v="0.50835227886006973"/>
    <s v="Dec-2024"/>
    <d v="2024-12-01T00:00:00"/>
    <d v="2023-01-01T00:00:00"/>
    <n v="23"/>
    <s v="Q4-2024"/>
    <s v="Europe → Germany → Frankfurt"/>
    <m/>
    <m/>
    <s v="High"/>
    <x v="1"/>
    <n v="0"/>
    <n v="0.184"/>
    <n v="1531.1890000000001"/>
    <n v="24"/>
    <n v="67950.604800000001"/>
    <n v="36748.536"/>
    <n v="31202.068800000001"/>
    <n v="0.45918750674607683"/>
    <x v="83"/>
    <x v="117"/>
    <x v="0"/>
  </r>
  <r>
    <x v="118"/>
    <d v="2023-06-09T00:00:00"/>
    <d v="2023-06-19T00:00:00"/>
    <n v="10"/>
    <s v="Original"/>
    <d v="2023-06-19T00:00:00"/>
    <n v="10"/>
    <s v="Asia"/>
    <s v="China"/>
    <s v="Beijing"/>
    <s v="Enterprise"/>
    <s v="Retail"/>
    <s v="F. Müller"/>
    <s v="Monitors"/>
    <s v="MON-9194"/>
    <n v="339.61"/>
    <n v="621.02"/>
    <n v="621.02"/>
    <n v="7.0999999999999994E-2"/>
    <n v="10"/>
    <n v="5769.2758000000003"/>
    <n v="3396.1000000000004"/>
    <x v="118"/>
    <n v="0.41134726129750981"/>
    <s v="Jun-2023"/>
    <d v="2023-06-01T00:00:00"/>
    <d v="2023-01-01T00:00:00"/>
    <n v="5"/>
    <s v="Q2-2023"/>
    <s v="Asia → China → Beijing"/>
    <m/>
    <m/>
    <s v="Low"/>
    <x v="0"/>
    <n v="0"/>
    <n v="7.0999999999999994E-2"/>
    <n v="373.57100000000003"/>
    <n v="11"/>
    <n v="6346.2033799999999"/>
    <n v="4109.2809999999999"/>
    <n v="2236.92238"/>
    <n v="0.35248198742726078"/>
    <x v="84"/>
    <x v="118"/>
    <x v="0"/>
  </r>
  <r>
    <x v="119"/>
    <d v="2025-07-09T00:00:00"/>
    <d v="2025-07-18T00:00:00"/>
    <n v="9"/>
    <s v="Original"/>
    <d v="2025-07-18T00:00:00"/>
    <n v="9"/>
    <s v="Americas"/>
    <s v="Canada"/>
    <s v="Vancouver"/>
    <s v="Education"/>
    <s v="Distributor"/>
    <s v="I. Johnson"/>
    <s v="Laptops"/>
    <s v="LAP-2218"/>
    <n v="57.96"/>
    <n v="88.51"/>
    <n v="88.51"/>
    <n v="4.2999999999999997E-2"/>
    <n v="7"/>
    <n v="592.92849000000001"/>
    <n v="405.72"/>
    <x v="119"/>
    <n v="0.3157353595877978"/>
    <s v="Jul-2025"/>
    <d v="2025-07-01T00:00:00"/>
    <d v="2023-01-01T00:00:00"/>
    <n v="30"/>
    <s v="Q3-2025"/>
    <s v="Americas → Canada → Vancouver"/>
    <m/>
    <m/>
    <s v="Low"/>
    <x v="0"/>
    <n v="0"/>
    <n v="4.2999999999999997E-2"/>
    <n v="63.756000000000007"/>
    <n v="7"/>
    <n v="592.92849000000001"/>
    <n v="446.29200000000003"/>
    <n v="146.63648999999998"/>
    <n v="0.24730889554657759"/>
    <x v="0"/>
    <x v="119"/>
    <x v="0"/>
  </r>
  <r>
    <x v="120"/>
    <d v="2025-06-19T00:00:00"/>
    <d v="2025-07-12T00:00:00"/>
    <n v="23"/>
    <s v="Original"/>
    <d v="2025-07-12T00:00:00"/>
    <n v="23"/>
    <s v="Europe"/>
    <s v="United Kingdom"/>
    <s v="Not Specified"/>
    <s v="Non-Profit"/>
    <s v="Direct"/>
    <s v="Not Specified"/>
    <s v="Networking"/>
    <s v="NET-6370"/>
    <n v="801.24"/>
    <n v="1959.09"/>
    <n v="1959.09"/>
    <n v="0.123"/>
    <n v="23"/>
    <n v="39516.804389999998"/>
    <n v="18428.52"/>
    <x v="120"/>
    <n v="0.53365358650651762"/>
    <s v="Jun-2025"/>
    <d v="2025-06-01T00:00:00"/>
    <d v="2023-01-01T00:00:00"/>
    <n v="29"/>
    <s v="Q2-2025"/>
    <s v="Europe → United Kingdom → Not Specified"/>
    <m/>
    <m/>
    <s v="High"/>
    <x v="0"/>
    <n v="0"/>
    <n v="0.123"/>
    <n v="881.36400000000003"/>
    <n v="24"/>
    <n v="41234.926319999999"/>
    <n v="21152.736000000001"/>
    <n v="20082.190319999998"/>
    <n v="0.48701894515716931"/>
    <x v="85"/>
    <x v="120"/>
    <x v="0"/>
  </r>
  <r>
    <x v="121"/>
    <d v="2023-11-19T00:00:00"/>
    <d v="2023-12-13T00:00:00"/>
    <n v="24"/>
    <s v="Original"/>
    <d v="2023-12-13T00:00:00"/>
    <n v="24"/>
    <s v="Europe"/>
    <s v="France"/>
    <s v="Lyon"/>
    <s v="Non-Profit"/>
    <s v="Direct"/>
    <s v="H. Kim"/>
    <s v="Monitors"/>
    <s v="MON-3745"/>
    <n v="1297.42"/>
    <n v="2742.97"/>
    <n v="2742.97"/>
    <n v="6.9000000000000006E-2"/>
    <n v="9"/>
    <n v="22983.34563"/>
    <n v="11676.78"/>
    <x v="121"/>
    <n v="0.49194602961727291"/>
    <s v="Nov-2023"/>
    <d v="2023-11-01T00:00:00"/>
    <d v="2023-01-01T00:00:00"/>
    <n v="10"/>
    <s v="Q4-2023"/>
    <s v="Europe → France → Lyon"/>
    <m/>
    <m/>
    <s v="High"/>
    <x v="0"/>
    <n v="0"/>
    <n v="6.9000000000000006E-2"/>
    <n v="1427.1620000000003"/>
    <n v="9"/>
    <n v="22983.34563"/>
    <n v="12844.458000000002"/>
    <n v="10138.887629999997"/>
    <n v="0.4411406325790001"/>
    <x v="0"/>
    <x v="121"/>
    <x v="0"/>
  </r>
  <r>
    <x v="122"/>
    <d v="2023-12-29T00:00:00"/>
    <d v="2024-01-20T00:00:00"/>
    <n v="22"/>
    <s v="Original"/>
    <d v="2024-01-20T00:00:00"/>
    <n v="22"/>
    <s v="Africa"/>
    <s v="Kenya"/>
    <s v="Kisumu"/>
    <s v="Corporate"/>
    <s v="Direct"/>
    <s v="L. Okafor"/>
    <s v="Phones"/>
    <s v="PHN-7924"/>
    <n v="1395.49"/>
    <n v="1679.42"/>
    <n v="1679.42"/>
    <n v="0.20300000000000001"/>
    <n v="12"/>
    <n v="16061.972879999999"/>
    <n v="16745.88"/>
    <x v="122"/>
    <n v="-4.2579272490964493E-2"/>
    <s v="Dec-2023"/>
    <d v="2023-12-01T00:00:00"/>
    <d v="2023-01-01T00:00:00"/>
    <n v="11"/>
    <s v="Q4-2023"/>
    <s v="Africa → Kenya → Kisumu"/>
    <m/>
    <m/>
    <s v="High"/>
    <x v="0"/>
    <n v="1"/>
    <n v="0.20300000000000001"/>
    <n v="1535.0390000000002"/>
    <n v="13"/>
    <n v="17400.470619999996"/>
    <n v="19955.507000000001"/>
    <n v="-2555.036380000005"/>
    <n v="-0.14683719974006115"/>
    <x v="86"/>
    <x v="122"/>
    <x v="0"/>
  </r>
  <r>
    <x v="123"/>
    <d v="2024-11-02T00:00:00"/>
    <d v="2024-11-29T00:00:00"/>
    <n v="27"/>
    <s v="Original"/>
    <d v="2024-11-29T00:00:00"/>
    <n v="27"/>
    <s v="Americas"/>
    <s v="Brazil"/>
    <s v="Brasília"/>
    <s v="Small Business"/>
    <s v="Direct"/>
    <s v="I. Johnson"/>
    <s v="Networking"/>
    <s v="NET-8561"/>
    <n v="1363.51"/>
    <n v="1433.9"/>
    <n v="1433.9"/>
    <n v="5.7000000000000002E-2"/>
    <n v="8"/>
    <n v="10817.3416"/>
    <n v="10908.08"/>
    <x v="123"/>
    <n v="-8.3882346842037592E-3"/>
    <s v="Nov-2024"/>
    <d v="2024-11-01T00:00:00"/>
    <d v="2023-01-01T00:00:00"/>
    <n v="22"/>
    <s v="Q4-2024"/>
    <s v="Americas → Brazil → Brasília"/>
    <m/>
    <m/>
    <s v="Medium"/>
    <x v="0"/>
    <n v="0"/>
    <n v="5.7000000000000002E-2"/>
    <n v="1499.8610000000001"/>
    <n v="8"/>
    <n v="10817.3416"/>
    <n v="11998.888000000001"/>
    <n v="-1181.5464000000011"/>
    <n v="-0.10922705815262422"/>
    <x v="0"/>
    <x v="123"/>
    <x v="0"/>
  </r>
  <r>
    <x v="124"/>
    <d v="2023-08-21T00:00:00"/>
    <d v="2023-09-04T00:00:00"/>
    <n v="14"/>
    <s v="Original"/>
    <d v="2023-09-04T00:00:00"/>
    <n v="14"/>
    <s v="Americas"/>
    <s v="Canada"/>
    <s v="Montreal"/>
    <s v="Education"/>
    <s v="Distributor"/>
    <s v="F. Müller"/>
    <s v="Components"/>
    <s v="CMP-2136"/>
    <n v="178.19"/>
    <n v="284.43"/>
    <n v="284.43"/>
    <n v="8.8999999999999996E-2"/>
    <n v="8"/>
    <n v="2072.9258400000003"/>
    <n v="1425.52"/>
    <x v="124"/>
    <n v="0.31231500302972742"/>
    <s v="Aug-2023"/>
    <d v="2023-08-01T00:00:00"/>
    <d v="2023-01-01T00:00:00"/>
    <n v="7"/>
    <s v="Q3-2023"/>
    <s v="Americas → Canada → Montreal"/>
    <m/>
    <m/>
    <s v="Low"/>
    <x v="0"/>
    <n v="0"/>
    <n v="8.8999999999999996E-2"/>
    <n v="196.00900000000001"/>
    <n v="8"/>
    <n v="2072.9258400000003"/>
    <n v="1568.0720000000001"/>
    <n v="504.85384000000022"/>
    <n v="0.24354650333270009"/>
    <x v="0"/>
    <x v="124"/>
    <x v="0"/>
  </r>
  <r>
    <x v="125"/>
    <d v="2023-08-12T00:00:00"/>
    <d v="2023-09-06T00:00:00"/>
    <n v="25"/>
    <s v="Original"/>
    <d v="2023-09-06T00:00:00"/>
    <n v="25"/>
    <s v="Asia"/>
    <s v="China"/>
    <s v="Shanghai"/>
    <s v="Small Business"/>
    <s v="Retail"/>
    <s v="B. Chen"/>
    <s v="Components"/>
    <s v="CMP-6352"/>
    <n v="950.77"/>
    <n v="694.78"/>
    <n v="694.78"/>
    <n v="8.4000000000000005E-2"/>
    <n v="14"/>
    <n v="8909.8587200000002"/>
    <n v="13310.779999999999"/>
    <x v="125"/>
    <n v="-0.49393839097821279"/>
    <s v="Aug-2023"/>
    <d v="2023-08-01T00:00:00"/>
    <d v="2023-01-01T00:00:00"/>
    <n v="7"/>
    <s v="Q3-2023"/>
    <s v="Asia → China → Shanghai"/>
    <m/>
    <m/>
    <s v="Low"/>
    <x v="0"/>
    <n v="0"/>
    <n v="8.4000000000000005E-2"/>
    <n v="1045.847"/>
    <n v="15"/>
    <n v="9546.2771999999986"/>
    <n v="15687.705"/>
    <n v="-6141.4278000000013"/>
    <n v="-0.64333223007603446"/>
    <x v="87"/>
    <x v="125"/>
    <x v="0"/>
  </r>
  <r>
    <x v="126"/>
    <d v="2024-06-07T00:00:00"/>
    <d v="2024-06-26T00:00:00"/>
    <n v="19"/>
    <s v="Original"/>
    <d v="2024-06-26T00:00:00"/>
    <n v="19"/>
    <s v="Europe"/>
    <s v="Germany"/>
    <s v="Berlin"/>
    <s v="Non-Profit"/>
    <s v="Marketplace"/>
    <s v="M. Rossi"/>
    <s v="Components"/>
    <s v="CMP-2040"/>
    <n v="1064.32"/>
    <n v="1848.39"/>
    <n v="1848.39"/>
    <n v="7.2999999999999995E-2"/>
    <n v="38"/>
    <n v="65111.38614000001"/>
    <n v="40444.159999999996"/>
    <x v="126"/>
    <n v="0.3788465827921631"/>
    <s v="Jun-2024"/>
    <d v="2024-06-01T00:00:00"/>
    <d v="2023-01-01T00:00:00"/>
    <n v="17"/>
    <s v="Q2-2024"/>
    <s v="Europe → Germany → Berlin"/>
    <m/>
    <m/>
    <s v="High"/>
    <x v="0"/>
    <n v="0"/>
    <n v="7.2999999999999995E-2"/>
    <n v="1170.752"/>
    <n v="40"/>
    <n v="68538.301200000002"/>
    <n v="46830.080000000002"/>
    <n v="21708.2212"/>
    <n v="0.31673124107137923"/>
    <x v="88"/>
    <x v="126"/>
    <x v="0"/>
  </r>
  <r>
    <x v="127"/>
    <d v="2025-08-05T00:00:00"/>
    <d v="2025-08-14T00:00:00"/>
    <n v="9"/>
    <s v="Original"/>
    <d v="2025-08-14T00:00:00"/>
    <n v="9"/>
    <s v="Europe"/>
    <s v="United Kingdom"/>
    <s v="London"/>
    <s v="Non-Profit"/>
    <s v="Direct"/>
    <s v="E. Garcia"/>
    <s v="Components"/>
    <s v="CMP-6346"/>
    <n v="41.76"/>
    <n v="45.19"/>
    <n v="45.19"/>
    <n v="0.17899999999999999"/>
    <n v="23"/>
    <n v="853.32276999999988"/>
    <n v="960.4799999999999"/>
    <x v="127"/>
    <n v="-0.12557643340514638"/>
    <s v="Aug-2025"/>
    <d v="2025-08-01T00:00:00"/>
    <d v="2023-01-01T00:00:00"/>
    <n v="31"/>
    <s v="Q3-2025"/>
    <s v="Europe → United Kingdom → London"/>
    <m/>
    <m/>
    <s v="Low"/>
    <x v="0"/>
    <n v="0"/>
    <n v="0.17899999999999999"/>
    <n v="45.936"/>
    <n v="24"/>
    <n v="890.4237599999999"/>
    <n v="1102.4639999999999"/>
    <n v="-212.04024000000004"/>
    <n v="-0.23813407674566103"/>
    <x v="89"/>
    <x v="127"/>
    <x v="0"/>
  </r>
  <r>
    <x v="128"/>
    <d v="2024-05-30T00:00:00"/>
    <d v="2024-06-13T00:00:00"/>
    <n v="14"/>
    <s v="Original"/>
    <d v="2024-06-13T00:00:00"/>
    <n v="14"/>
    <s v="Americas"/>
    <s v="USA"/>
    <s v="San Francisco"/>
    <s v="Small Business"/>
    <s v="Retail"/>
    <s v="F. Müller"/>
    <s v="Phones"/>
    <s v="PHN-4356"/>
    <n v="157.78"/>
    <n v="361.1"/>
    <n v="361.1"/>
    <n v="0.187"/>
    <n v="9"/>
    <n v="2642.1686999999997"/>
    <n v="1420.02"/>
    <x v="128"/>
    <n v="0.46255513510549112"/>
    <s v="May-2024"/>
    <d v="2024-05-01T00:00:00"/>
    <d v="2023-01-01T00:00:00"/>
    <n v="16"/>
    <s v="Q2-2024"/>
    <s v="Americas → USA → San Francisco"/>
    <m/>
    <m/>
    <s v="Low"/>
    <x v="0"/>
    <n v="0"/>
    <n v="0.187"/>
    <n v="173.55800000000002"/>
    <n v="9"/>
    <n v="2642.1686999999997"/>
    <n v="1562.0220000000002"/>
    <n v="1080.1466999999996"/>
    <n v="0.40881064861604016"/>
    <x v="0"/>
    <x v="128"/>
    <x v="0"/>
  </r>
  <r>
    <x v="129"/>
    <d v="2023-01-22T00:00:00"/>
    <d v="2023-01-30T00:00:00"/>
    <n v="8"/>
    <s v="Original"/>
    <d v="2023-01-30T00:00:00"/>
    <n v="8"/>
    <s v="Americas"/>
    <s v="USA"/>
    <s v="San Francisco"/>
    <s v="Small Business"/>
    <s v="Online"/>
    <s v="A. Patel"/>
    <s v="Networking"/>
    <s v="NET-4155"/>
    <n v="413.52"/>
    <n v="1004.34"/>
    <n v="1004.34"/>
    <n v="0.111"/>
    <n v="18"/>
    <n v="16071.44868"/>
    <n v="7443.36"/>
    <x v="129"/>
    <n v="0.53685817948304593"/>
    <s v="Jan-2023"/>
    <d v="2023-01-01T00:00:00"/>
    <d v="2023-01-01T00:00:00"/>
    <n v="0"/>
    <s v="Q1-2023"/>
    <s v="Americas → USA → San Francisco"/>
    <m/>
    <m/>
    <s v="Medium"/>
    <x v="0"/>
    <n v="0"/>
    <n v="0.111"/>
    <n v="454.87200000000001"/>
    <n v="19"/>
    <n v="16964.306939999999"/>
    <n v="8642.5680000000011"/>
    <n v="8321.7389399999975"/>
    <n v="0.4905439974313503"/>
    <x v="90"/>
    <x v="129"/>
    <x v="0"/>
  </r>
  <r>
    <x v="130"/>
    <d v="2025-02-12T00:00:00"/>
    <d v="2025-02-28T00:00:00"/>
    <n v="16"/>
    <s v="Original"/>
    <d v="2025-02-28T00:00:00"/>
    <n v="16"/>
    <s v="Americas"/>
    <s v="Brazil"/>
    <s v="São Paulo"/>
    <s v="Non-Profit"/>
    <s v="Direct"/>
    <s v="B. Chen"/>
    <s v="Monitors"/>
    <s v="MON-5179"/>
    <n v="414.95"/>
    <n v="1027.73"/>
    <n v="1027.73"/>
    <n v="6.3E-2"/>
    <n v="8"/>
    <n v="7703.8640800000003"/>
    <n v="3319.6"/>
    <x v="130"/>
    <n v="0.56909935513815568"/>
    <s v="Feb-2025"/>
    <d v="2025-02-01T00:00:00"/>
    <d v="2023-01-01T00:00:00"/>
    <n v="25"/>
    <s v="Q1-2025"/>
    <s v="Americas → Brazil → São Paulo"/>
    <m/>
    <m/>
    <s v="Medium"/>
    <x v="0"/>
    <n v="0"/>
    <n v="6.3E-2"/>
    <n v="456.44500000000005"/>
    <n v="8"/>
    <n v="7703.8640800000003"/>
    <n v="3651.5600000000004"/>
    <n v="4052.3040799999999"/>
    <n v="0.52600929065197111"/>
    <x v="0"/>
    <x v="130"/>
    <x v="0"/>
  </r>
  <r>
    <x v="131"/>
    <d v="2025-03-03T00:00:00"/>
    <d v="2025-03-24T00:00:00"/>
    <n v="21"/>
    <s v="Original"/>
    <d v="2025-03-24T00:00:00"/>
    <n v="21"/>
    <s v="Africa"/>
    <s v="Nigeria"/>
    <s v="Abuja"/>
    <s v="Enterprise"/>
    <s v="Direct"/>
    <s v="H. Kim"/>
    <s v="Accessories"/>
    <s v="ACC-4056"/>
    <n v="555.95000000000005"/>
    <n v="468.09"/>
    <n v="468.09"/>
    <n v="0.14199999999999999"/>
    <n v="11"/>
    <n v="4417.8334199999999"/>
    <n v="6115.4500000000007"/>
    <x v="131"/>
    <n v="-0.38426450674095375"/>
    <s v="Mar-2025"/>
    <d v="2025-03-01T00:00:00"/>
    <d v="2023-01-01T00:00:00"/>
    <n v="26"/>
    <s v="Q1-2025"/>
    <s v="Africa → Nigeria → Abuja"/>
    <m/>
    <m/>
    <s v="Low"/>
    <x v="0"/>
    <n v="0"/>
    <n v="0.14199999999999999"/>
    <n v="611.54500000000007"/>
    <n v="12"/>
    <n v="4819.4546399999999"/>
    <n v="7338.5400000000009"/>
    <n v="-2519.0853600000009"/>
    <n v="-0.52269095741504912"/>
    <x v="91"/>
    <x v="131"/>
    <x v="0"/>
  </r>
  <r>
    <x v="132"/>
    <d v="2023-01-27T00:00:00"/>
    <d v="2023-01-31T00:00:00"/>
    <n v="4"/>
    <s v="Original"/>
    <d v="2023-01-31T00:00:00"/>
    <n v="4"/>
    <s v="Europe"/>
    <s v="United Kingdom"/>
    <s v="Manchester"/>
    <s v="Enterprise"/>
    <s v="Online"/>
    <s v="N. Brown"/>
    <s v="Laptops"/>
    <s v="LAP-9782"/>
    <n v="941.2"/>
    <n v="668.02"/>
    <n v="668.02"/>
    <n v="0.22"/>
    <n v="16"/>
    <n v="8336.8896000000004"/>
    <n v="15059.2"/>
    <x v="132"/>
    <n v="-0.80633314371825193"/>
    <s v="Jan-2023"/>
    <d v="2023-01-01T00:00:00"/>
    <d v="2023-01-01T00:00:00"/>
    <n v="0"/>
    <s v="Q1-2023"/>
    <s v="Europe → United Kingdom → Manchester"/>
    <m/>
    <m/>
    <s v="Low"/>
    <x v="1"/>
    <n v="1"/>
    <n v="0.22"/>
    <n v="1035.3200000000002"/>
    <n v="17"/>
    <n v="8857.9452000000001"/>
    <n v="17600.440000000002"/>
    <n v="-8742.4948000000022"/>
    <n v="-0.98696645809007733"/>
    <x v="92"/>
    <x v="132"/>
    <x v="0"/>
  </r>
  <r>
    <x v="133"/>
    <d v="2025-01-09T00:00:00"/>
    <d v="2025-01-15T00:00:00"/>
    <n v="6"/>
    <s v="Original"/>
    <d v="2025-01-15T00:00:00"/>
    <n v="6"/>
    <s v="Asia"/>
    <s v="China"/>
    <s v="Beijing"/>
    <s v="Education"/>
    <s v="Online"/>
    <s v="C. Otieno"/>
    <s v="Phones"/>
    <s v="PHN-2875"/>
    <n v="304.77999999999997"/>
    <n v="537.27"/>
    <n v="537.27"/>
    <n v="0.187"/>
    <n v="8"/>
    <n v="3494.4040799999998"/>
    <n v="2438.2399999999998"/>
    <x v="133"/>
    <n v="0.3022444044307549"/>
    <s v="Jan-2025"/>
    <d v="2025-01-01T00:00:00"/>
    <d v="2023-01-01T00:00:00"/>
    <n v="24"/>
    <s v="Q1-2025"/>
    <s v="Asia → China → Beijing"/>
    <m/>
    <m/>
    <s v="Low"/>
    <x v="1"/>
    <n v="0"/>
    <n v="0.187"/>
    <n v="335.25799999999998"/>
    <n v="8"/>
    <n v="3494.4040799999998"/>
    <n v="2682.0639999999999"/>
    <n v="812.34007999999994"/>
    <n v="0.23246884487383038"/>
    <x v="0"/>
    <x v="133"/>
    <x v="0"/>
  </r>
  <r>
    <x v="134"/>
    <d v="2024-12-21T00:00:00"/>
    <d v="2024-12-26T00:00:00"/>
    <n v="5"/>
    <s v="Original"/>
    <d v="2024-12-26T00:00:00"/>
    <n v="5"/>
    <s v="Americas"/>
    <s v="USA"/>
    <s v="San Francisco"/>
    <s v="Consumer"/>
    <s v="Marketplace"/>
    <s v="M. Rossi"/>
    <s v="Printers"/>
    <s v="PRN-4788"/>
    <n v="699.57"/>
    <n v="572.71"/>
    <n v="572.71"/>
    <n v="0.192"/>
    <n v="26"/>
    <n v="12031.491680000001"/>
    <n v="18188.82"/>
    <x v="134"/>
    <n v="-0.51176765805651114"/>
    <s v="Dec-2024"/>
    <d v="2024-12-01T00:00:00"/>
    <d v="2023-01-01T00:00:00"/>
    <n v="23"/>
    <s v="Q4-2024"/>
    <s v="Americas → USA → San Francisco"/>
    <m/>
    <m/>
    <s v="Low"/>
    <x v="1"/>
    <n v="0"/>
    <n v="0.192"/>
    <n v="769.52700000000016"/>
    <n v="27"/>
    <n v="12494.241360000002"/>
    <n v="20777.229000000003"/>
    <n v="-8282.9876400000012"/>
    <n v="-0.66294442386216235"/>
    <x v="93"/>
    <x v="134"/>
    <x v="0"/>
  </r>
  <r>
    <x v="135"/>
    <d v="2023-04-12T00:00:00"/>
    <d v="2023-04-17T00:00:00"/>
    <n v="5"/>
    <s v="Original"/>
    <d v="2023-04-17T00:00:00"/>
    <n v="5"/>
    <s v="Europe"/>
    <s v="France"/>
    <s v="Lyon"/>
    <s v="Enterprise"/>
    <s v="Direct"/>
    <s v="E. Garcia"/>
    <s v="Monitors"/>
    <s v="MON-3043"/>
    <n v="1087.81"/>
    <n v="2323.87"/>
    <n v="2323.87"/>
    <n v="9.4E-2"/>
    <n v="13"/>
    <n v="27370.540859999997"/>
    <n v="14141.529999999999"/>
    <x v="135"/>
    <n v="0.48333026839572651"/>
    <s v="Apr-2023"/>
    <d v="2023-04-01T00:00:00"/>
    <d v="2023-01-01T00:00:00"/>
    <n v="3"/>
    <s v="Q2-2023"/>
    <s v="Europe → France → Lyon"/>
    <m/>
    <m/>
    <s v="High"/>
    <x v="1"/>
    <n v="0"/>
    <n v="9.4E-2"/>
    <n v="1196.5910000000001"/>
    <n v="14"/>
    <n v="29475.967080000002"/>
    <n v="16752.274000000001"/>
    <n v="12723.693080000001"/>
    <n v="0.43166329523529917"/>
    <x v="94"/>
    <x v="135"/>
    <x v="0"/>
  </r>
  <r>
    <x v="136"/>
    <d v="2024-12-14T00:00:00"/>
    <d v="2025-01-12T00:00:00"/>
    <n v="29"/>
    <s v="Original"/>
    <d v="2025-01-12T00:00:00"/>
    <n v="29"/>
    <s v="Asia"/>
    <s v="China"/>
    <s v="Shenzhen"/>
    <s v="Education"/>
    <s v="Online"/>
    <s v="J. Njeri"/>
    <s v="Components"/>
    <s v="CMP-3720"/>
    <n v="1412.15"/>
    <n v="1631.04"/>
    <n v="1631.04"/>
    <n v="8.9999999999999993E-3"/>
    <n v="6"/>
    <n v="9698.1638399999993"/>
    <n v="8472.9000000000015"/>
    <x v="136"/>
    <n v="0.12633977526203535"/>
    <s v="Dec-2024"/>
    <d v="2024-12-01T00:00:00"/>
    <d v="2023-01-01T00:00:00"/>
    <n v="23"/>
    <s v="Q4-2024"/>
    <s v="Asia → China → Shenzhen"/>
    <m/>
    <m/>
    <s v="High"/>
    <x v="0"/>
    <n v="0"/>
    <n v="8.9999999999999993E-3"/>
    <n v="1553.3650000000002"/>
    <n v="6"/>
    <n v="9698.1638399999993"/>
    <n v="9320.1900000000023"/>
    <n v="377.97383999999693"/>
    <n v="3.8973752788238829E-2"/>
    <x v="0"/>
    <x v="136"/>
    <x v="0"/>
  </r>
  <r>
    <x v="137"/>
    <d v="2023-03-31T00:00:00"/>
    <d v="2023-04-12T00:00:00"/>
    <n v="12"/>
    <s v="Original"/>
    <d v="2023-04-12T00:00:00"/>
    <n v="12"/>
    <s v="Africa"/>
    <s v="Kenya"/>
    <s v="Mombasa"/>
    <s v="Small Business"/>
    <s v="Online"/>
    <s v="C. Otieno"/>
    <s v="Phones"/>
    <s v="PHN-8014"/>
    <n v="304.22000000000003"/>
    <n v="393.31"/>
    <n v="393.31"/>
    <n v="0.26500000000000001"/>
    <n v="15"/>
    <n v="4336.2427499999994"/>
    <n v="4563.3"/>
    <x v="137"/>
    <n v="-5.2362670424759034E-2"/>
    <s v="Mar-2023"/>
    <d v="2023-03-01T00:00:00"/>
    <d v="2023-01-01T00:00:00"/>
    <n v="2"/>
    <s v="Q1-2023"/>
    <s v="Africa → Kenya → Mombasa"/>
    <m/>
    <m/>
    <s v="Low"/>
    <x v="0"/>
    <n v="1"/>
    <n v="0.25"/>
    <n v="334.64200000000005"/>
    <n v="16"/>
    <n v="4719.72"/>
    <n v="5354.2720000000008"/>
    <n v="-634.55200000000059"/>
    <n v="-0.13444695871789017"/>
    <x v="95"/>
    <x v="137"/>
    <x v="0"/>
  </r>
  <r>
    <x v="138"/>
    <d v="2024-11-20T00:00:00"/>
    <d v="2024-12-15T00:00:00"/>
    <n v="25"/>
    <s v="Original"/>
    <d v="2024-12-15T00:00:00"/>
    <n v="25"/>
    <s v="Europe"/>
    <s v="France"/>
    <s v="Paris"/>
    <s v="Corporate"/>
    <s v="Online"/>
    <s v="G. Dubois"/>
    <s v="Printers"/>
    <s v="PRN-4911"/>
    <n v="1203.58"/>
    <n v="1856.16"/>
    <n v="1856.16"/>
    <n v="0.129"/>
    <n v="22"/>
    <n v="35567.737920000007"/>
    <n v="26478.76"/>
    <x v="138"/>
    <n v="0.25553994860295032"/>
    <s v="Nov-2024"/>
    <d v="2024-11-01T00:00:00"/>
    <d v="2023-01-01T00:00:00"/>
    <n v="22"/>
    <s v="Q4-2024"/>
    <s v="Europe → France → Paris"/>
    <m/>
    <m/>
    <s v="High"/>
    <x v="0"/>
    <n v="0"/>
    <n v="0.129"/>
    <n v="1323.9380000000001"/>
    <n v="23"/>
    <n v="37184.453280000002"/>
    <n v="30450.574000000001"/>
    <n v="6733.879280000001"/>
    <n v="0.18109394346324514"/>
    <x v="96"/>
    <x v="138"/>
    <x v="0"/>
  </r>
  <r>
    <x v="139"/>
    <d v="2024-02-14T00:00:00"/>
    <d v="2024-02-14T00:00:00"/>
    <n v="0"/>
    <s v="Original"/>
    <d v="2024-02-14T00:00:00"/>
    <n v="0"/>
    <s v="Asia"/>
    <s v="China"/>
    <s v="Beijing"/>
    <s v="Corporate"/>
    <s v="Distributor"/>
    <s v="L. Okafor"/>
    <s v="Accessories"/>
    <s v="ACC-1021"/>
    <n v="65.930000000000007"/>
    <n v="84.9"/>
    <n v="84.9"/>
    <n v="0.25900000000000001"/>
    <n v="23"/>
    <n v="1446.9507000000001"/>
    <n v="1516.39"/>
    <x v="139"/>
    <n v="-4.7990093926489688E-2"/>
    <s v="Feb-2024"/>
    <d v="2024-02-01T00:00:00"/>
    <d v="2023-01-01T00:00:00"/>
    <n v="13"/>
    <s v="Q1-2024"/>
    <s v="Asia → China → Beijing"/>
    <m/>
    <m/>
    <s v="Low"/>
    <x v="1"/>
    <n v="1"/>
    <n v="0.25"/>
    <n v="72.52300000000001"/>
    <n v="24"/>
    <n v="1528.2"/>
    <n v="1740.5520000000001"/>
    <n v="-212.35200000000009"/>
    <n v="-0.13895563407930905"/>
    <x v="97"/>
    <x v="139"/>
    <x v="0"/>
  </r>
  <r>
    <x v="140"/>
    <d v="2023-05-02T00:00:00"/>
    <d v="2023-05-18T00:00:00"/>
    <n v="16"/>
    <s v="Original"/>
    <d v="2023-05-18T00:00:00"/>
    <n v="16"/>
    <s v="Asia"/>
    <s v="India"/>
    <s v="Delhi"/>
    <s v="Small Business"/>
    <s v="Marketplace"/>
    <s v="K. Singh"/>
    <s v="Monitors"/>
    <s v="MON-2266"/>
    <n v="1463.92"/>
    <n v="2252.2399999999998"/>
    <n v="2252.2399999999998"/>
    <n v="0.11799999999999999"/>
    <n v="44"/>
    <n v="87404.929919999995"/>
    <n v="64412.480000000003"/>
    <x v="140"/>
    <n v="0.26305667130040061"/>
    <s v="May-2023"/>
    <d v="2023-05-01T00:00:00"/>
    <d v="2023-01-01T00:00:00"/>
    <n v="4"/>
    <s v="Q2-2023"/>
    <s v="Asia → India → Delhi"/>
    <m/>
    <m/>
    <s v="High"/>
    <x v="0"/>
    <n v="0"/>
    <n v="0.11799999999999999"/>
    <n v="1610.3120000000001"/>
    <n v="46"/>
    <n v="91377.881280000001"/>
    <n v="74074.351999999999"/>
    <n v="17303.529280000002"/>
    <n v="0.18936233843044081"/>
    <x v="98"/>
    <x v="140"/>
    <x v="0"/>
  </r>
  <r>
    <x v="141"/>
    <d v="2024-12-23T00:00:00"/>
    <d v="2025-01-11T00:00:00"/>
    <n v="19"/>
    <s v="Original"/>
    <d v="2025-01-11T00:00:00"/>
    <n v="19"/>
    <s v="Europe"/>
    <s v="Germany"/>
    <s v="Berlin"/>
    <s v="Education"/>
    <s v="Retail"/>
    <s v="K. Singh"/>
    <s v="Phones"/>
    <s v="PHN-8057"/>
    <n v="501.81"/>
    <n v="921.62"/>
    <n v="921.62"/>
    <n v="0.01"/>
    <n v="9"/>
    <n v="8211.6342000000004"/>
    <n v="4516.29"/>
    <x v="141"/>
    <n v="0.45001325071202031"/>
    <s v="Dec-2024"/>
    <d v="2024-12-01T00:00:00"/>
    <d v="2023-01-01T00:00:00"/>
    <n v="23"/>
    <s v="Q4-2024"/>
    <s v="Europe → Germany → Berlin"/>
    <m/>
    <m/>
    <s v="Medium"/>
    <x v="0"/>
    <n v="0"/>
    <n v="0.01"/>
    <n v="551.9910000000001"/>
    <n v="9"/>
    <n v="8211.6342000000004"/>
    <n v="4967.9190000000008"/>
    <n v="3243.7151999999996"/>
    <n v="0.39501457578322224"/>
    <x v="0"/>
    <x v="141"/>
    <x v="0"/>
  </r>
  <r>
    <x v="142"/>
    <d v="2023-07-26T00:00:00"/>
    <d v="2023-08-25T00:00:00"/>
    <n v="30"/>
    <s v="Original"/>
    <d v="2023-08-25T00:00:00"/>
    <n v="30"/>
    <s v="Americas"/>
    <s v="USA"/>
    <s v="New York"/>
    <s v="Consumer"/>
    <s v="Retail"/>
    <s v="M. Rossi"/>
    <s v="Accessories"/>
    <s v="ACC-7078"/>
    <n v="1261.48"/>
    <n v="1643.18"/>
    <n v="1643.18"/>
    <n v="0.151"/>
    <n v="23"/>
    <n v="32086.37586"/>
    <n v="29014.04"/>
    <x v="142"/>
    <n v="9.5752037357079045E-2"/>
    <s v="Jul-2023"/>
    <d v="2023-07-01T00:00:00"/>
    <d v="2023-01-01T00:00:00"/>
    <n v="6"/>
    <s v="Q3-2023"/>
    <s v="Americas → USA → New York"/>
    <m/>
    <m/>
    <s v="High"/>
    <x v="0"/>
    <n v="0"/>
    <n v="0.151"/>
    <n v="1387.6280000000002"/>
    <n v="24"/>
    <n v="33481.435680000002"/>
    <n v="33303.072"/>
    <n v="178.3636800000022"/>
    <n v="5.3272410927870401E-3"/>
    <x v="99"/>
    <x v="142"/>
    <x v="0"/>
  </r>
  <r>
    <x v="143"/>
    <d v="2024-06-15T00:00:00"/>
    <d v="2024-07-06T00:00:00"/>
    <n v="21"/>
    <s v="Original"/>
    <d v="2024-07-06T00:00:00"/>
    <n v="21"/>
    <s v="Americas"/>
    <s v="Canada"/>
    <s v="Toronto"/>
    <s v="Enterprise"/>
    <s v="Distributor"/>
    <s v="L. Okafor"/>
    <s v="Printers"/>
    <s v="PRN-4453"/>
    <n v="817.23"/>
    <n v="1467.17"/>
    <n v="1467.17"/>
    <n v="0.245"/>
    <n v="9"/>
    <n v="9969.4201499999999"/>
    <n v="7355.07"/>
    <x v="143"/>
    <n v="0.26223693160328893"/>
    <s v="Jun-2024"/>
    <d v="2024-06-01T00:00:00"/>
    <d v="2023-01-01T00:00:00"/>
    <n v="17"/>
    <s v="Q2-2024"/>
    <s v="Americas → Canada → Toronto"/>
    <m/>
    <m/>
    <s v="Medium"/>
    <x v="0"/>
    <n v="1"/>
    <n v="0.245"/>
    <n v="898.95300000000009"/>
    <n v="9"/>
    <n v="9969.4201499999999"/>
    <n v="8090.5770000000011"/>
    <n v="1878.8431499999988"/>
    <n v="0.18846062476361766"/>
    <x v="0"/>
    <x v="143"/>
    <x v="0"/>
  </r>
  <r>
    <x v="144"/>
    <d v="2023-07-05T00:00:00"/>
    <d v="2023-07-14T00:00:00"/>
    <n v="9"/>
    <s v="Original"/>
    <d v="2023-07-14T00:00:00"/>
    <n v="9"/>
    <s v="Americas"/>
    <s v="Brazil"/>
    <s v="Brasília"/>
    <s v="Enterprise"/>
    <s v="Direct"/>
    <s v="B. Chen"/>
    <s v="Networking"/>
    <s v="NET-2394"/>
    <n v="578.85"/>
    <n v="998.76"/>
    <n v="998.76"/>
    <n v="8.2000000000000003E-2"/>
    <n v="28"/>
    <n v="25672.127039999999"/>
    <n v="16207.800000000001"/>
    <x v="144"/>
    <n v="0.36866158480960831"/>
    <s v="Jul-2023"/>
    <d v="2023-07-01T00:00:00"/>
    <d v="2023-01-01T00:00:00"/>
    <n v="6"/>
    <s v="Q3-2023"/>
    <s v="Americas → Brazil → Brasília"/>
    <m/>
    <m/>
    <s v="Medium"/>
    <x v="0"/>
    <n v="0"/>
    <n v="8.2000000000000003E-2"/>
    <n v="636.73500000000013"/>
    <n v="29"/>
    <n v="26588.988720000001"/>
    <n v="18465.315000000002"/>
    <n v="8123.6737199999989"/>
    <n v="0.30552774329056914"/>
    <x v="100"/>
    <x v="144"/>
    <x v="0"/>
  </r>
  <r>
    <x v="145"/>
    <d v="2023-11-30T00:00:00"/>
    <d v="2023-11-29T00:00:00"/>
    <n v="-1"/>
    <s v="Corrected"/>
    <d v="2023-12-01T00:00:00"/>
    <n v="1"/>
    <s v="Africa"/>
    <s v="South Africa"/>
    <s v="Durban"/>
    <s v="Small Business"/>
    <s v="Marketplace"/>
    <s v="E. Garcia"/>
    <s v="Laptops"/>
    <s v="LAP-1525"/>
    <n v="275.56"/>
    <n v="630.72"/>
    <n v="630.72"/>
    <n v="0.107"/>
    <n v="23"/>
    <n v="12954.358080000002"/>
    <n v="6337.88"/>
    <x v="145"/>
    <n v="0.5107530638831933"/>
    <s v="Nov-2023"/>
    <d v="2023-11-01T00:00:00"/>
    <d v="2023-01-01T00:00:00"/>
    <n v="10"/>
    <s v="Q4-2023"/>
    <s v="Africa → South Africa → Durban"/>
    <m/>
    <m/>
    <s v="Low"/>
    <x v="1"/>
    <n v="0"/>
    <n v="0.107"/>
    <n v="303.11600000000004"/>
    <n v="24"/>
    <n v="13517.591040000001"/>
    <n v="7274.7840000000015"/>
    <n v="6242.8070399999997"/>
    <n v="0.46182837027151247"/>
    <x v="101"/>
    <x v="145"/>
    <x v="0"/>
  </r>
  <r>
    <x v="146"/>
    <d v="2025-09-11T00:00:00"/>
    <d v="2025-09-28T00:00:00"/>
    <n v="17"/>
    <s v="Original"/>
    <d v="2025-09-28T00:00:00"/>
    <n v="17"/>
    <s v="Africa"/>
    <s v="Kenya"/>
    <s v="Nairobi"/>
    <s v="Non-Profit"/>
    <s v="Distributor"/>
    <s v="J. Njeri"/>
    <s v="Laptops"/>
    <s v="LAP-3278"/>
    <n v="891.46"/>
    <n v="728.61"/>
    <n v="728.61"/>
    <n v="0.185"/>
    <n v="6"/>
    <n v="3562.9028999999996"/>
    <n v="5348.76"/>
    <x v="146"/>
    <n v="-0.50123653383874167"/>
    <s v="Sep-2025"/>
    <d v="2025-09-01T00:00:00"/>
    <d v="2023-01-01T00:00:00"/>
    <n v="32"/>
    <s v="Q3-2025"/>
    <s v="Africa → Kenya → Nairobi"/>
    <m/>
    <m/>
    <s v="Low"/>
    <x v="0"/>
    <n v="0"/>
    <n v="0.185"/>
    <n v="980.60600000000011"/>
    <n v="6"/>
    <n v="3562.9028999999996"/>
    <n v="5883.6360000000004"/>
    <n v="-2320.7331000000008"/>
    <n v="-0.65136018722261591"/>
    <x v="0"/>
    <x v="146"/>
    <x v="0"/>
  </r>
  <r>
    <x v="147"/>
    <d v="2024-04-04T00:00:00"/>
    <d v="2024-04-24T00:00:00"/>
    <n v="20"/>
    <s v="Original"/>
    <d v="2024-04-24T00:00:00"/>
    <n v="20"/>
    <s v="Europe"/>
    <s v="Germany"/>
    <s v="Frankfurt"/>
    <s v="Non-Profit"/>
    <s v="Direct"/>
    <s v="O. Wang"/>
    <s v="Accessories"/>
    <s v="ACC-6543"/>
    <n v="683.42"/>
    <n v="951.51"/>
    <n v="951.51"/>
    <n v="0"/>
    <n v="14"/>
    <n v="13321.14"/>
    <n v="9567.8799999999992"/>
    <x v="147"/>
    <n v="0.28175216235247136"/>
    <s v="Apr-2024"/>
    <d v="2024-04-01T00:00:00"/>
    <d v="2023-01-01T00:00:00"/>
    <n v="15"/>
    <s v="Q2-2024"/>
    <s v="Europe → Germany → Frankfurt"/>
    <m/>
    <m/>
    <s v="Medium"/>
    <x v="0"/>
    <n v="0"/>
    <n v="0"/>
    <n v="751.76200000000006"/>
    <n v="15"/>
    <n v="14272.65"/>
    <n v="11276.43"/>
    <n v="2996.2199999999993"/>
    <n v="0.20992737858771843"/>
    <x v="102"/>
    <x v="147"/>
    <x v="0"/>
  </r>
  <r>
    <x v="148"/>
    <d v="2023-09-14T00:00:00"/>
    <d v="2023-09-16T00:00:00"/>
    <n v="2"/>
    <s v="Original"/>
    <d v="2023-09-16T00:00:00"/>
    <n v="2"/>
    <s v="Europe"/>
    <s v="France"/>
    <s v="Lyon"/>
    <s v="Non-Profit"/>
    <s v="Direct"/>
    <s v="B. Chen"/>
    <s v="Printers"/>
    <s v="PRN-4432"/>
    <n v="376.83"/>
    <n v="732.88"/>
    <n v="732.88"/>
    <n v="0.188"/>
    <n v="25"/>
    <n v="14877.464000000002"/>
    <n v="9420.75"/>
    <x v="148"/>
    <n v="0.36677716040852132"/>
    <s v="Sep-2023"/>
    <d v="2023-09-01T00:00:00"/>
    <d v="2023-01-01T00:00:00"/>
    <n v="8"/>
    <s v="Q3-2023"/>
    <s v="Europe → France → Lyon"/>
    <m/>
    <m/>
    <s v="Low"/>
    <x v="1"/>
    <n v="0"/>
    <n v="0.188"/>
    <n v="414.51300000000003"/>
    <n v="26"/>
    <n v="15472.562560000002"/>
    <n v="10777.338000000002"/>
    <n v="4695.2245600000006"/>
    <n v="0.30345487644937336"/>
    <x v="103"/>
    <x v="148"/>
    <x v="0"/>
  </r>
  <r>
    <x v="149"/>
    <d v="2024-09-23T00:00:00"/>
    <d v="2024-10-18T00:00:00"/>
    <n v="25"/>
    <s v="Original"/>
    <d v="2024-10-18T00:00:00"/>
    <n v="25"/>
    <s v="Americas"/>
    <s v="Canada"/>
    <s v="Vancouver"/>
    <s v="Small Business"/>
    <s v="Online"/>
    <s v="N. Brown"/>
    <s v="Phones"/>
    <s v="PHN-4568"/>
    <n v="1297"/>
    <n v="2411.52"/>
    <n v="2411.52"/>
    <n v="2.1000000000000001E-2"/>
    <n v="18"/>
    <n v="42495.805439999996"/>
    <n v="23346"/>
    <x v="149"/>
    <n v="0.45062813239385913"/>
    <s v="Sep-2024"/>
    <d v="2024-09-01T00:00:00"/>
    <d v="2023-01-01T00:00:00"/>
    <n v="20"/>
    <s v="Q3-2024"/>
    <s v="Americas → Canada → Vancouver"/>
    <m/>
    <m/>
    <s v="High"/>
    <x v="0"/>
    <n v="0"/>
    <n v="2.1000000000000001E-2"/>
    <n v="1426.7"/>
    <n v="19"/>
    <n v="44856.683519999999"/>
    <n v="27107.3"/>
    <n v="17749.383519999999"/>
    <n v="0.39569094563324508"/>
    <x v="104"/>
    <x v="149"/>
    <x v="0"/>
  </r>
  <r>
    <x v="150"/>
    <d v="2025-04-16T00:00:00"/>
    <d v="2025-05-16T00:00:00"/>
    <n v="30"/>
    <s v="Original"/>
    <d v="2025-05-16T00:00:00"/>
    <n v="30"/>
    <s v="Americas"/>
    <s v="Canada"/>
    <s v="Montreal"/>
    <s v="Enterprise"/>
    <s v="Distributor"/>
    <s v="K. Singh"/>
    <s v="Printers"/>
    <s v="PRN-6178"/>
    <n v="763.32"/>
    <n v="568.29"/>
    <n v="568.29"/>
    <n v="0.13100000000000001"/>
    <n v="16"/>
    <n v="7901.5041599999995"/>
    <n v="12213.12"/>
    <x v="150"/>
    <n v="-0.54567026134426555"/>
    <s v="Apr-2025"/>
    <d v="2025-04-01T00:00:00"/>
    <d v="2023-01-01T00:00:00"/>
    <n v="27"/>
    <s v="Q2-2025"/>
    <s v="Americas → Canada → Montreal"/>
    <m/>
    <m/>
    <s v="Low"/>
    <x v="0"/>
    <n v="0"/>
    <n v="0.13100000000000001"/>
    <n v="839.65200000000016"/>
    <n v="17"/>
    <n v="8395.3481699999993"/>
    <n v="14274.084000000003"/>
    <n v="-5878.7358300000033"/>
    <n v="-0.70023728747869241"/>
    <x v="105"/>
    <x v="150"/>
    <x v="0"/>
  </r>
  <r>
    <x v="151"/>
    <d v="2023-07-03T00:00:00"/>
    <d v="2023-07-23T00:00:00"/>
    <n v="20"/>
    <s v="Original"/>
    <d v="2023-07-23T00:00:00"/>
    <n v="20"/>
    <s v="Africa"/>
    <s v="South Africa"/>
    <s v="Johannesburg"/>
    <s v="Small Business"/>
    <s v="Distributor"/>
    <s v="F. Müller"/>
    <s v="Laptops"/>
    <s v="LAP-6342"/>
    <n v="1001.96"/>
    <n v="1254.95"/>
    <n v="1254.95"/>
    <n v="4.4999999999999998E-2"/>
    <n v="18"/>
    <n v="21572.590500000002"/>
    <n v="18035.28"/>
    <x v="151"/>
    <n v="0.16397244920585699"/>
    <s v="Jul-2023"/>
    <d v="2023-07-01T00:00:00"/>
    <d v="2023-01-01T00:00:00"/>
    <n v="6"/>
    <s v="Q3-2023"/>
    <s v="Africa → South Africa → Johannesburg"/>
    <m/>
    <m/>
    <s v="Medium"/>
    <x v="0"/>
    <n v="0"/>
    <n v="4.4999999999999998E-2"/>
    <n v="1102.1560000000002"/>
    <n v="19"/>
    <n v="22771.067749999998"/>
    <n v="20940.964000000004"/>
    <n v="1830.1037499999948"/>
    <n v="8.0369694126442306E-2"/>
    <x v="106"/>
    <x v="151"/>
    <x v="0"/>
  </r>
  <r>
    <x v="152"/>
    <d v="2023-12-07T00:00:00"/>
    <d v="2023-12-05T00:00:00"/>
    <n v="-2"/>
    <s v="Corrected"/>
    <d v="2023-12-09T00:00:00"/>
    <n v="2"/>
    <s v="Asia"/>
    <s v="Japan"/>
    <s v="Tokyo"/>
    <s v="Non-Profit"/>
    <s v="Marketplace"/>
    <s v="H. Kim"/>
    <s v="Printers"/>
    <s v="PRN-8175"/>
    <n v="1097.5899999999999"/>
    <n v="845.55"/>
    <n v="845.55"/>
    <n v="0.184"/>
    <n v="6"/>
    <n v="4139.8127999999997"/>
    <n v="6585.5399999999991"/>
    <x v="152"/>
    <n v="-0.59078207594314402"/>
    <s v="Dec-2023"/>
    <d v="2023-12-01T00:00:00"/>
    <d v="2023-03-01T00:00:00"/>
    <n v="9"/>
    <s v="Q4-2023"/>
    <s v="Asia → Japan → Tokyo"/>
    <m/>
    <m/>
    <s v="Medium"/>
    <x v="1"/>
    <n v="0"/>
    <n v="0.184"/>
    <n v="1207.3489999999999"/>
    <n v="6"/>
    <n v="4139.8127999999997"/>
    <n v="7244.0939999999991"/>
    <n v="-3104.2811999999994"/>
    <n v="-0.74986028353745837"/>
    <x v="0"/>
    <x v="152"/>
    <x v="0"/>
  </r>
  <r>
    <x v="153"/>
    <d v="2024-02-18T00:00:00"/>
    <d v="2024-03-04T00:00:00"/>
    <n v="15"/>
    <s v="Original"/>
    <d v="2024-03-04T00:00:00"/>
    <n v="15"/>
    <s v="Africa"/>
    <s v="Kenya"/>
    <s v="Kisumu"/>
    <s v="Education"/>
    <s v="Direct"/>
    <s v="K. Singh"/>
    <s v="Printers"/>
    <s v="PRN-7089"/>
    <n v="928.68"/>
    <n v="2145.17"/>
    <n v="2145.17"/>
    <n v="0.13600000000000001"/>
    <n v="16"/>
    <n v="29654.83008"/>
    <n v="14858.88"/>
    <x v="153"/>
    <n v="0.49893896003062177"/>
    <s v="Feb-2024"/>
    <d v="2024-02-01T00:00:00"/>
    <d v="2023-01-01T00:00:00"/>
    <n v="13"/>
    <s v="Q1-2024"/>
    <s v="Africa → Kenya → Kisumu"/>
    <m/>
    <m/>
    <s v="High"/>
    <x v="0"/>
    <n v="0"/>
    <n v="0.13600000000000001"/>
    <n v="1021.548"/>
    <n v="17"/>
    <n v="31508.256959999999"/>
    <n v="17366.315999999999"/>
    <n v="14141.94096"/>
    <n v="0.44883285603368395"/>
    <x v="107"/>
    <x v="153"/>
    <x v="0"/>
  </r>
  <r>
    <x v="154"/>
    <d v="2023-10-31T00:00:00"/>
    <d v="2023-11-02T00:00:00"/>
    <n v="2"/>
    <s v="Original"/>
    <d v="2023-11-02T00:00:00"/>
    <n v="2"/>
    <s v="Africa"/>
    <s v="Kenya"/>
    <s v="Kisumu"/>
    <s v="Education"/>
    <s v="Retail"/>
    <s v="O. Wang"/>
    <s v="Accessories"/>
    <s v="ACC-4124"/>
    <n v="867.89"/>
    <n v="1349.94"/>
    <n v="1349.94"/>
    <n v="0.184"/>
    <n v="10"/>
    <n v="11015.510400000003"/>
    <n v="8678.9"/>
    <x v="154"/>
    <n v="0.21212003031652557"/>
    <s v="Oct-2023"/>
    <d v="2023-10-01T00:00:00"/>
    <d v="2023-01-01T00:00:00"/>
    <n v="9"/>
    <s v="Q4-2023"/>
    <s v="Africa → Kenya → Kisumu"/>
    <m/>
    <m/>
    <s v="Medium"/>
    <x v="1"/>
    <n v="0"/>
    <n v="0.184"/>
    <n v="954.67900000000009"/>
    <n v="11"/>
    <n v="12117.061440000001"/>
    <n v="10501.469000000001"/>
    <n v="1615.5924400000004"/>
    <n v="0.13333203334817786"/>
    <x v="108"/>
    <x v="154"/>
    <x v="0"/>
  </r>
  <r>
    <x v="155"/>
    <d v="2024-08-07T00:00:00"/>
    <d v="2024-08-17T00:00:00"/>
    <n v="10"/>
    <s v="Original"/>
    <d v="2024-08-17T00:00:00"/>
    <n v="10"/>
    <s v="Asia"/>
    <s v="Japan"/>
    <s v="Osaka"/>
    <s v="Consumer"/>
    <s v="Online"/>
    <s v="K. Singh"/>
    <s v="Networking"/>
    <s v="NET-7924"/>
    <n v="436.58"/>
    <n v="527.48"/>
    <n v="527.48"/>
    <n v="0.111"/>
    <n v="19"/>
    <n v="8909.6646800000017"/>
    <n v="8295.02"/>
    <x v="155"/>
    <n v="6.8986286473802644E-2"/>
    <s v="Aug-2024"/>
    <d v="2024-08-01T00:00:00"/>
    <d v="2023-03-01T00:00:00"/>
    <n v="17"/>
    <s v="Q3-2024"/>
    <s v="Asia → Japan → Osaka"/>
    <m/>
    <m/>
    <s v="Low"/>
    <x v="0"/>
    <n v="0"/>
    <n v="0.111"/>
    <n v="480.238"/>
    <n v="20"/>
    <n v="9378.5944"/>
    <n v="9604.76"/>
    <n v="-226.16560000000027"/>
    <n v="-2.4115084878817264E-2"/>
    <x v="109"/>
    <x v="155"/>
    <x v="0"/>
  </r>
  <r>
    <x v="156"/>
    <d v="2024-02-01T00:00:00"/>
    <d v="2024-02-21T00:00:00"/>
    <n v="20"/>
    <s v="Original"/>
    <d v="2024-02-21T00:00:00"/>
    <n v="20"/>
    <s v="Europe"/>
    <s v="France"/>
    <s v="Paris"/>
    <s v="Small Business"/>
    <s v="Marketplace"/>
    <s v="A. Patel"/>
    <s v="Networking"/>
    <s v="NET-8761"/>
    <n v="656.2"/>
    <n v="1467.17"/>
    <n v="1467.17"/>
    <n v="1.7999999999999999E-2"/>
    <n v="5"/>
    <n v="7203.8047000000006"/>
    <n v="3281"/>
    <x v="156"/>
    <n v="0.54454623124360946"/>
    <s v="Feb-2024"/>
    <d v="2024-02-01T00:00:00"/>
    <d v="2023-01-01T00:00:00"/>
    <n v="13"/>
    <s v="Q1-2024"/>
    <s v="Europe → France → Paris"/>
    <m/>
    <m/>
    <s v="Medium"/>
    <x v="0"/>
    <n v="0"/>
    <n v="1.7999999999999999E-2"/>
    <n v="721.82000000000016"/>
    <n v="5"/>
    <n v="7203.8047000000006"/>
    <n v="3609.1000000000008"/>
    <n v="3594.7046999999998"/>
    <n v="0.4990008543679702"/>
    <x v="0"/>
    <x v="156"/>
    <x v="0"/>
  </r>
  <r>
    <x v="157"/>
    <d v="2024-08-27T00:00:00"/>
    <d v="2024-09-18T00:00:00"/>
    <n v="22"/>
    <s v="Original"/>
    <d v="2024-09-18T00:00:00"/>
    <n v="22"/>
    <s v="Asia"/>
    <s v="India"/>
    <s v="Delhi"/>
    <s v="Consumer"/>
    <s v="Direct"/>
    <s v="B. Chen"/>
    <s v="Components"/>
    <s v="CMP-3875"/>
    <n v="896.75"/>
    <n v="1651.14"/>
    <n v="1651.14"/>
    <n v="2.5000000000000001E-2"/>
    <n v="15"/>
    <n v="24147.922500000001"/>
    <n v="13451.25"/>
    <x v="157"/>
    <n v="0.44296450346815552"/>
    <s v="Aug-2024"/>
    <d v="2024-08-01T00:00:00"/>
    <d v="2023-01-01T00:00:00"/>
    <n v="19"/>
    <s v="Q3-2024"/>
    <s v="Asia → India → Delhi"/>
    <m/>
    <m/>
    <s v="High"/>
    <x v="0"/>
    <n v="0"/>
    <n v="2.5000000000000001E-2"/>
    <n v="986.42500000000007"/>
    <n v="16"/>
    <n v="25757.784"/>
    <n v="15782.800000000001"/>
    <n v="9974.9839999999986"/>
    <n v="0.387260953814971"/>
    <x v="110"/>
    <x v="157"/>
    <x v="0"/>
  </r>
  <r>
    <x v="158"/>
    <d v="2025-02-15T00:00:00"/>
    <d v="2025-02-15T00:00:00"/>
    <n v="0"/>
    <s v="Original"/>
    <d v="2025-02-15T00:00:00"/>
    <n v="0"/>
    <s v="Europe"/>
    <s v="Germany"/>
    <s v="Frankfurt"/>
    <s v="Small Business"/>
    <s v="Marketplace"/>
    <s v="L. Okafor"/>
    <s v="Accessories"/>
    <s v="ACC-3989"/>
    <n v="815.83"/>
    <n v="1982.18"/>
    <n v="1982.18"/>
    <n v="0.127"/>
    <n v="6"/>
    <n v="10382.65884"/>
    <n v="4894.9800000000005"/>
    <x v="158"/>
    <n v="0.52854272923408507"/>
    <s v="Feb-2025"/>
    <d v="2025-02-01T00:00:00"/>
    <d v="2023-01-01T00:00:00"/>
    <n v="25"/>
    <s v="Q1-2025"/>
    <s v="Europe → Germany → Frankfurt"/>
    <m/>
    <m/>
    <s v="High"/>
    <x v="1"/>
    <n v="0"/>
    <n v="0.127"/>
    <n v="897.41300000000012"/>
    <n v="6"/>
    <n v="10382.65884"/>
    <n v="5384.478000000001"/>
    <n v="4998.1808399999991"/>
    <n v="0.48139700215749354"/>
    <x v="0"/>
    <x v="158"/>
    <x v="0"/>
  </r>
  <r>
    <x v="159"/>
    <d v="2025-08-01T00:00:00"/>
    <d v="2025-08-21T00:00:00"/>
    <n v="20"/>
    <s v="Original"/>
    <d v="2025-08-21T00:00:00"/>
    <n v="20"/>
    <s v="Asia"/>
    <s v="China"/>
    <s v="Shanghai"/>
    <s v="Corporate"/>
    <s v="Direct"/>
    <s v="I. Johnson"/>
    <s v="Phones"/>
    <s v="PHN-9234"/>
    <n v="1220.4100000000001"/>
    <n v="2552.2199999999998"/>
    <n v="2552.2199999999998"/>
    <n v="0.18099999999999999"/>
    <n v="14"/>
    <n v="29263.754519999995"/>
    <n v="17085.740000000002"/>
    <x v="159"/>
    <n v="0.41614668793360271"/>
    <s v="Aug-2025"/>
    <d v="2025-08-01T00:00:00"/>
    <d v="2023-01-01T00:00:00"/>
    <n v="31"/>
    <s v="Q3-2025"/>
    <s v="Asia → China → Shanghai"/>
    <m/>
    <m/>
    <s v="High"/>
    <x v="0"/>
    <n v="0"/>
    <n v="0.18099999999999999"/>
    <n v="1342.4510000000002"/>
    <n v="15"/>
    <n v="31354.022699999994"/>
    <n v="20136.765000000003"/>
    <n v="11217.257699999991"/>
    <n v="0.35776135672696291"/>
    <x v="111"/>
    <x v="159"/>
    <x v="0"/>
  </r>
  <r>
    <x v="160"/>
    <d v="2023-02-20T00:00:00"/>
    <d v="2023-03-04T00:00:00"/>
    <n v="12"/>
    <s v="Original"/>
    <d v="2023-03-04T00:00:00"/>
    <n v="12"/>
    <s v="Asia"/>
    <s v="India"/>
    <s v="Delhi"/>
    <s v="Consumer"/>
    <s v="Distributor"/>
    <s v="M. Rossi"/>
    <s v="Monitors"/>
    <s v="MON-9906"/>
    <n v="299.75"/>
    <n v="523.01"/>
    <n v="523.01"/>
    <n v="0.157"/>
    <n v="50"/>
    <n v="22044.871499999997"/>
    <n v="14987.5"/>
    <x v="160"/>
    <n v="0.32013665854210122"/>
    <s v="Feb-2023"/>
    <d v="2023-02-01T00:00:00"/>
    <d v="2023-01-01T00:00:00"/>
    <n v="1"/>
    <s v="Q1-2023"/>
    <s v="Asia → India → Delhi"/>
    <m/>
    <m/>
    <s v="Low"/>
    <x v="0"/>
    <n v="0"/>
    <n v="0.157"/>
    <n v="329.72500000000002"/>
    <n v="53"/>
    <n v="23367.563789999997"/>
    <n v="17475.425000000003"/>
    <n v="5892.1387899999936"/>
    <n v="0.25215032439631119"/>
    <x v="112"/>
    <x v="160"/>
    <x v="0"/>
  </r>
  <r>
    <x v="161"/>
    <d v="2024-10-30T00:00:00"/>
    <d v="2024-11-24T00:00:00"/>
    <n v="25"/>
    <s v="Original"/>
    <d v="2024-11-24T00:00:00"/>
    <n v="25"/>
    <s v="Asia"/>
    <s v="China"/>
    <s v="Shenzhen"/>
    <s v="Small Business"/>
    <s v="Online"/>
    <s v="E. Garcia"/>
    <s v="Components"/>
    <s v="CMP-4610"/>
    <n v="811.05"/>
    <n v="1217.71"/>
    <n v="1217.71"/>
    <n v="7.1999999999999995E-2"/>
    <n v="5"/>
    <n v="5650.1744000000008"/>
    <n v="4055.25"/>
    <x v="161"/>
    <n v="0.28227879125288602"/>
    <s v="Oct-2024"/>
    <d v="2024-10-01T00:00:00"/>
    <d v="2023-01-01T00:00:00"/>
    <n v="21"/>
    <s v="Q4-2024"/>
    <s v="Asia → China → Shenzhen"/>
    <m/>
    <m/>
    <s v="Medium"/>
    <x v="0"/>
    <n v="0"/>
    <n v="7.1999999999999995E-2"/>
    <n v="892.15499999999997"/>
    <n v="5"/>
    <n v="5650.1744000000008"/>
    <n v="4460.7749999999996"/>
    <n v="1189.3994000000012"/>
    <n v="0.21050667037817469"/>
    <x v="0"/>
    <x v="161"/>
    <x v="0"/>
  </r>
  <r>
    <x v="162"/>
    <d v="2024-04-03T00:00:00"/>
    <d v="2024-04-07T00:00:00"/>
    <n v="4"/>
    <s v="Original"/>
    <d v="2024-04-07T00:00:00"/>
    <n v="4"/>
    <s v="Americas"/>
    <s v="Brazil"/>
    <s v="Brasília"/>
    <s v="Non-Profit"/>
    <s v="Direct"/>
    <s v="N. Brown"/>
    <s v="Phones"/>
    <s v="PHN-5445"/>
    <n v="1023.27"/>
    <n v="1343.64"/>
    <n v="1343.64"/>
    <n v="0.13300000000000001"/>
    <n v="7"/>
    <n v="8154.5511600000009"/>
    <n v="7162.8899999999994"/>
    <x v="162"/>
    <n v="0.12160830688810116"/>
    <s v="Apr-2024"/>
    <d v="2024-04-01T00:00:00"/>
    <d v="2023-01-01T00:00:00"/>
    <n v="15"/>
    <s v="Q2-2024"/>
    <s v="Americas → Brazil → Brasília"/>
    <m/>
    <m/>
    <s v="Medium"/>
    <x v="1"/>
    <n v="0"/>
    <n v="0.13300000000000001"/>
    <n v="1125.597"/>
    <n v="7"/>
    <n v="8154.5511600000009"/>
    <n v="7879.1790000000001"/>
    <n v="275.3721600000008"/>
    <n v="3.3769137576911197E-2"/>
    <x v="0"/>
    <x v="162"/>
    <x v="0"/>
  </r>
  <r>
    <x v="163"/>
    <d v="2023-03-25T00:00:00"/>
    <d v="2023-03-26T00:00:00"/>
    <n v="1"/>
    <s v="Original"/>
    <d v="2023-03-26T00:00:00"/>
    <n v="1"/>
    <s v="Asia"/>
    <s v="Japan"/>
    <s v="Osaka"/>
    <s v="Small Business"/>
    <s v="Distributor"/>
    <s v="I. Johnson"/>
    <s v="Monitors"/>
    <s v="MON-9227"/>
    <n v="135.12"/>
    <n v="301.7"/>
    <n v="301.7"/>
    <n v="0.14000000000000001"/>
    <n v="47"/>
    <n v="12194.714"/>
    <n v="6350.64"/>
    <x v="163"/>
    <n v="0.47923009920527859"/>
    <s v="Mar-2023"/>
    <d v="2023-03-01T00:00:00"/>
    <d v="2023-03-01T00:00:00"/>
    <n v="0"/>
    <s v="Q1-2023"/>
    <s v="Asia → Japan → Osaka"/>
    <m/>
    <m/>
    <s v="Low"/>
    <x v="1"/>
    <n v="0"/>
    <n v="0.14000000000000001"/>
    <n v="148.63200000000001"/>
    <n v="49"/>
    <n v="12713.637999999999"/>
    <n v="7282.9679999999998"/>
    <n v="5430.6699999999992"/>
    <n v="0.42715310912580645"/>
    <x v="113"/>
    <x v="163"/>
    <x v="0"/>
  </r>
  <r>
    <x v="164"/>
    <d v="2024-06-04T00:00:00"/>
    <d v="2024-06-16T00:00:00"/>
    <n v="12"/>
    <s v="Original"/>
    <d v="2024-06-16T00:00:00"/>
    <n v="12"/>
    <s v="Asia"/>
    <s v="China"/>
    <s v="Shanghai"/>
    <s v="Corporate"/>
    <s v="Retail"/>
    <s v="J. Njeri"/>
    <s v="Printers"/>
    <s v="PRN-4097"/>
    <n v="918.42"/>
    <n v="1511.71"/>
    <n v="1511.71"/>
    <n v="0.02"/>
    <n v="8"/>
    <n v="11851.806399999999"/>
    <n v="7347.36"/>
    <x v="164"/>
    <n v="0.38006412254590999"/>
    <s v="Jun-2024"/>
    <d v="2024-06-01T00:00:00"/>
    <d v="2023-01-01T00:00:00"/>
    <n v="17"/>
    <s v="Q2-2024"/>
    <s v="Asia → China → Shanghai"/>
    <m/>
    <m/>
    <s v="Medium"/>
    <x v="0"/>
    <n v="0"/>
    <n v="0.02"/>
    <n v="1010.2620000000001"/>
    <n v="8"/>
    <n v="11851.806399999999"/>
    <n v="8082.0960000000005"/>
    <n v="3769.710399999999"/>
    <n v="0.3180705348005009"/>
    <x v="0"/>
    <x v="164"/>
    <x v="0"/>
  </r>
  <r>
    <x v="165"/>
    <d v="2023-02-19T00:00:00"/>
    <d v="2023-03-12T00:00:00"/>
    <n v="21"/>
    <s v="Original"/>
    <d v="2023-03-12T00:00:00"/>
    <n v="21"/>
    <s v="Europe"/>
    <s v="Germany"/>
    <s v="Berlin"/>
    <s v="Small Business"/>
    <s v="Direct"/>
    <s v="L. Okafor"/>
    <s v="Monitors"/>
    <s v="MON-6699"/>
    <n v="1234.81"/>
    <n v="2055.2399999999998"/>
    <n v="2055.2399999999998"/>
    <n v="5.2999999999999999E-2"/>
    <n v="44"/>
    <n v="85637.740319999997"/>
    <n v="54331.64"/>
    <x v="165"/>
    <n v="0.36556429680441616"/>
    <s v="Feb-2023"/>
    <d v="2023-02-01T00:00:00"/>
    <d v="2023-01-01T00:00:00"/>
    <n v="1"/>
    <s v="Q1-2023"/>
    <s v="Europe → Germany → Berlin"/>
    <m/>
    <m/>
    <s v="High"/>
    <x v="0"/>
    <n v="0"/>
    <n v="5.2999999999999999E-2"/>
    <n v="1358.2909999999999"/>
    <n v="46"/>
    <n v="89530.364879999994"/>
    <n v="62481.385999999999"/>
    <n v="27048.978879999995"/>
    <n v="0.30212072648485777"/>
    <x v="114"/>
    <x v="165"/>
    <x v="0"/>
  </r>
  <r>
    <x v="166"/>
    <d v="2023-04-18T00:00:00"/>
    <d v="2023-05-18T00:00:00"/>
    <n v="30"/>
    <s v="Original"/>
    <d v="2023-05-18T00:00:00"/>
    <n v="30"/>
    <s v="Asia"/>
    <s v="China"/>
    <s v="Shenzhen"/>
    <s v="Non-Profit"/>
    <s v="Retail"/>
    <s v="H. Kim"/>
    <s v="Laptops"/>
    <s v="LAP-1482"/>
    <n v="329.03"/>
    <n v="391.15"/>
    <n v="391.15"/>
    <n v="0.19700000000000001"/>
    <n v="46"/>
    <n v="14448.298699999998"/>
    <n v="15135.38"/>
    <x v="166"/>
    <n v="-4.7554477815440081E-2"/>
    <s v="Apr-2023"/>
    <d v="2023-04-01T00:00:00"/>
    <d v="2023-01-01T00:00:00"/>
    <n v="3"/>
    <s v="Q2-2023"/>
    <s v="Asia → China → Shenzhen"/>
    <m/>
    <m/>
    <s v="Low"/>
    <x v="0"/>
    <n v="0"/>
    <n v="0.19700000000000001"/>
    <n v="361.93299999999999"/>
    <n v="48"/>
    <n v="15076.485599999996"/>
    <n v="17372.784"/>
    <n v="-2296.2984000000033"/>
    <n v="-0.15230992559698422"/>
    <x v="115"/>
    <x v="166"/>
    <x v="0"/>
  </r>
  <r>
    <x v="167"/>
    <d v="2024-05-23T00:00:00"/>
    <d v="2024-06-14T00:00:00"/>
    <n v="22"/>
    <s v="Original"/>
    <d v="2024-06-14T00:00:00"/>
    <n v="22"/>
    <s v="Europe"/>
    <s v="France"/>
    <s v="Marseille"/>
    <s v="Small Business"/>
    <s v="Online"/>
    <s v="N. Brown"/>
    <s v="Monitors"/>
    <s v="MON-2100"/>
    <n v="1481.74"/>
    <n v="1848.97"/>
    <n v="1848.97"/>
    <n v="0.254"/>
    <n v="9"/>
    <n v="12413.98458"/>
    <n v="13335.66"/>
    <x v="167"/>
    <n v="-7.4244930309072407E-2"/>
    <s v="May-2024"/>
    <d v="2024-05-01T00:00:00"/>
    <d v="2023-01-01T00:00:00"/>
    <n v="16"/>
    <s v="Q2-2024"/>
    <s v="Europe → France → Marseille"/>
    <m/>
    <m/>
    <s v="High"/>
    <x v="0"/>
    <n v="1"/>
    <n v="0.25"/>
    <n v="1629.9140000000002"/>
    <n v="9"/>
    <n v="12480.547500000001"/>
    <n v="14669.226000000002"/>
    <n v="-2188.6785000000018"/>
    <n v="-0.17536718641549995"/>
    <x v="116"/>
    <x v="167"/>
    <x v="0"/>
  </r>
  <r>
    <x v="168"/>
    <d v="2023-10-07T00:00:00"/>
    <d v="2023-10-23T00:00:00"/>
    <n v="16"/>
    <s v="Original"/>
    <d v="2023-10-23T00:00:00"/>
    <n v="16"/>
    <s v="Asia"/>
    <s v="India"/>
    <s v="Hyderabad"/>
    <s v="Consumer"/>
    <s v="Retail"/>
    <s v="G. Dubois"/>
    <s v="Monitors"/>
    <s v="MON-7602"/>
    <n v="906.81"/>
    <n v="1395.56"/>
    <n v="1395.56"/>
    <n v="0.185"/>
    <n v="6"/>
    <n v="6824.2884000000004"/>
    <n v="5440.86"/>
    <x v="168"/>
    <n v="0.20272126834498974"/>
    <s v="Oct-2023"/>
    <d v="2023-10-01T00:00:00"/>
    <d v="2023-01-01T00:00:00"/>
    <n v="9"/>
    <s v="Q4-2023"/>
    <s v="Asia → India → Hyderabad"/>
    <m/>
    <m/>
    <s v="Medium"/>
    <x v="0"/>
    <n v="0"/>
    <n v="0.185"/>
    <n v="997.49099999999999"/>
    <n v="6"/>
    <n v="6824.2884000000004"/>
    <n v="5984.9459999999999"/>
    <n v="839.34240000000045"/>
    <n v="0.12299339517948867"/>
    <x v="0"/>
    <x v="168"/>
    <x v="0"/>
  </r>
  <r>
    <x v="169"/>
    <d v="2024-10-09T00:00:00"/>
    <d v="2024-11-08T00:00:00"/>
    <n v="30"/>
    <s v="Original"/>
    <d v="2024-11-08T00:00:00"/>
    <n v="30"/>
    <s v="Europe"/>
    <s v="United Kingdom"/>
    <s v="Manchester"/>
    <s v="Small Business"/>
    <s v="Distributor"/>
    <s v="J. Njeri"/>
    <s v="Components"/>
    <s v="CMP-1072"/>
    <n v="343.85"/>
    <n v="538.04"/>
    <n v="538.04"/>
    <n v="0.13900000000000001"/>
    <n v="5"/>
    <n v="2316.2621999999997"/>
    <n v="1719.25"/>
    <x v="169"/>
    <n v="0.25774810813732563"/>
    <s v="Oct-2024"/>
    <d v="2024-10-01T00:00:00"/>
    <d v="2023-01-01T00:00:00"/>
    <n v="21"/>
    <s v="Q4-2024"/>
    <s v="Europe → United Kingdom → Manchester"/>
    <m/>
    <m/>
    <s v="Low"/>
    <x v="0"/>
    <n v="0"/>
    <n v="0.13900000000000001"/>
    <n v="378.23500000000007"/>
    <n v="5"/>
    <n v="2316.2621999999997"/>
    <n v="1891.1750000000004"/>
    <n v="425.08719999999926"/>
    <n v="0.18352291895105802"/>
    <x v="0"/>
    <x v="169"/>
    <x v="0"/>
  </r>
  <r>
    <x v="170"/>
    <d v="2024-07-15T00:00:00"/>
    <d v="2024-07-15T00:00:00"/>
    <n v="0"/>
    <s v="Original"/>
    <d v="2024-07-15T00:00:00"/>
    <n v="0"/>
    <s v="Asia"/>
    <s v="Japan"/>
    <s v="Tokyo"/>
    <s v="Small Business"/>
    <s v="Marketplace"/>
    <s v="G. Dubois"/>
    <s v="Accessories"/>
    <s v="ACC-2735"/>
    <n v="801.77"/>
    <n v="1218.92"/>
    <n v="1218.92"/>
    <n v="0.254"/>
    <n v="16"/>
    <n v="14549.029120000001"/>
    <n v="12828.32"/>
    <x v="170"/>
    <n v="0.11826968698788344"/>
    <s v="Jul-2024"/>
    <d v="2024-07-01T00:00:00"/>
    <d v="2023-03-01T00:00:00"/>
    <n v="16"/>
    <s v="Q3-2024"/>
    <s v="Asia → Japan → Tokyo"/>
    <m/>
    <m/>
    <s v="Medium"/>
    <x v="1"/>
    <n v="1"/>
    <n v="0.25"/>
    <n v="881.947"/>
    <n v="17"/>
    <n v="15541.23"/>
    <n v="14993.099"/>
    <n v="548.1309999999994"/>
    <n v="3.5269473523009402E-2"/>
    <x v="117"/>
    <x v="170"/>
    <x v="0"/>
  </r>
  <r>
    <x v="171"/>
    <d v="2023-09-21T00:00:00"/>
    <d v="2023-10-10T00:00:00"/>
    <n v="19"/>
    <s v="Original"/>
    <d v="2023-10-10T00:00:00"/>
    <n v="19"/>
    <s v="Asia"/>
    <s v="Japan"/>
    <s v="Tokyo"/>
    <s v="Education"/>
    <s v="Online"/>
    <s v="D. Smith"/>
    <s v="Components"/>
    <s v="CMP-5211"/>
    <n v="845.63"/>
    <n v="2062.12"/>
    <n v="2062.12"/>
    <n v="0.13400000000000001"/>
    <n v="5"/>
    <n v="8928.9795999999988"/>
    <n v="4228.1499999999996"/>
    <x v="171"/>
    <n v="0.52646884757133949"/>
    <s v="Sep-2023"/>
    <d v="2023-09-01T00:00:00"/>
    <d v="2023-03-01T00:00:00"/>
    <n v="6"/>
    <s v="Q3-2023"/>
    <s v="Asia → Japan → Tokyo"/>
    <m/>
    <m/>
    <s v="High"/>
    <x v="0"/>
    <n v="0"/>
    <n v="0.13400000000000001"/>
    <n v="930.1930000000001"/>
    <n v="5"/>
    <n v="8928.9795999999988"/>
    <n v="4650.9650000000001"/>
    <n v="4278.0145999999986"/>
    <n v="0.47911573232847338"/>
    <x v="0"/>
    <x v="171"/>
    <x v="0"/>
  </r>
  <r>
    <x v="172"/>
    <d v="2023-02-24T00:00:00"/>
    <d v="2023-03-09T00:00:00"/>
    <n v="13"/>
    <s v="Original"/>
    <d v="2023-03-09T00:00:00"/>
    <n v="13"/>
    <s v="Americas"/>
    <s v="USA"/>
    <s v="New York"/>
    <s v="Enterprise"/>
    <s v="Online"/>
    <s v="M. Rossi"/>
    <s v="Components"/>
    <s v="CMP-1632"/>
    <n v="6.85"/>
    <n v="10.18"/>
    <n v="10.18"/>
    <n v="4.7E-2"/>
    <n v="10"/>
    <n v="97.0154"/>
    <n v="68.5"/>
    <x v="172"/>
    <n v="0.2939265312517394"/>
    <s v="Feb-2023"/>
    <d v="2023-02-01T00:00:00"/>
    <d v="2023-01-01T00:00:00"/>
    <n v="1"/>
    <s v="Q1-2023"/>
    <s v="Americas → USA → New York"/>
    <m/>
    <m/>
    <s v="Low"/>
    <x v="0"/>
    <n v="0"/>
    <n v="4.7E-2"/>
    <n v="7.5350000000000001"/>
    <n v="11"/>
    <n v="106.71693999999998"/>
    <n v="82.885000000000005"/>
    <n v="23.831939999999975"/>
    <n v="0.22331918437691317"/>
    <x v="118"/>
    <x v="172"/>
    <x v="0"/>
  </r>
  <r>
    <x v="173"/>
    <d v="2025-05-21T00:00:00"/>
    <d v="2025-05-19T00:00:00"/>
    <n v="-2"/>
    <s v="Corrected"/>
    <d v="2025-05-23T00:00:00"/>
    <n v="2"/>
    <s v="Africa"/>
    <s v="South Africa"/>
    <s v="Johannesburg"/>
    <s v="Non-Profit"/>
    <s v="Distributor"/>
    <s v="O. Wang"/>
    <s v="Laptops"/>
    <s v="LAP-7099"/>
    <n v="1263.8399999999999"/>
    <n v="2281.7199999999998"/>
    <n v="2281.7199999999998"/>
    <n v="7.8E-2"/>
    <n v="15"/>
    <n v="31556.187599999997"/>
    <n v="18957.599999999999"/>
    <x v="173"/>
    <n v="0.39924301882398494"/>
    <s v="May-2025"/>
    <d v="2025-05-01T00:00:00"/>
    <d v="2023-01-01T00:00:00"/>
    <n v="28"/>
    <s v="Q2-2025"/>
    <s v="Africa → South Africa → Johannesburg"/>
    <m/>
    <m/>
    <s v="High"/>
    <x v="1"/>
    <n v="0"/>
    <n v="7.8E-2"/>
    <n v="1390.2239999999999"/>
    <n v="16"/>
    <n v="33659.933440000001"/>
    <n v="22243.583999999999"/>
    <n v="11416.349440000002"/>
    <n v="0.3391673207063835"/>
    <x v="119"/>
    <x v="173"/>
    <x v="0"/>
  </r>
  <r>
    <x v="174"/>
    <d v="2024-05-23T00:00:00"/>
    <d v="2024-06-03T00:00:00"/>
    <n v="11"/>
    <s v="Original"/>
    <d v="2024-06-03T00:00:00"/>
    <n v="11"/>
    <s v="Africa"/>
    <s v="South Africa"/>
    <s v="Johannesburg"/>
    <s v="Small Business"/>
    <s v="Distributor"/>
    <s v="F. Müller"/>
    <s v="Printers"/>
    <s v="PRN-3785"/>
    <n v="180.89"/>
    <n v="249.57"/>
    <n v="249.57"/>
    <n v="2.1999999999999999E-2"/>
    <n v="8"/>
    <n v="1952.6356799999999"/>
    <n v="1447.12"/>
    <x v="174"/>
    <n v="0.25888888806948362"/>
    <s v="May-2024"/>
    <d v="2024-05-01T00:00:00"/>
    <d v="2023-01-01T00:00:00"/>
    <n v="16"/>
    <s v="Q2-2024"/>
    <s v="Africa → South Africa → Johannesburg"/>
    <m/>
    <m/>
    <s v="Low"/>
    <x v="0"/>
    <n v="0"/>
    <n v="2.1999999999999999E-2"/>
    <n v="198.97900000000001"/>
    <n v="8"/>
    <n v="1952.6356799999999"/>
    <n v="1591.8320000000001"/>
    <n v="360.80367999999976"/>
    <n v="0.18477777687643185"/>
    <x v="0"/>
    <x v="174"/>
    <x v="0"/>
  </r>
  <r>
    <x v="175"/>
    <d v="2025-04-14T00:00:00"/>
    <d v="2025-05-04T00:00:00"/>
    <n v="20"/>
    <s v="Original"/>
    <d v="2025-05-04T00:00:00"/>
    <n v="20"/>
    <s v="Europe"/>
    <s v="United Kingdom"/>
    <s v="Birmingham"/>
    <s v="Enterprise"/>
    <s v="Marketplace"/>
    <s v="K. Singh"/>
    <s v="Monitors"/>
    <s v="MON-6962"/>
    <n v="1413.87"/>
    <n v="3275"/>
    <n v="3275"/>
    <n v="0.255"/>
    <n v="38"/>
    <n v="92715.25"/>
    <n v="53727.06"/>
    <x v="175"/>
    <n v="0.42051539525590453"/>
    <s v="Apr-2025"/>
    <d v="2025-04-01T00:00:00"/>
    <d v="2023-01-01T00:00:00"/>
    <n v="27"/>
    <s v="Q2-2025"/>
    <s v="Europe → United Kingdom → Birmingham"/>
    <m/>
    <m/>
    <s v="High"/>
    <x v="0"/>
    <n v="1"/>
    <n v="0.25"/>
    <n v="1555.2570000000001"/>
    <n v="40"/>
    <n v="98250"/>
    <n v="62210.28"/>
    <n v="36039.72"/>
    <n v="0.36681648854961835"/>
    <x v="120"/>
    <x v="175"/>
    <x v="0"/>
  </r>
  <r>
    <x v="176"/>
    <d v="2023-08-27T00:00:00"/>
    <d v="2023-09-11T00:00:00"/>
    <n v="15"/>
    <s v="Original"/>
    <d v="2023-09-11T00:00:00"/>
    <n v="15"/>
    <s v="Europe"/>
    <s v="United Kingdom"/>
    <s v="London"/>
    <s v="Consumer"/>
    <s v="Marketplace"/>
    <s v="N. Brown"/>
    <s v="Printers"/>
    <s v="PRN-5107"/>
    <n v="943.79"/>
    <n v="1913.76"/>
    <n v="1913.76"/>
    <n v="9.0999999999999998E-2"/>
    <n v="9"/>
    <n v="15656.47056"/>
    <n v="8494.11"/>
    <x v="176"/>
    <n v="0.45746967891338081"/>
    <s v="Aug-2023"/>
    <d v="2023-08-01T00:00:00"/>
    <d v="2023-01-01T00:00:00"/>
    <n v="7"/>
    <s v="Q3-2023"/>
    <s v="Europe → United Kingdom → London"/>
    <m/>
    <m/>
    <s v="High"/>
    <x v="0"/>
    <n v="0"/>
    <n v="9.0999999999999998E-2"/>
    <n v="1038.1690000000001"/>
    <n v="9"/>
    <n v="15656.47056"/>
    <n v="9343.5210000000006"/>
    <n v="6312.9495599999991"/>
    <n v="0.40321664680471886"/>
    <x v="0"/>
    <x v="176"/>
    <x v="0"/>
  </r>
  <r>
    <x v="177"/>
    <d v="2024-02-03T00:00:00"/>
    <d v="2024-02-21T00:00:00"/>
    <n v="18"/>
    <s v="Original"/>
    <d v="2024-02-21T00:00:00"/>
    <n v="18"/>
    <s v="Europe"/>
    <s v="Germany"/>
    <s v="Frankfurt"/>
    <s v="Corporate"/>
    <s v="Retail"/>
    <s v="H. Kim"/>
    <s v="Components"/>
    <s v="CMP-9264"/>
    <n v="39.229999999999997"/>
    <n v="30.09"/>
    <n v="30.09"/>
    <n v="0.17699999999999999"/>
    <n v="13"/>
    <n v="321.93290999999999"/>
    <n v="509.98999999999995"/>
    <x v="177"/>
    <n v="-0.58414993981199359"/>
    <s v="Feb-2024"/>
    <d v="2024-02-01T00:00:00"/>
    <d v="2023-01-01T00:00:00"/>
    <n v="13"/>
    <s v="Q1-2024"/>
    <s v="Europe → Germany → Frankfurt"/>
    <m/>
    <m/>
    <s v="Low"/>
    <x v="0"/>
    <n v="0"/>
    <n v="0.17699999999999999"/>
    <n v="43.152999999999999"/>
    <n v="14"/>
    <n v="346.69698"/>
    <n v="604.14199999999994"/>
    <n v="-257.44501999999994"/>
    <n v="-0.74256493379319299"/>
    <x v="121"/>
    <x v="177"/>
    <x v="0"/>
  </r>
  <r>
    <x v="178"/>
    <d v="2023-04-05T00:00:00"/>
    <d v="2023-04-16T00:00:00"/>
    <n v="11"/>
    <s v="Original"/>
    <d v="2023-04-16T00:00:00"/>
    <n v="11"/>
    <s v="Americas"/>
    <s v="Canada"/>
    <s v="Vancouver"/>
    <s v="Non-Profit"/>
    <s v="Online"/>
    <s v="O. Wang"/>
    <s v="Monitors"/>
    <s v="MON-5259"/>
    <n v="213.1"/>
    <n v="501.31"/>
    <n v="501.31"/>
    <n v="5.6000000000000001E-2"/>
    <n v="15"/>
    <n v="7098.5495999999994"/>
    <n v="3196.5"/>
    <x v="178"/>
    <n v="0.54969674368409005"/>
    <s v="Apr-2023"/>
    <d v="2023-04-01T00:00:00"/>
    <d v="2023-01-01T00:00:00"/>
    <n v="3"/>
    <s v="Q2-2023"/>
    <s v="Americas → Canada → Vancouver"/>
    <m/>
    <m/>
    <s v="Low"/>
    <x v="0"/>
    <n v="0"/>
    <n v="5.6000000000000001E-2"/>
    <n v="234.41000000000003"/>
    <n v="16"/>
    <n v="7571.7862399999995"/>
    <n v="3750.5600000000004"/>
    <n v="3821.2262399999991"/>
    <n v="0.50466641805249901"/>
    <x v="122"/>
    <x v="178"/>
    <x v="0"/>
  </r>
  <r>
    <x v="179"/>
    <d v="2025-08-21T00:00:00"/>
    <d v="2025-09-12T00:00:00"/>
    <n v="22"/>
    <s v="Original"/>
    <d v="2025-09-12T00:00:00"/>
    <n v="22"/>
    <s v="Asia"/>
    <s v="China"/>
    <s v="Shenzhen"/>
    <s v="Education"/>
    <s v="Retail"/>
    <s v="B. Chen"/>
    <s v="Printers"/>
    <s v="PRN-8137"/>
    <n v="352.66"/>
    <n v="411.18"/>
    <n v="411.18"/>
    <n v="0.17299999999999999"/>
    <n v="13"/>
    <n v="4420.5961799999995"/>
    <n v="4584.58"/>
    <x v="179"/>
    <n v="-3.7095408248758066E-2"/>
    <s v="Aug-2025"/>
    <d v="2025-08-01T00:00:00"/>
    <d v="2023-01-01T00:00:00"/>
    <n v="31"/>
    <s v="Q3-2025"/>
    <s v="Asia → China → Shenzhen"/>
    <m/>
    <m/>
    <s v="Low"/>
    <x v="0"/>
    <n v="0"/>
    <n v="0.17299999999999999"/>
    <n v="387.92600000000004"/>
    <n v="14"/>
    <n v="4760.6420399999997"/>
    <n v="5430.9640000000009"/>
    <n v="-670.32196000000113"/>
    <n v="-0.14080494907363403"/>
    <x v="123"/>
    <x v="179"/>
    <x v="0"/>
  </r>
  <r>
    <x v="180"/>
    <d v="2025-09-15T00:00:00"/>
    <d v="2025-09-18T00:00:00"/>
    <n v="3"/>
    <s v="Original"/>
    <d v="2025-09-18T00:00:00"/>
    <n v="3"/>
    <s v="Americas"/>
    <s v="Brazil"/>
    <s v="Rio de Janeiro"/>
    <s v="Non-Profit"/>
    <s v="Direct"/>
    <s v="L. Okafor"/>
    <s v="Accessories"/>
    <s v="ACC-6777"/>
    <n v="5.5"/>
    <n v="5.92"/>
    <n v="5.92"/>
    <n v="0.21199999999999999"/>
    <n v="4"/>
    <n v="18.659839999999999"/>
    <n v="22"/>
    <x v="180"/>
    <n v="-0.17900260666758133"/>
    <s v="Sep-2025"/>
    <d v="2025-09-01T00:00:00"/>
    <d v="2023-01-01T00:00:00"/>
    <n v="32"/>
    <s v="Q3-2025"/>
    <s v="Americas → Brazil → Rio de Janeiro"/>
    <m/>
    <m/>
    <s v="Low"/>
    <x v="1"/>
    <n v="1"/>
    <n v="0.21199999999999999"/>
    <n v="6.0500000000000007"/>
    <n v="4"/>
    <n v="18.659839999999999"/>
    <n v="24.200000000000003"/>
    <n v="-5.5401600000000037"/>
    <n v="-0.29690286733433963"/>
    <x v="0"/>
    <x v="180"/>
    <x v="0"/>
  </r>
  <r>
    <x v="181"/>
    <d v="2024-10-03T00:00:00"/>
    <d v="2024-10-11T00:00:00"/>
    <n v="8"/>
    <s v="Original"/>
    <d v="2024-10-11T00:00:00"/>
    <n v="8"/>
    <s v="Asia"/>
    <s v="China"/>
    <s v="Beijing"/>
    <s v="Enterprise"/>
    <s v="Direct"/>
    <s v="B. Chen"/>
    <s v="Phones"/>
    <s v="PHN-7488"/>
    <n v="1132.6099999999999"/>
    <n v="2206.63"/>
    <n v="2206.63"/>
    <n v="6.3E-2"/>
    <n v="20"/>
    <n v="41352.246200000009"/>
    <n v="22652.199999999997"/>
    <x v="181"/>
    <n v="0.45221355351671338"/>
    <s v="Oct-2024"/>
    <d v="2024-10-01T00:00:00"/>
    <d v="2023-01-01T00:00:00"/>
    <n v="21"/>
    <s v="Q4-2024"/>
    <s v="Asia → China → Beijing"/>
    <m/>
    <m/>
    <s v="High"/>
    <x v="0"/>
    <n v="0"/>
    <n v="6.3E-2"/>
    <n v="1245.8710000000001"/>
    <n v="21"/>
    <n v="43419.858510000005"/>
    <n v="26163.291000000001"/>
    <n v="17256.567510000004"/>
    <n v="0.39743490886838456"/>
    <x v="124"/>
    <x v="181"/>
    <x v="0"/>
  </r>
  <r>
    <x v="182"/>
    <d v="2025-02-02T00:00:00"/>
    <d v="2025-03-04T00:00:00"/>
    <n v="30"/>
    <s v="Original"/>
    <d v="2025-03-04T00:00:00"/>
    <n v="30"/>
    <s v="Asia"/>
    <s v="Japan"/>
    <s v="Osaka"/>
    <s v="Education"/>
    <s v="Distributor"/>
    <s v="L. Okafor"/>
    <s v="Accessories"/>
    <s v="ACC-9591"/>
    <n v="766.59"/>
    <n v="1912.8"/>
    <n v="1912.8"/>
    <n v="0.19600000000000001"/>
    <n v="5"/>
    <n v="7689.4560000000001"/>
    <n v="3832.9500000000003"/>
    <x v="182"/>
    <n v="0.50153170783472845"/>
    <s v="Feb-2025"/>
    <d v="2025-02-01T00:00:00"/>
    <d v="2023-03-01T00:00:00"/>
    <n v="23"/>
    <s v="Q1-2025"/>
    <s v="Asia → Japan → Osaka"/>
    <m/>
    <m/>
    <s v="High"/>
    <x v="0"/>
    <n v="0"/>
    <n v="0.19600000000000001"/>
    <n v="843.24900000000014"/>
    <n v="5"/>
    <n v="7689.4560000000001"/>
    <n v="4216.2450000000008"/>
    <n v="3473.2109999999993"/>
    <n v="0.45168487861820122"/>
    <x v="0"/>
    <x v="182"/>
    <x v="0"/>
  </r>
  <r>
    <x v="183"/>
    <d v="2023-08-19T00:00:00"/>
    <d v="2023-08-23T00:00:00"/>
    <n v="4"/>
    <s v="Original"/>
    <d v="2023-08-23T00:00:00"/>
    <n v="4"/>
    <s v="Africa"/>
    <s v="Nigeria"/>
    <s v="Abuja"/>
    <s v="Small Business"/>
    <s v="Online"/>
    <s v="J. Njeri"/>
    <s v="Monitors"/>
    <s v="MON-5517"/>
    <n v="790.63"/>
    <n v="1382.31"/>
    <n v="1382.31"/>
    <n v="0.10100000000000001"/>
    <n v="7"/>
    <n v="8698.8768300000011"/>
    <n v="5534.41"/>
    <x v="183"/>
    <n v="0.36377878338116448"/>
    <s v="Aug-2023"/>
    <d v="2023-08-01T00:00:00"/>
    <d v="2023-01-01T00:00:00"/>
    <n v="7"/>
    <s v="Q3-2023"/>
    <s v="Africa → Nigeria → Abuja"/>
    <m/>
    <m/>
    <s v="Medium"/>
    <x v="1"/>
    <n v="0"/>
    <n v="0.10100000000000001"/>
    <n v="869.6930000000001"/>
    <n v="7"/>
    <n v="8698.8768300000011"/>
    <n v="6087.8510000000006"/>
    <n v="2611.0258300000005"/>
    <n v="0.30015666171928085"/>
    <x v="0"/>
    <x v="183"/>
    <x v="0"/>
  </r>
  <r>
    <x v="184"/>
    <d v="2024-10-22T00:00:00"/>
    <d v="2024-10-29T00:00:00"/>
    <n v="7"/>
    <s v="Original"/>
    <d v="2024-10-29T00:00:00"/>
    <n v="7"/>
    <s v="Africa"/>
    <s v="Nigeria"/>
    <s v="Port Harcourt"/>
    <s v="Enterprise"/>
    <s v="Distributor"/>
    <s v="M. Rossi"/>
    <s v="Monitors"/>
    <s v="MON-8758"/>
    <n v="1023.06"/>
    <n v="1355.61"/>
    <n v="1355.61"/>
    <n v="0.153"/>
    <n v="23"/>
    <n v="26408.63841"/>
    <n v="23530.379999999997"/>
    <x v="184"/>
    <n v="0.10898927711888809"/>
    <s v="Oct-2024"/>
    <d v="2024-10-01T00:00:00"/>
    <d v="2023-01-01T00:00:00"/>
    <n v="21"/>
    <s v="Q4-2024"/>
    <s v="Africa → Nigeria → Port Harcourt"/>
    <m/>
    <m/>
    <s v="Medium"/>
    <x v="1"/>
    <n v="0"/>
    <n v="0.153"/>
    <n v="1125.366"/>
    <n v="24"/>
    <n v="27556.840079999998"/>
    <n v="27008.784"/>
    <n v="548.05607999999847"/>
    <n v="1.9888204830776756E-2"/>
    <x v="125"/>
    <x v="184"/>
    <x v="0"/>
  </r>
  <r>
    <x v="185"/>
    <d v="2023-06-22T00:00:00"/>
    <d v="2023-07-21T00:00:00"/>
    <n v="29"/>
    <s v="Original"/>
    <d v="2023-07-21T00:00:00"/>
    <n v="29"/>
    <s v="Europe"/>
    <s v="France"/>
    <s v="Lyon"/>
    <s v="Corporate"/>
    <s v="Retail"/>
    <s v="J. Njeri"/>
    <s v="Accessories"/>
    <s v="ACC-3385"/>
    <n v="734.34"/>
    <n v="887.9"/>
    <n v="887.9"/>
    <n v="2.5000000000000001E-2"/>
    <n v="12"/>
    <n v="10388.429999999998"/>
    <n v="8812.08"/>
    <x v="185"/>
    <n v="0.15174092716608753"/>
    <s v="Jun-2023"/>
    <d v="2023-06-01T00:00:00"/>
    <d v="2023-01-01T00:00:00"/>
    <n v="5"/>
    <s v="Q2-2023"/>
    <s v="Europe → France → Lyon"/>
    <m/>
    <m/>
    <s v="Medium"/>
    <x v="0"/>
    <n v="0"/>
    <n v="2.5000000000000001E-2"/>
    <n v="807.77400000000011"/>
    <n v="13"/>
    <n v="11254.132499999998"/>
    <n v="10501.062000000002"/>
    <n v="753.07049999999617"/>
    <n v="6.6915019882696089E-2"/>
    <x v="126"/>
    <x v="185"/>
    <x v="0"/>
  </r>
  <r>
    <x v="186"/>
    <d v="2025-01-13T00:00:00"/>
    <d v="2025-02-08T00:00:00"/>
    <n v="26"/>
    <s v="Original"/>
    <d v="2025-02-08T00:00:00"/>
    <n v="26"/>
    <s v="Europe"/>
    <s v="France"/>
    <s v="Paris"/>
    <s v="Non-Profit"/>
    <s v="Not Specified"/>
    <s v="E. Garcia"/>
    <s v="Monitors"/>
    <s v="MON-1593"/>
    <n v="594.74"/>
    <n v="1020.69"/>
    <n v="1020.69"/>
    <n v="0.21099999999999999"/>
    <n v="6"/>
    <n v="4831.9464600000001"/>
    <n v="3568.44"/>
    <x v="186"/>
    <n v="0.26149016146176424"/>
    <s v="Jan-2025"/>
    <d v="2025-01-01T00:00:00"/>
    <d v="2023-01-01T00:00:00"/>
    <n v="24"/>
    <s v="Q1-2025"/>
    <s v="Europe → France → Paris"/>
    <m/>
    <m/>
    <s v="Medium"/>
    <x v="0"/>
    <n v="1"/>
    <n v="0.21099999999999999"/>
    <n v="654.21400000000006"/>
    <n v="6"/>
    <n v="4831.9464600000001"/>
    <n v="3925.2840000000006"/>
    <n v="906.66245999999956"/>
    <n v="0.18763917760794052"/>
    <x v="0"/>
    <x v="186"/>
    <x v="0"/>
  </r>
  <r>
    <x v="129"/>
    <d v="2023-01-29T00:00:00"/>
    <d v="2023-02-28T00:00:00"/>
    <n v="30"/>
    <s v="Original"/>
    <d v="2023-02-28T00:00:00"/>
    <n v="30"/>
    <s v="Asia"/>
    <s v="India"/>
    <s v="Bengaluru"/>
    <s v="Non-Profit"/>
    <s v="Retail"/>
    <s v="B. Chen"/>
    <s v="Accessories"/>
    <s v="ACC-4631"/>
    <n v="1262.0999999999999"/>
    <n v="1395.53"/>
    <n v="1395.53"/>
    <n v="0.23300000000000001"/>
    <n v="25"/>
    <n v="26759.28775"/>
    <n v="31552.499999999996"/>
    <x v="187"/>
    <n v="-0.17912331205452198"/>
    <s v="Jan-2023"/>
    <d v="2023-01-01T00:00:00"/>
    <d v="2023-01-01T00:00:00"/>
    <n v="0"/>
    <s v="Q1-2023"/>
    <s v="Asia → India → Bengaluru"/>
    <m/>
    <m/>
    <s v="Medium"/>
    <x v="0"/>
    <n v="1"/>
    <n v="0.23300000000000001"/>
    <n v="1388.31"/>
    <n v="26"/>
    <n v="27829.65926"/>
    <n v="36096.06"/>
    <n v="-8266.4007399999973"/>
    <n v="-0.29703564325997417"/>
    <x v="127"/>
    <x v="187"/>
    <x v="0"/>
  </r>
  <r>
    <x v="187"/>
    <d v="2023-07-19T00:00:00"/>
    <d v="2023-07-31T00:00:00"/>
    <n v="12"/>
    <s v="Original"/>
    <d v="2023-07-31T00:00:00"/>
    <n v="12"/>
    <s v="Americas"/>
    <s v="Brazil"/>
    <s v="Rio de Janeiro"/>
    <s v="Corporate"/>
    <s v="Retail"/>
    <s v="C. Otieno"/>
    <s v="Monitors"/>
    <s v="MON-7869"/>
    <n v="1334.64"/>
    <n v="2273.42"/>
    <n v="2273.42"/>
    <n v="0.11799999999999999"/>
    <n v="14"/>
    <n v="28072.190160000002"/>
    <n v="18684.960000000003"/>
    <x v="188"/>
    <n v="0.33439607335575267"/>
    <s v="Jul-2023"/>
    <d v="2023-07-01T00:00:00"/>
    <d v="2023-01-01T00:00:00"/>
    <n v="6"/>
    <s v="Q3-2023"/>
    <s v="Americas → Brazil → Rio de Janeiro"/>
    <m/>
    <m/>
    <s v="High"/>
    <x v="0"/>
    <n v="0"/>
    <n v="0.11799999999999999"/>
    <n v="1468.1040000000003"/>
    <n v="15"/>
    <n v="30077.346600000004"/>
    <n v="22021.560000000005"/>
    <n v="8055.7865999999995"/>
    <n v="0.26783568069132796"/>
    <x v="128"/>
    <x v="188"/>
    <x v="0"/>
  </r>
  <r>
    <x v="188"/>
    <d v="2024-05-19T00:00:00"/>
    <d v="2024-06-08T00:00:00"/>
    <n v="20"/>
    <s v="Original"/>
    <d v="2024-06-08T00:00:00"/>
    <n v="20"/>
    <s v="Americas"/>
    <s v="Brazil"/>
    <s v="Brasília"/>
    <s v="Small Business"/>
    <s v="Retail"/>
    <s v="E. Garcia"/>
    <s v="Monitors"/>
    <s v="MON-4271"/>
    <n v="1075.9000000000001"/>
    <n v="1242.1500000000001"/>
    <n v="1242.1500000000001"/>
    <n v="1.2E-2"/>
    <n v="7"/>
    <n v="8590.7094000000016"/>
    <n v="7531.3000000000011"/>
    <x v="189"/>
    <n v="0.12332036280961853"/>
    <s v="May-2024"/>
    <d v="2024-05-01T00:00:00"/>
    <d v="2023-01-01T00:00:00"/>
    <n v="16"/>
    <s v="Q2-2024"/>
    <s v="Americas → Brazil → Brasília"/>
    <m/>
    <m/>
    <s v="Medium"/>
    <x v="0"/>
    <n v="0"/>
    <n v="1.2E-2"/>
    <n v="1183.4900000000002"/>
    <n v="7"/>
    <n v="8590.7094000000016"/>
    <n v="8284.4300000000021"/>
    <n v="306.27939999999944"/>
    <n v="3.5652399090580274E-2"/>
    <x v="0"/>
    <x v="189"/>
    <x v="0"/>
  </r>
  <r>
    <x v="189"/>
    <d v="2024-02-03T00:00:00"/>
    <d v="2024-02-19T00:00:00"/>
    <n v="16"/>
    <s v="Original"/>
    <d v="2024-02-19T00:00:00"/>
    <n v="16"/>
    <s v="Asia"/>
    <s v="China"/>
    <s v="Shenzhen"/>
    <s v="Small Business"/>
    <s v="Online"/>
    <s v="H. Kim"/>
    <s v="Laptops"/>
    <s v="LAP-5531"/>
    <n v="993.75"/>
    <n v="1310.29"/>
    <n v="1310.29"/>
    <n v="0.215"/>
    <n v="19"/>
    <n v="19542.975350000001"/>
    <n v="18881.25"/>
    <x v="190"/>
    <n v="3.3860010471742245E-2"/>
    <s v="Feb-2024"/>
    <d v="2024-02-01T00:00:00"/>
    <d v="2023-01-01T00:00:00"/>
    <n v="13"/>
    <s v="Q1-2024"/>
    <s v="Asia → China → Shenzhen"/>
    <m/>
    <m/>
    <s v="Medium"/>
    <x v="0"/>
    <n v="1"/>
    <n v="0.215"/>
    <n v="1093.125"/>
    <n v="20"/>
    <n v="20571.553"/>
    <n v="21862.5"/>
    <n v="-1290.9470000000001"/>
    <n v="-6.2753988481083572E-2"/>
    <x v="129"/>
    <x v="190"/>
    <x v="0"/>
  </r>
  <r>
    <x v="190"/>
    <d v="2023-08-08T00:00:00"/>
    <d v="2023-08-22T00:00:00"/>
    <n v="14"/>
    <s v="Original"/>
    <d v="2023-08-22T00:00:00"/>
    <n v="14"/>
    <s v="Europe"/>
    <s v="United Kingdom"/>
    <s v="Birmingham"/>
    <s v="Non-Profit"/>
    <s v="Direct"/>
    <s v="N. Brown"/>
    <s v="Monitors"/>
    <s v="MON-7511"/>
    <n v="446.69"/>
    <n v="967.25"/>
    <n v="967.25"/>
    <n v="9.4E-2"/>
    <n v="10"/>
    <n v="8763.2849999999999"/>
    <n v="4466.8999999999996"/>
    <x v="191"/>
    <n v="0.49027105702941309"/>
    <s v="Aug-2023"/>
    <d v="2023-08-01T00:00:00"/>
    <d v="2023-01-01T00:00:00"/>
    <n v="7"/>
    <s v="Q3-2023"/>
    <s v="Europe → United Kingdom → Birmingham"/>
    <m/>
    <m/>
    <s v="Medium"/>
    <x v="0"/>
    <n v="0"/>
    <n v="9.4E-2"/>
    <n v="491.35900000000004"/>
    <n v="11"/>
    <n v="9639.6134999999995"/>
    <n v="5404.9490000000005"/>
    <n v="4234.664499999999"/>
    <n v="0.43929816273235428"/>
    <x v="130"/>
    <x v="191"/>
    <x v="0"/>
  </r>
  <r>
    <x v="191"/>
    <d v="2024-08-12T00:00:00"/>
    <d v="2024-09-03T00:00:00"/>
    <n v="22"/>
    <s v="Original"/>
    <d v="2024-09-03T00:00:00"/>
    <n v="22"/>
    <s v="Americas"/>
    <s v="USA"/>
    <s v="Austin"/>
    <s v="Consumer"/>
    <s v="Distributor"/>
    <s v="I. Johnson"/>
    <s v="Laptops"/>
    <s v="LAP-7979"/>
    <n v="797.8"/>
    <n v="886.22"/>
    <n v="886.22"/>
    <n v="0.23599999999999999"/>
    <n v="36"/>
    <n v="24374.594880000001"/>
    <n v="28720.799999999999"/>
    <x v="192"/>
    <n v="-0.17830881462428633"/>
    <s v="Aug-2024"/>
    <d v="2024-08-01T00:00:00"/>
    <d v="2023-01-01T00:00:00"/>
    <n v="19"/>
    <s v="Q3-2024"/>
    <s v="Americas → USA → Austin"/>
    <m/>
    <m/>
    <s v="Medium"/>
    <x v="0"/>
    <n v="1"/>
    <n v="0.23599999999999999"/>
    <n v="877.58"/>
    <n v="38"/>
    <n v="25728.73904"/>
    <n v="33348.04"/>
    <n v="-7619.3009600000005"/>
    <n v="-0.29613969608671503"/>
    <x v="131"/>
    <x v="192"/>
    <x v="0"/>
  </r>
  <r>
    <x v="192"/>
    <d v="2023-10-15T00:00:00"/>
    <d v="2023-11-13T00:00:00"/>
    <n v="29"/>
    <s v="Original"/>
    <d v="2023-11-13T00:00:00"/>
    <n v="29"/>
    <s v="Asia"/>
    <s v="China"/>
    <s v="Shenzhen"/>
    <s v="Non-Profit"/>
    <s v="Distributor"/>
    <s v="J. Njeri"/>
    <s v="Printers"/>
    <s v="PRN-4983"/>
    <n v="986.44"/>
    <n v="790.61"/>
    <n v="790.61"/>
    <n v="7.1999999999999995E-2"/>
    <n v="6"/>
    <n v="4402.1164799999997"/>
    <n v="5918.64"/>
    <x v="193"/>
    <n v="-0.34449872621271499"/>
    <s v="Oct-2023"/>
    <d v="2023-10-01T00:00:00"/>
    <d v="2023-01-01T00:00:00"/>
    <n v="9"/>
    <s v="Q4-2023"/>
    <s v="Asia → China → Shenzhen"/>
    <m/>
    <m/>
    <s v="Low"/>
    <x v="0"/>
    <n v="0"/>
    <n v="7.1999999999999995E-2"/>
    <n v="1085.0840000000001"/>
    <n v="6"/>
    <n v="4402.1164799999997"/>
    <n v="6510.5040000000008"/>
    <n v="-2108.3875200000011"/>
    <n v="-0.47894859883398661"/>
    <x v="0"/>
    <x v="193"/>
    <x v="0"/>
  </r>
  <r>
    <x v="193"/>
    <d v="2023-05-04T00:00:00"/>
    <d v="2023-05-26T00:00:00"/>
    <n v="22"/>
    <s v="Original"/>
    <d v="2023-05-26T00:00:00"/>
    <n v="22"/>
    <s v="Americas"/>
    <s v="USA"/>
    <s v="San Francisco"/>
    <s v="Enterprise"/>
    <s v="Online"/>
    <s v="J. Njeri"/>
    <s v="Networking"/>
    <s v="NET-5941"/>
    <n v="249.71"/>
    <n v="361.33"/>
    <n v="361.33"/>
    <n v="9.4E-2"/>
    <n v="12"/>
    <n v="3928.3797600000003"/>
    <n v="2996.52"/>
    <x v="194"/>
    <n v="0.23721223937881206"/>
    <s v="May-2023"/>
    <d v="2023-05-01T00:00:00"/>
    <d v="2023-01-01T00:00:00"/>
    <n v="4"/>
    <s v="Q2-2023"/>
    <s v="Americas → USA → San Francisco"/>
    <m/>
    <m/>
    <s v="Low"/>
    <x v="0"/>
    <n v="0"/>
    <n v="9.4E-2"/>
    <n v="274.68100000000004"/>
    <n v="13"/>
    <n v="4255.7447400000001"/>
    <n v="3570.8530000000005"/>
    <n v="684.89173999999957"/>
    <n v="0.16093346331669309"/>
    <x v="132"/>
    <x v="194"/>
    <x v="0"/>
  </r>
  <r>
    <x v="194"/>
    <d v="2024-09-22T00:00:00"/>
    <d v="2024-10-01T00:00:00"/>
    <n v="9"/>
    <s v="Original"/>
    <d v="2024-10-01T00:00:00"/>
    <n v="9"/>
    <s v="Americas"/>
    <s v="Brazil"/>
    <s v="São Paulo"/>
    <s v="Non-Profit"/>
    <s v="Online"/>
    <s v="K. Singh"/>
    <s v="Monitors"/>
    <s v="MON-6341"/>
    <n v="1378.8"/>
    <n v="1952.04"/>
    <n v="1952.04"/>
    <n v="0.159"/>
    <n v="19"/>
    <n v="31191.64716"/>
    <n v="26197.200000000001"/>
    <x v="195"/>
    <n v="0.16012130216723058"/>
    <s v="Sep-2024"/>
    <d v="2024-09-01T00:00:00"/>
    <d v="2023-01-01T00:00:00"/>
    <n v="20"/>
    <s v="Q3-2024"/>
    <s v="Americas → Brazil → São Paulo"/>
    <m/>
    <m/>
    <s v="High"/>
    <x v="0"/>
    <n v="0"/>
    <n v="0.159"/>
    <n v="1516.68"/>
    <n v="20"/>
    <n v="32833.3128"/>
    <n v="30333.600000000002"/>
    <n v="2499.7127999999975"/>
    <n v="7.6133432383953578E-2"/>
    <x v="133"/>
    <x v="195"/>
    <x v="0"/>
  </r>
  <r>
    <x v="195"/>
    <d v="2024-10-23T00:00:00"/>
    <d v="2024-11-14T00:00:00"/>
    <n v="22"/>
    <s v="Original"/>
    <d v="2024-11-14T00:00:00"/>
    <n v="22"/>
    <s v="Asia"/>
    <s v="Japan"/>
    <s v="Osaka"/>
    <s v="Non-Profit"/>
    <s v="Direct"/>
    <s v="B. Chen"/>
    <s v="Phones"/>
    <s v="PHN-9789"/>
    <n v="1406.4"/>
    <n v="1564.76"/>
    <n v="1564.76"/>
    <n v="0.185"/>
    <n v="17"/>
    <n v="21679.749799999998"/>
    <n v="23908.800000000003"/>
    <x v="196"/>
    <n v="-0.10281715520536151"/>
    <s v="Oct-2024"/>
    <d v="2024-10-01T00:00:00"/>
    <d v="2023-03-01T00:00:00"/>
    <n v="19"/>
    <s v="Q4-2024"/>
    <s v="Asia → Japan → Osaka"/>
    <m/>
    <m/>
    <s v="Medium"/>
    <x v="0"/>
    <n v="0"/>
    <n v="0.185"/>
    <n v="1547.0400000000002"/>
    <n v="18"/>
    <n v="22955.029199999997"/>
    <n v="27846.720000000005"/>
    <n v="-4891.6908000000076"/>
    <n v="-0.21309887072589775"/>
    <x v="134"/>
    <x v="196"/>
    <x v="0"/>
  </r>
  <r>
    <x v="196"/>
    <d v="2024-02-11T00:00:00"/>
    <d v="2024-03-03T00:00:00"/>
    <n v="21"/>
    <s v="Original"/>
    <d v="2024-03-03T00:00:00"/>
    <n v="21"/>
    <s v="Africa"/>
    <s v="Kenya"/>
    <s v="Kisumu"/>
    <s v="Enterprise"/>
    <s v="Online"/>
    <s v="B. Chen"/>
    <s v="Phones"/>
    <s v="PHN-5082"/>
    <n v="516.86"/>
    <n v="852.54"/>
    <n v="852.54"/>
    <n v="5.0999999999999997E-2"/>
    <n v="14"/>
    <n v="11326.846439999999"/>
    <n v="7236.04"/>
    <x v="197"/>
    <n v="0.36116022775355994"/>
    <s v="Feb-2024"/>
    <d v="2024-02-01T00:00:00"/>
    <d v="2023-01-01T00:00:00"/>
    <n v="13"/>
    <s v="Q1-2024"/>
    <s v="Africa → Kenya → Kisumu"/>
    <m/>
    <m/>
    <s v="Medium"/>
    <x v="0"/>
    <n v="0"/>
    <n v="5.0999999999999997E-2"/>
    <n v="568.54600000000005"/>
    <n v="15"/>
    <n v="12135.906899999998"/>
    <n v="8528.19"/>
    <n v="3607.7168999999976"/>
    <n v="0.29727625052891582"/>
    <x v="135"/>
    <x v="197"/>
    <x v="0"/>
  </r>
  <r>
    <x v="197"/>
    <d v="2023-01-30T00:00:00"/>
    <d v="2023-02-21T00:00:00"/>
    <n v="22"/>
    <s v="Original"/>
    <d v="2023-02-21T00:00:00"/>
    <n v="22"/>
    <s v="Europe"/>
    <s v="Germany"/>
    <s v="Munich"/>
    <s v="Small Business"/>
    <s v="Marketplace"/>
    <s v="G. Dubois"/>
    <s v="Networking"/>
    <s v="NET-3460"/>
    <n v="1142.8800000000001"/>
    <n v="1465.29"/>
    <n v="1465.29"/>
    <n v="0.186"/>
    <n v="7"/>
    <n v="8349.2224200000001"/>
    <n v="8000.1600000000008"/>
    <x v="198"/>
    <n v="4.1807775915017401E-2"/>
    <s v="Jan-2023"/>
    <d v="2023-01-01T00:00:00"/>
    <d v="2023-01-01T00:00:00"/>
    <n v="0"/>
    <s v="Q1-2023"/>
    <s v="Europe → Germany → Munich"/>
    <m/>
    <m/>
    <s v="Medium"/>
    <x v="0"/>
    <n v="0"/>
    <n v="0.186"/>
    <n v="1257.1680000000001"/>
    <n v="7"/>
    <n v="8349.2224200000001"/>
    <n v="8800.1760000000013"/>
    <n v="-450.95358000000124"/>
    <n v="-5.4011446493480914E-2"/>
    <x v="0"/>
    <x v="198"/>
    <x v="0"/>
  </r>
  <r>
    <x v="198"/>
    <d v="2023-04-14T00:00:00"/>
    <d v="2023-05-13T00:00:00"/>
    <n v="29"/>
    <s v="Original"/>
    <d v="2023-05-13T00:00:00"/>
    <n v="29"/>
    <s v="Europe"/>
    <s v="Germany"/>
    <s v="Frankfurt"/>
    <s v="Consumer"/>
    <s v="Direct"/>
    <s v="J. Njeri"/>
    <s v="Printers"/>
    <s v="PRN-7019"/>
    <n v="1320.33"/>
    <n v="2645.23"/>
    <n v="2645.23"/>
    <n v="0.155"/>
    <n v="25"/>
    <n v="55880.483749999999"/>
    <n v="33008.25"/>
    <x v="199"/>
    <n v="0.40930629470436536"/>
    <s v="Apr-2023"/>
    <d v="2023-04-01T00:00:00"/>
    <d v="2023-01-01T00:00:00"/>
    <n v="3"/>
    <s v="Q2-2023"/>
    <s v="Europe → Germany → Frankfurt"/>
    <m/>
    <m/>
    <s v="High"/>
    <x v="0"/>
    <n v="0"/>
    <n v="0.155"/>
    <n v="1452.3630000000001"/>
    <n v="26"/>
    <n v="58115.703099999992"/>
    <n v="37761.438000000002"/>
    <n v="20354.26509999999"/>
    <n v="0.35023692417480179"/>
    <x v="136"/>
    <x v="199"/>
    <x v="0"/>
  </r>
  <r>
    <x v="199"/>
    <d v="2023-01-13T00:00:00"/>
    <d v="2023-01-19T00:00:00"/>
    <n v="6"/>
    <s v="Original"/>
    <d v="2023-01-19T00:00:00"/>
    <n v="6"/>
    <s v="Americas"/>
    <s v="USA"/>
    <s v="Chicago"/>
    <s v="Corporate"/>
    <s v="Direct"/>
    <s v="H. Kim"/>
    <s v="Phones"/>
    <s v="PHN-3159"/>
    <n v="833.57"/>
    <n v="881.57"/>
    <n v="881.57"/>
    <n v="5.7000000000000002E-2"/>
    <n v="18"/>
    <n v="14963.769179999999"/>
    <n v="15004.26"/>
    <x v="200"/>
    <n v="-2.7059238560107821E-3"/>
    <s v="Jan-2023"/>
    <d v="2023-01-01T00:00:00"/>
    <d v="2023-01-01T00:00:00"/>
    <n v="0"/>
    <s v="Q1-2023"/>
    <s v="Americas → USA → Chicago"/>
    <m/>
    <m/>
    <s v="Medium"/>
    <x v="1"/>
    <n v="0"/>
    <n v="5.7000000000000002E-2"/>
    <n v="916.92700000000013"/>
    <n v="19"/>
    <n v="15795.089690000001"/>
    <n v="17421.613000000001"/>
    <n v="-1626.5233100000005"/>
    <n v="-0.10297651624161182"/>
    <x v="137"/>
    <x v="200"/>
    <x v="0"/>
  </r>
  <r>
    <x v="200"/>
    <d v="2024-01-12T00:00:00"/>
    <d v="2024-01-29T00:00:00"/>
    <n v="17"/>
    <s v="Original"/>
    <d v="2024-01-29T00:00:00"/>
    <n v="17"/>
    <s v="Americas"/>
    <s v="USA"/>
    <s v="Chicago"/>
    <s v="Education"/>
    <s v="Distributor"/>
    <s v="A. Patel"/>
    <s v="Printers"/>
    <s v="PRN-8604"/>
    <n v="493.76"/>
    <n v="625.04"/>
    <n v="625.04"/>
    <n v="0.25800000000000001"/>
    <n v="10"/>
    <n v="4637.7968000000001"/>
    <n v="4937.6000000000004"/>
    <x v="201"/>
    <n v="-6.464345311549663E-2"/>
    <s v="Jan-2024"/>
    <d v="2024-01-01T00:00:00"/>
    <d v="2023-01-01T00:00:00"/>
    <n v="12"/>
    <s v="Q1-2024"/>
    <s v="Americas → USA → Chicago"/>
    <m/>
    <m/>
    <s v="Low"/>
    <x v="0"/>
    <n v="1"/>
    <n v="0.25"/>
    <n v="543.13600000000008"/>
    <n v="11"/>
    <n v="5156.58"/>
    <n v="5974.496000000001"/>
    <n v="-817.91600000000108"/>
    <n v="-0.15861598191049128"/>
    <x v="138"/>
    <x v="201"/>
    <x v="0"/>
  </r>
  <r>
    <x v="201"/>
    <d v="2023-08-15T00:00:00"/>
    <d v="2023-09-07T00:00:00"/>
    <n v="23"/>
    <s v="Original"/>
    <d v="2023-09-07T00:00:00"/>
    <n v="23"/>
    <s v="Americas"/>
    <s v="USA"/>
    <s v="New York"/>
    <s v="Enterprise"/>
    <s v="Online"/>
    <s v="K. Singh"/>
    <s v="Phones"/>
    <s v="PHN-2013"/>
    <n v="590.33000000000004"/>
    <n v="973.04"/>
    <n v="973.04"/>
    <n v="0"/>
    <n v="26"/>
    <n v="25299.040000000001"/>
    <n v="15348.580000000002"/>
    <x v="202"/>
    <n v="0.39331373838691108"/>
    <s v="Aug-2023"/>
    <d v="2023-08-01T00:00:00"/>
    <d v="2023-01-01T00:00:00"/>
    <n v="7"/>
    <s v="Q3-2023"/>
    <s v="Americas → USA → New York"/>
    <m/>
    <m/>
    <s v="Medium"/>
    <x v="0"/>
    <n v="0"/>
    <n v="0"/>
    <n v="649.36300000000006"/>
    <n v="27"/>
    <n v="26272.079999999998"/>
    <n v="17532.801000000003"/>
    <n v="8739.278999999995"/>
    <n v="0.33264511222560206"/>
    <x v="139"/>
    <x v="202"/>
    <x v="0"/>
  </r>
  <r>
    <x v="202"/>
    <d v="2023-01-20T00:00:00"/>
    <d v="2023-02-03T00:00:00"/>
    <n v="14"/>
    <s v="Original"/>
    <d v="2023-02-03T00:00:00"/>
    <n v="14"/>
    <s v="Africa"/>
    <s v="Kenya"/>
    <s v="Kisumu"/>
    <s v="Corporate"/>
    <s v="Retail"/>
    <s v="M. Rossi"/>
    <s v="Networking"/>
    <s v="NET-6036"/>
    <n v="884.36"/>
    <n v="1545.34"/>
    <n v="1545.34"/>
    <n v="0.24299999999999999"/>
    <n v="41"/>
    <n v="47962.717579999997"/>
    <n v="36258.76"/>
    <x v="203"/>
    <n v="0.24402198562827965"/>
    <s v="Jan-2023"/>
    <d v="2023-01-01T00:00:00"/>
    <d v="2023-01-01T00:00:00"/>
    <n v="0"/>
    <s v="Q1-2023"/>
    <s v="Africa → Kenya → Kisumu"/>
    <m/>
    <m/>
    <s v="Medium"/>
    <x v="0"/>
    <n v="1"/>
    <n v="0.24299999999999999"/>
    <n v="972.79600000000005"/>
    <n v="43"/>
    <n v="50302.36234"/>
    <n v="41830.228000000003"/>
    <n v="8472.1343399999969"/>
    <n v="0.16842418419110766"/>
    <x v="140"/>
    <x v="203"/>
    <x v="0"/>
  </r>
  <r>
    <x v="203"/>
    <d v="2025-02-04T00:00:00"/>
    <d v="2025-02-25T00:00:00"/>
    <n v="21"/>
    <s v="Original"/>
    <d v="2025-02-25T00:00:00"/>
    <n v="21"/>
    <s v="Europe"/>
    <s v="United Kingdom"/>
    <s v="Birmingham"/>
    <s v="Corporate"/>
    <s v="Marketplace"/>
    <s v="D. Smith"/>
    <s v="Monitors"/>
    <s v="MON-4959"/>
    <n v="1016.32"/>
    <n v="2253.42"/>
    <n v="2253.42"/>
    <n v="5.5E-2"/>
    <n v="12"/>
    <n v="25553.782800000001"/>
    <n v="12195.84"/>
    <x v="204"/>
    <n v="0.52273837124419797"/>
    <s v="Feb-2025"/>
    <d v="2025-02-01T00:00:00"/>
    <d v="2023-01-01T00:00:00"/>
    <n v="25"/>
    <s v="Q1-2025"/>
    <s v="Europe → United Kingdom → Birmingham"/>
    <m/>
    <m/>
    <s v="High"/>
    <x v="0"/>
    <n v="0"/>
    <n v="5.5E-2"/>
    <n v="1117.9520000000002"/>
    <n v="13"/>
    <n v="27683.264699999996"/>
    <n v="14533.376000000004"/>
    <n v="13149.888699999992"/>
    <n v="0.47501220836861752"/>
    <x v="141"/>
    <x v="204"/>
    <x v="0"/>
  </r>
  <r>
    <x v="204"/>
    <d v="2023-04-19T00:00:00"/>
    <d v="2023-04-28T00:00:00"/>
    <n v="9"/>
    <s v="Original"/>
    <d v="2023-04-28T00:00:00"/>
    <n v="9"/>
    <s v="Europe"/>
    <s v="Germany"/>
    <s v="Berlin"/>
    <s v="Education"/>
    <s v="Online"/>
    <s v="E. Garcia"/>
    <s v="Monitors"/>
    <s v="MON-1663"/>
    <n v="1178.42"/>
    <n v="2446.56"/>
    <n v="2446.56"/>
    <n v="2.9000000000000001E-2"/>
    <n v="11"/>
    <n v="26131.70736"/>
    <n v="12962.62"/>
    <x v="205"/>
    <n v="0.5039505141618883"/>
    <s v="Apr-2023"/>
    <d v="2023-04-01T00:00:00"/>
    <d v="2023-01-01T00:00:00"/>
    <n v="3"/>
    <s v="Q2-2023"/>
    <s v="Europe → Germany → Berlin"/>
    <m/>
    <m/>
    <s v="High"/>
    <x v="0"/>
    <n v="0"/>
    <n v="2.9000000000000001E-2"/>
    <n v="1296.2620000000002"/>
    <n v="12"/>
    <n v="28507.31712"/>
    <n v="15555.144000000002"/>
    <n v="12952.173119999998"/>
    <n v="0.45434556557807704"/>
    <x v="142"/>
    <x v="205"/>
    <x v="0"/>
  </r>
  <r>
    <x v="205"/>
    <d v="2023-07-02T00:00:00"/>
    <d v="2023-08-01T00:00:00"/>
    <n v="30"/>
    <s v="Original"/>
    <d v="2023-08-01T00:00:00"/>
    <n v="30"/>
    <s v="Europe"/>
    <s v="United Kingdom"/>
    <s v="Birmingham"/>
    <s v="Small Business"/>
    <s v="Retail"/>
    <s v="B. Chen"/>
    <s v="Components"/>
    <s v="CMP-7256"/>
    <n v="137.46"/>
    <n v="188.3"/>
    <n v="188.3"/>
    <n v="3.7999999999999999E-2"/>
    <n v="37"/>
    <n v="6702.3501999999999"/>
    <n v="5086.0200000000004"/>
    <x v="206"/>
    <n v="0.24115872071262398"/>
    <s v="Jul-2023"/>
    <d v="2023-07-01T00:00:00"/>
    <d v="2023-01-01T00:00:00"/>
    <n v="6"/>
    <s v="Q3-2023"/>
    <s v="Europe → United Kingdom → Birmingham"/>
    <m/>
    <m/>
    <s v="Low"/>
    <x v="0"/>
    <n v="0"/>
    <n v="3.7999999999999999E-2"/>
    <n v="151.20600000000002"/>
    <n v="39"/>
    <n v="7064.6394"/>
    <n v="5897.0340000000006"/>
    <n v="1167.6053999999995"/>
    <n v="0.1652745927838864"/>
    <x v="143"/>
    <x v="206"/>
    <x v="0"/>
  </r>
  <r>
    <x v="206"/>
    <d v="2025-01-21T00:00:00"/>
    <d v="2025-02-14T00:00:00"/>
    <n v="24"/>
    <s v="Original"/>
    <d v="2025-02-14T00:00:00"/>
    <n v="24"/>
    <s v="Africa"/>
    <s v="Kenya"/>
    <s v="Nairobi"/>
    <s v="Small Business"/>
    <s v="Retail"/>
    <s v="J. Njeri"/>
    <s v="Accessories"/>
    <s v="ACC-1659"/>
    <n v="1030.44"/>
    <n v="2562.84"/>
    <n v="2562.84"/>
    <n v="0.14799999999999999"/>
    <n v="13"/>
    <n v="28386.015839999996"/>
    <n v="13395.720000000001"/>
    <x v="207"/>
    <n v="0.52808734852027039"/>
    <s v="Jan-2025"/>
    <d v="2025-01-01T00:00:00"/>
    <d v="2023-01-01T00:00:00"/>
    <n v="24"/>
    <s v="Q1-2025"/>
    <s v="Africa → Kenya → Nairobi"/>
    <m/>
    <m/>
    <s v="High"/>
    <x v="0"/>
    <n v="0"/>
    <n v="0.14799999999999999"/>
    <n v="1133.4840000000002"/>
    <n v="14"/>
    <n v="30569.555520000002"/>
    <n v="15868.776000000002"/>
    <n v="14700.77952"/>
    <n v="0.48089608337229756"/>
    <x v="144"/>
    <x v="207"/>
    <x v="0"/>
  </r>
  <r>
    <x v="207"/>
    <d v="2024-09-10T00:00:00"/>
    <d v="2024-10-07T00:00:00"/>
    <n v="27"/>
    <s v="Original"/>
    <d v="2024-10-07T00:00:00"/>
    <n v="27"/>
    <s v="Africa"/>
    <s v="Kenya"/>
    <s v="Kisumu"/>
    <s v="Consumer"/>
    <s v="Retail"/>
    <s v="L. Okafor"/>
    <s v="Printers"/>
    <s v="PRN-6068"/>
    <n v="1248.3900000000001"/>
    <n v="1805.11"/>
    <n v="1805.11"/>
    <n v="0.20300000000000001"/>
    <n v="11"/>
    <n v="15825.399369999997"/>
    <n v="13732.29"/>
    <x v="208"/>
    <n v="0.13226265707820786"/>
    <s v="Sep-2024"/>
    <d v="2024-09-01T00:00:00"/>
    <d v="2023-01-01T00:00:00"/>
    <n v="20"/>
    <s v="Q3-2024"/>
    <s v="Africa → Kenya → Kisumu"/>
    <m/>
    <m/>
    <s v="High"/>
    <x v="0"/>
    <n v="1"/>
    <n v="0.20300000000000001"/>
    <n v="1373.2290000000003"/>
    <n v="12"/>
    <n v="17264.072039999999"/>
    <n v="16478.748000000003"/>
    <n v="785.32403999999588"/>
    <n v="4.5488922786028639E-2"/>
    <x v="145"/>
    <x v="208"/>
    <x v="0"/>
  </r>
  <r>
    <x v="208"/>
    <d v="2025-07-21T00:00:00"/>
    <d v="2025-08-07T00:00:00"/>
    <n v="17"/>
    <s v="Original"/>
    <d v="2025-08-07T00:00:00"/>
    <n v="17"/>
    <s v="Africa"/>
    <s v="Nigeria"/>
    <s v="Lagos"/>
    <s v="Enterprise"/>
    <s v="Direct"/>
    <s v="M. Rossi"/>
    <s v="Accessories"/>
    <s v="ACC-8999"/>
    <n v="1204.95"/>
    <n v="2065.73"/>
    <n v="2065.73"/>
    <n v="0.13600000000000001"/>
    <n v="10"/>
    <n v="17847.907199999998"/>
    <n v="12049.5"/>
    <x v="209"/>
    <n v="0.32487882949100039"/>
    <s v="Jul-2025"/>
    <d v="2025-07-01T00:00:00"/>
    <d v="2023-01-01T00:00:00"/>
    <n v="30"/>
    <s v="Q3-2025"/>
    <s v="Africa → Nigeria → Lagos"/>
    <m/>
    <m/>
    <s v="High"/>
    <x v="0"/>
    <n v="0"/>
    <n v="0.13600000000000001"/>
    <n v="1325.4450000000002"/>
    <n v="11"/>
    <n v="19632.697919999999"/>
    <n v="14579.895000000002"/>
    <n v="5052.8029199999964"/>
    <n v="0.2573667124401004"/>
    <x v="146"/>
    <x v="209"/>
    <x v="0"/>
  </r>
  <r>
    <x v="209"/>
    <d v="2024-10-02T00:00:00"/>
    <d v="2024-10-23T00:00:00"/>
    <n v="21"/>
    <s v="Original"/>
    <d v="2024-10-23T00:00:00"/>
    <n v="21"/>
    <s v="Africa"/>
    <s v="South Africa"/>
    <s v="Durban"/>
    <s v="Corporate"/>
    <s v="Marketplace"/>
    <s v="A. Patel"/>
    <s v="Components"/>
    <s v="CMP-3978"/>
    <n v="1095.6099999999999"/>
    <n v="2366.5100000000002"/>
    <n v="2366.5100000000002"/>
    <n v="0.152"/>
    <n v="9"/>
    <n v="18061.204320000004"/>
    <n v="9860.49"/>
    <x v="210"/>
    <n v="0.4540513564158607"/>
    <s v="Oct-2024"/>
    <d v="2024-10-01T00:00:00"/>
    <d v="2023-01-01T00:00:00"/>
    <n v="21"/>
    <s v="Q4-2024"/>
    <s v="Africa → South Africa → Durban"/>
    <m/>
    <m/>
    <s v="High"/>
    <x v="0"/>
    <n v="0"/>
    <n v="0.152"/>
    <n v="1205.171"/>
    <n v="9"/>
    <n v="18061.204320000004"/>
    <n v="10846.539000000001"/>
    <n v="7214.6653200000037"/>
    <n v="0.39945649205744671"/>
    <x v="0"/>
    <x v="210"/>
    <x v="0"/>
  </r>
  <r>
    <x v="210"/>
    <d v="2025-07-14T00:00:00"/>
    <d v="2025-08-04T00:00:00"/>
    <n v="21"/>
    <s v="Original"/>
    <d v="2025-08-04T00:00:00"/>
    <n v="21"/>
    <s v="Americas"/>
    <s v="Canada"/>
    <s v="Montreal"/>
    <s v="Consumer"/>
    <s v="Online"/>
    <s v="H. Kim"/>
    <s v="Monitors"/>
    <s v="MON-7868"/>
    <n v="90.3"/>
    <n v="131.76"/>
    <n v="131.76"/>
    <n v="0.10199999999999999"/>
    <n v="15"/>
    <n v="1774.8072"/>
    <n v="1354.5"/>
    <x v="211"/>
    <n v="0.23681851189244668"/>
    <s v="Jul-2025"/>
    <d v="2025-07-01T00:00:00"/>
    <d v="2023-01-01T00:00:00"/>
    <n v="30"/>
    <s v="Q3-2025"/>
    <s v="Americas → Canada → Montreal"/>
    <m/>
    <m/>
    <s v="Low"/>
    <x v="0"/>
    <n v="0"/>
    <n v="0.10199999999999999"/>
    <n v="99.33"/>
    <n v="16"/>
    <n v="1893.1276799999998"/>
    <n v="1589.28"/>
    <n v="303.84767999999985"/>
    <n v="0.1605003630816913"/>
    <x v="147"/>
    <x v="211"/>
    <x v="0"/>
  </r>
  <r>
    <x v="211"/>
    <d v="2024-09-09T00:00:00"/>
    <d v="2024-10-01T00:00:00"/>
    <n v="22"/>
    <s v="Original"/>
    <d v="2024-10-01T00:00:00"/>
    <n v="22"/>
    <s v="Asia"/>
    <s v="China"/>
    <s v="Shenzhen"/>
    <s v="Consumer"/>
    <s v="Direct"/>
    <s v="L. Okafor"/>
    <s v="Printers"/>
    <s v="PRN-3014"/>
    <n v="1166.18"/>
    <n v="1335.02"/>
    <n v="1335.02"/>
    <n v="0.128"/>
    <n v="6"/>
    <n v="6984.8246399999998"/>
    <n v="6997.08"/>
    <x v="212"/>
    <n v="-1.7545694604582242E-3"/>
    <s v="Sep-2024"/>
    <d v="2024-09-01T00:00:00"/>
    <d v="2023-01-01T00:00:00"/>
    <n v="20"/>
    <s v="Q3-2024"/>
    <s v="Asia → China → Shenzhen"/>
    <m/>
    <m/>
    <s v="Medium"/>
    <x v="0"/>
    <n v="0"/>
    <n v="0.128"/>
    <n v="1282.7980000000002"/>
    <n v="6"/>
    <n v="6984.8246399999998"/>
    <n v="7696.7880000000014"/>
    <n v="-711.96336000000156"/>
    <n v="-0.10193002640650425"/>
    <x v="0"/>
    <x v="212"/>
    <x v="0"/>
  </r>
  <r>
    <x v="212"/>
    <d v="2025-01-29T00:00:00"/>
    <d v="2025-02-06T00:00:00"/>
    <n v="8"/>
    <s v="Original"/>
    <d v="2025-02-06T00:00:00"/>
    <n v="8"/>
    <s v="Africa"/>
    <s v="Kenya"/>
    <s v="Kisumu"/>
    <s v="Education"/>
    <s v="Retail"/>
    <s v="B. Chen"/>
    <s v="Phones"/>
    <s v="PHN-1671"/>
    <n v="1445.27"/>
    <n v="2691.45"/>
    <n v="2691.45"/>
    <n v="0"/>
    <n v="9"/>
    <n v="24223.05"/>
    <n v="13007.43"/>
    <x v="213"/>
    <n v="0.46301436028906351"/>
    <s v="Jan-2025"/>
    <d v="2025-01-01T00:00:00"/>
    <d v="2023-01-01T00:00:00"/>
    <n v="24"/>
    <s v="Q1-2025"/>
    <s v="Africa → Kenya → Kisumu"/>
    <m/>
    <m/>
    <s v="High"/>
    <x v="0"/>
    <n v="0"/>
    <n v="0"/>
    <n v="1589.797"/>
    <n v="9"/>
    <n v="24223.05"/>
    <n v="14308.173000000001"/>
    <n v="9914.8769999999986"/>
    <n v="0.40931579631796983"/>
    <x v="0"/>
    <x v="213"/>
    <x v="0"/>
  </r>
  <r>
    <x v="213"/>
    <d v="2023-11-10T00:00:00"/>
    <d v="2023-11-28T00:00:00"/>
    <n v="18"/>
    <s v="Original"/>
    <d v="2023-11-28T00:00:00"/>
    <n v="18"/>
    <s v="Americas"/>
    <s v="Brazil"/>
    <s v="Brasília"/>
    <s v="Education"/>
    <s v="Marketplace"/>
    <s v="L. Okafor"/>
    <s v="Accessories"/>
    <s v="ACC-5260"/>
    <n v="388.51"/>
    <n v="776.46"/>
    <n v="776.46"/>
    <n v="0.157"/>
    <n v="12"/>
    <n v="7854.6693599999999"/>
    <n v="4662.12"/>
    <x v="214"/>
    <n v="0.40645241876864946"/>
    <s v="Nov-2023"/>
    <d v="2023-11-01T00:00:00"/>
    <d v="2023-01-01T00:00:00"/>
    <n v="10"/>
    <s v="Q4-2023"/>
    <s v="Americas → Brazil → Brasília"/>
    <m/>
    <m/>
    <s v="Low"/>
    <x v="0"/>
    <n v="0"/>
    <n v="0.157"/>
    <n v="427.36100000000005"/>
    <n v="13"/>
    <n v="8509.2251399999986"/>
    <n v="5555.6930000000002"/>
    <n v="2953.5321399999984"/>
    <n v="0.34709766064551428"/>
    <x v="148"/>
    <x v="214"/>
    <x v="0"/>
  </r>
  <r>
    <x v="214"/>
    <d v="2024-02-29T00:00:00"/>
    <d v="2024-03-30T00:00:00"/>
    <n v="30"/>
    <s v="Original"/>
    <d v="2024-03-30T00:00:00"/>
    <n v="30"/>
    <s v="Asia"/>
    <s v="Japan"/>
    <s v="Nagoya"/>
    <s v="Small Business"/>
    <s v="Direct"/>
    <s v="I. Johnson"/>
    <s v="Networking"/>
    <s v="NET-7588"/>
    <n v="231.11"/>
    <n v="318.17"/>
    <n v="318.17"/>
    <n v="0.20100000000000001"/>
    <n v="60"/>
    <n v="15253.069799999999"/>
    <n v="13866.6"/>
    <x v="215"/>
    <n v="9.0897754889969692E-2"/>
    <s v="Feb-2024"/>
    <d v="2024-02-01T00:00:00"/>
    <d v="2023-03-01T00:00:00"/>
    <n v="11"/>
    <s v="Q1-2024"/>
    <s v="Asia → Japan → Nagoya"/>
    <m/>
    <m/>
    <s v="Low"/>
    <x v="0"/>
    <n v="1"/>
    <n v="0.20100000000000001"/>
    <n v="254.22100000000003"/>
    <n v="63"/>
    <n v="16015.723290000002"/>
    <n v="16015.923000000003"/>
    <n v="-0.19971000000077765"/>
    <n v="-1.2469621033317542E-5"/>
    <x v="149"/>
    <x v="215"/>
    <x v="0"/>
  </r>
  <r>
    <x v="215"/>
    <d v="2023-12-20T00:00:00"/>
    <d v="2024-01-14T00:00:00"/>
    <n v="25"/>
    <s v="Original"/>
    <d v="2024-01-14T00:00:00"/>
    <n v="25"/>
    <s v="Asia"/>
    <s v="India"/>
    <s v="Mumbai"/>
    <s v="Non-Profit"/>
    <s v="Marketplace"/>
    <s v="L. Okafor"/>
    <s v="Monitors"/>
    <s v="MON-1572"/>
    <n v="1085.6099999999999"/>
    <n v="1246.4100000000001"/>
    <n v="1246.4100000000001"/>
    <n v="0.113"/>
    <n v="7"/>
    <n v="7738.9596900000006"/>
    <n v="7599.2699999999995"/>
    <x v="216"/>
    <n v="1.8050189637310417E-2"/>
    <s v="Dec-2023"/>
    <d v="2023-12-01T00:00:00"/>
    <d v="2023-01-01T00:00:00"/>
    <n v="11"/>
    <s v="Q4-2023"/>
    <s v="Asia → India → Mumbai"/>
    <m/>
    <m/>
    <s v="Medium"/>
    <x v="0"/>
    <n v="0"/>
    <n v="0.113"/>
    <n v="1194.171"/>
    <n v="7"/>
    <n v="7738.9596900000006"/>
    <n v="8359.1970000000001"/>
    <n v="-620.23730999999952"/>
    <n v="-8.0144791398958623E-2"/>
    <x v="0"/>
    <x v="216"/>
    <x v="0"/>
  </r>
  <r>
    <x v="216"/>
    <d v="2023-01-22T00:00:00"/>
    <d v="2023-01-21T00:00:00"/>
    <n v="-1"/>
    <s v="Corrected"/>
    <d v="2023-01-23T00:00:00"/>
    <n v="1"/>
    <s v="Europe"/>
    <s v="Germany"/>
    <s v="Munich"/>
    <s v="Corporate"/>
    <s v="Direct"/>
    <s v="F. Müller"/>
    <s v="Monitors"/>
    <s v="MON-2537"/>
    <n v="150.86000000000001"/>
    <n v="346.96"/>
    <n v="346.96"/>
    <n v="0.19600000000000001"/>
    <n v="8"/>
    <n v="2231.6467200000002"/>
    <n v="1206.8800000000001"/>
    <x v="217"/>
    <n v="0.45919755614365343"/>
    <s v="Jan-2023"/>
    <d v="2023-01-01T00:00:00"/>
    <d v="2023-01-01T00:00:00"/>
    <n v="0"/>
    <s v="Q1-2023"/>
    <s v="Europe → Germany → Munich"/>
    <m/>
    <m/>
    <s v="Low"/>
    <x v="1"/>
    <n v="0"/>
    <n v="0.19600000000000001"/>
    <n v="165.94600000000003"/>
    <n v="8"/>
    <n v="2231.6467200000002"/>
    <n v="1327.5680000000002"/>
    <n v="904.07871999999998"/>
    <n v="0.40511731175801874"/>
    <x v="0"/>
    <x v="217"/>
    <x v="0"/>
  </r>
  <r>
    <x v="217"/>
    <d v="2024-10-11T00:00:00"/>
    <d v="2024-11-09T00:00:00"/>
    <n v="29"/>
    <s v="Original"/>
    <d v="2024-11-09T00:00:00"/>
    <n v="29"/>
    <s v="Asia"/>
    <s v="China"/>
    <s v="Shanghai"/>
    <s v="Non-Profit"/>
    <s v="Online"/>
    <s v="F. Müller"/>
    <s v="Printers"/>
    <s v="PRN-5666"/>
    <n v="391.64"/>
    <n v="504.76"/>
    <n v="504.76"/>
    <n v="4.0000000000000001E-3"/>
    <n v="13"/>
    <n v="6535.6324800000002"/>
    <n v="5091.32"/>
    <x v="218"/>
    <n v="0.22099046793402319"/>
    <s v="Oct-2024"/>
    <d v="2024-10-01T00:00:00"/>
    <d v="2023-01-01T00:00:00"/>
    <n v="21"/>
    <s v="Q4-2024"/>
    <s v="Asia → China → Shanghai"/>
    <m/>
    <m/>
    <s v="Low"/>
    <x v="0"/>
    <n v="0"/>
    <n v="4.0000000000000001E-3"/>
    <n v="430.80400000000003"/>
    <n v="14"/>
    <n v="7038.3734399999994"/>
    <n v="6031.2560000000003"/>
    <n v="1007.1174399999991"/>
    <n v="0.14308951472742532"/>
    <x v="150"/>
    <x v="218"/>
    <x v="0"/>
  </r>
  <r>
    <x v="218"/>
    <d v="2024-09-19T00:00:00"/>
    <d v="2024-10-14T00:00:00"/>
    <n v="25"/>
    <s v="Original"/>
    <d v="2024-10-14T00:00:00"/>
    <n v="25"/>
    <s v="Americas"/>
    <s v="Brazil"/>
    <s v="Rio de Janeiro"/>
    <s v="Small Business"/>
    <s v="Retail"/>
    <s v="K. Singh"/>
    <s v="Printers"/>
    <s v="PRN-2749"/>
    <n v="386.96"/>
    <n v="937.46"/>
    <n v="937.46"/>
    <n v="0.26600000000000001"/>
    <n v="41"/>
    <n v="28211.92124"/>
    <n v="15865.359999999999"/>
    <x v="219"/>
    <n v="0.43763631462626335"/>
    <s v="Sep-2024"/>
    <d v="2024-09-01T00:00:00"/>
    <d v="2023-01-01T00:00:00"/>
    <n v="20"/>
    <s v="Q3-2024"/>
    <s v="Americas → Brazil → Rio de Janeiro"/>
    <m/>
    <m/>
    <s v="Medium"/>
    <x v="0"/>
    <n v="1"/>
    <n v="0.25"/>
    <n v="425.65600000000001"/>
    <n v="43"/>
    <n v="30233.084999999999"/>
    <n v="18303.207999999999"/>
    <n v="11929.877"/>
    <n v="0.39459674723899335"/>
    <x v="151"/>
    <x v="219"/>
    <x v="0"/>
  </r>
  <r>
    <x v="219"/>
    <d v="2025-08-25T00:00:00"/>
    <d v="2025-09-24T00:00:00"/>
    <n v="30"/>
    <s v="Original"/>
    <d v="2025-09-24T00:00:00"/>
    <n v="30"/>
    <s v="Africa"/>
    <s v="Kenya"/>
    <s v="Nairobi"/>
    <s v="Consumer"/>
    <s v="Direct"/>
    <s v="B. Chen"/>
    <s v="Components"/>
    <s v="CMP-4970"/>
    <n v="589.14"/>
    <n v="1300.58"/>
    <n v="1300.58"/>
    <n v="5.5E-2"/>
    <n v="11"/>
    <n v="13519.529099999998"/>
    <n v="6480.54"/>
    <x v="220"/>
    <n v="0.52065342275863724"/>
    <s v="Aug-2025"/>
    <d v="2025-08-01T00:00:00"/>
    <d v="2023-01-01T00:00:00"/>
    <n v="31"/>
    <s v="Q3-2025"/>
    <s v="Africa → Kenya → Nairobi"/>
    <m/>
    <m/>
    <s v="Medium"/>
    <x v="0"/>
    <n v="0"/>
    <n v="5.5E-2"/>
    <n v="648.05400000000009"/>
    <n v="12"/>
    <n v="14748.577199999998"/>
    <n v="7776.648000000001"/>
    <n v="6971.9291999999969"/>
    <n v="0.47271876503450094"/>
    <x v="152"/>
    <x v="220"/>
    <x v="0"/>
  </r>
  <r>
    <x v="220"/>
    <d v="2023-09-25T00:00:00"/>
    <d v="2023-10-02T00:00:00"/>
    <n v="7"/>
    <s v="Original"/>
    <d v="2023-10-02T00:00:00"/>
    <n v="7"/>
    <s v="Americas"/>
    <s v="USA"/>
    <s v="New York"/>
    <s v="Education"/>
    <s v="Marketplace"/>
    <s v="I. Johnson"/>
    <s v="Accessories"/>
    <s v="ACC-3551"/>
    <n v="145.58000000000001"/>
    <n v="228.15"/>
    <n v="228.15"/>
    <n v="0.20399999999999999"/>
    <n v="5"/>
    <n v="908.03700000000003"/>
    <n v="727.90000000000009"/>
    <x v="221"/>
    <n v="0.19838068272548359"/>
    <s v="Sep-2023"/>
    <d v="2023-09-01T00:00:00"/>
    <d v="2023-01-01T00:00:00"/>
    <n v="8"/>
    <s v="Q3-2023"/>
    <s v="Americas → USA → New York"/>
    <m/>
    <m/>
    <s v="Low"/>
    <x v="1"/>
    <n v="1"/>
    <n v="0.20399999999999999"/>
    <n v="160.13800000000003"/>
    <n v="5"/>
    <n v="908.03700000000003"/>
    <n v="800.69000000000017"/>
    <n v="107.34699999999987"/>
    <n v="0.11821875099803186"/>
    <x v="0"/>
    <x v="221"/>
    <x v="0"/>
  </r>
  <r>
    <x v="221"/>
    <d v="2023-08-26T00:00:00"/>
    <d v="2023-09-10T00:00:00"/>
    <n v="15"/>
    <s v="Original"/>
    <d v="2023-09-10T00:00:00"/>
    <n v="15"/>
    <s v="Africa"/>
    <s v="South Africa"/>
    <s v="Cape Town"/>
    <s v="Non-Profit"/>
    <s v="Direct"/>
    <s v="N. Brown"/>
    <s v="Components"/>
    <s v="CMP-7063"/>
    <n v="241.14"/>
    <n v="496.52"/>
    <n v="496.52"/>
    <n v="9.2999999999999999E-2"/>
    <n v="10"/>
    <n v="4503.4363999999996"/>
    <n v="2411.3999999999996"/>
    <x v="222"/>
    <n v="0.46454223268257994"/>
    <s v="Aug-2023"/>
    <d v="2023-08-01T00:00:00"/>
    <d v="2023-01-01T00:00:00"/>
    <n v="7"/>
    <s v="Q3-2023"/>
    <s v="Africa → South Africa → Cape Town"/>
    <m/>
    <m/>
    <s v="Low"/>
    <x v="0"/>
    <n v="0"/>
    <n v="9.2999999999999999E-2"/>
    <n v="265.25400000000002"/>
    <n v="11"/>
    <n v="4953.7800399999996"/>
    <n v="2917.7940000000003"/>
    <n v="2035.9860399999993"/>
    <n v="0.41099645595083778"/>
    <x v="153"/>
    <x v="222"/>
    <x v="0"/>
  </r>
  <r>
    <x v="222"/>
    <d v="2025-07-16T00:00:00"/>
    <d v="2025-07-17T00:00:00"/>
    <n v="1"/>
    <s v="Original"/>
    <d v="2025-07-17T00:00:00"/>
    <n v="1"/>
    <s v="Africa"/>
    <s v="South Africa"/>
    <s v="Durban"/>
    <s v="Small Business"/>
    <s v="Distributor"/>
    <s v="B. Chen"/>
    <s v="Networking"/>
    <s v="NET-1612"/>
    <n v="1198.9000000000001"/>
    <n v="2941.2"/>
    <n v="2941.2"/>
    <n v="5.0999999999999997E-2"/>
    <n v="24"/>
    <n v="66988.771199999988"/>
    <n v="28773.600000000002"/>
    <x v="223"/>
    <n v="0.57047129713583977"/>
    <s v="Jul-2025"/>
    <d v="2025-07-01T00:00:00"/>
    <d v="2023-01-01T00:00:00"/>
    <n v="30"/>
    <s v="Q3-2025"/>
    <s v="Africa → South Africa → Durban"/>
    <m/>
    <m/>
    <s v="High"/>
    <x v="1"/>
    <n v="0"/>
    <n v="5.0999999999999997E-2"/>
    <n v="1318.7900000000002"/>
    <n v="25"/>
    <n v="69779.97"/>
    <n v="32969.750000000007"/>
    <n v="36810.219999999994"/>
    <n v="0.52751842684942385"/>
    <x v="154"/>
    <x v="223"/>
    <x v="0"/>
  </r>
  <r>
    <x v="223"/>
    <d v="2023-04-19T00:00:00"/>
    <d v="2023-05-07T00:00:00"/>
    <n v="18"/>
    <s v="Original"/>
    <d v="2023-05-07T00:00:00"/>
    <n v="18"/>
    <s v="Europe"/>
    <s v="United Kingdom"/>
    <s v="Birmingham"/>
    <s v="Enterprise"/>
    <s v="Retail"/>
    <s v="N. Brown"/>
    <s v="Laptops"/>
    <s v="LAP-9766"/>
    <n v="1089.1500000000001"/>
    <n v="1088.2"/>
    <n v="1088.2"/>
    <n v="5.0999999999999997E-2"/>
    <n v="15"/>
    <n v="15490.527"/>
    <n v="16337.250000000002"/>
    <x v="224"/>
    <n v="-5.4660696824582002E-2"/>
    <s v="Apr-2023"/>
    <d v="2023-04-01T00:00:00"/>
    <d v="2023-01-01T00:00:00"/>
    <n v="3"/>
    <s v="Q2-2023"/>
    <s v="Europe → United Kingdom → Birmingham"/>
    <m/>
    <m/>
    <s v="Medium"/>
    <x v="0"/>
    <n v="0"/>
    <n v="5.0999999999999997E-2"/>
    <n v="1198.0650000000003"/>
    <n v="16"/>
    <n v="16523.228800000001"/>
    <n v="19169.040000000005"/>
    <n v="-2645.8112000000037"/>
    <n v="-0.1601267665070403"/>
    <x v="155"/>
    <x v="224"/>
    <x v="0"/>
  </r>
  <r>
    <x v="224"/>
    <d v="2023-12-19T00:00:00"/>
    <d v="2023-12-20T00:00:00"/>
    <n v="1"/>
    <s v="Original"/>
    <d v="2023-12-20T00:00:00"/>
    <n v="1"/>
    <s v="Americas"/>
    <s v="Brazil"/>
    <s v="Rio de Janeiro"/>
    <s v="Consumer"/>
    <s v="Distributor"/>
    <s v="J. Njeri"/>
    <s v="Phones"/>
    <s v="PHN-7274"/>
    <n v="1080.43"/>
    <n v="2529.15"/>
    <n v="2529.15"/>
    <n v="0.14699999999999999"/>
    <n v="10"/>
    <n v="21573.6495"/>
    <n v="10804.300000000001"/>
    <x v="225"/>
    <n v="0.49918997247081437"/>
    <s v="Dec-2023"/>
    <d v="2023-12-01T00:00:00"/>
    <d v="2023-01-01T00:00:00"/>
    <n v="11"/>
    <s v="Q4-2023"/>
    <s v="Americas → Brazil → Rio de Janeiro"/>
    <m/>
    <m/>
    <s v="High"/>
    <x v="1"/>
    <n v="0"/>
    <n v="0.14699999999999999"/>
    <n v="1188.4730000000002"/>
    <n v="11"/>
    <n v="23731.014450000002"/>
    <n v="13073.203000000001"/>
    <n v="10657.811450000001"/>
    <n v="0.44910896971789588"/>
    <x v="156"/>
    <x v="225"/>
    <x v="0"/>
  </r>
  <r>
    <x v="225"/>
    <d v="2023-07-30T00:00:00"/>
    <d v="2023-08-07T00:00:00"/>
    <n v="8"/>
    <s v="Original"/>
    <d v="2023-08-07T00:00:00"/>
    <n v="8"/>
    <s v="Asia"/>
    <s v="Japan"/>
    <s v="Nagoya"/>
    <s v="Education"/>
    <s v="Marketplace"/>
    <s v="A. Patel"/>
    <s v="Networking"/>
    <s v="NET-1645"/>
    <n v="1352.44"/>
    <n v="2698.01"/>
    <n v="2698.01"/>
    <n v="0.13100000000000001"/>
    <n v="13"/>
    <n v="30479.418970000002"/>
    <n v="17581.72"/>
    <x v="226"/>
    <n v="0.42316091992090887"/>
    <s v="Jul-2023"/>
    <d v="2023-07-01T00:00:00"/>
    <d v="2023-03-01T00:00:00"/>
    <n v="4"/>
    <s v="Q3-2023"/>
    <s v="Asia → Japan → Nagoya"/>
    <m/>
    <m/>
    <s v="High"/>
    <x v="0"/>
    <n v="0"/>
    <n v="0.13100000000000001"/>
    <n v="1487.6840000000002"/>
    <n v="14"/>
    <n v="32823.989659999999"/>
    <n v="20827.576000000001"/>
    <n v="11996.413659999998"/>
    <n v="0.36547701191299969"/>
    <x v="157"/>
    <x v="226"/>
    <x v="0"/>
  </r>
  <r>
    <x v="226"/>
    <d v="2023-10-04T00:00:00"/>
    <d v="2023-10-29T00:00:00"/>
    <n v="25"/>
    <s v="Original"/>
    <d v="2023-10-29T00:00:00"/>
    <n v="25"/>
    <s v="Americas"/>
    <s v="USA"/>
    <s v="San Francisco"/>
    <s v="Small Business"/>
    <s v="Distributor"/>
    <s v="O. Wang"/>
    <s v="Accessories"/>
    <s v="ACC-5079"/>
    <n v="1239.8399999999999"/>
    <n v="1482.75"/>
    <n v="1482.75"/>
    <n v="6.7000000000000004E-2"/>
    <n v="4"/>
    <n v="5533.6230000000005"/>
    <n v="4959.3599999999997"/>
    <x v="227"/>
    <n v="0.10377703721413634"/>
    <s v="Oct-2023"/>
    <d v="2023-10-01T00:00:00"/>
    <d v="2023-01-01T00:00:00"/>
    <n v="9"/>
    <s v="Q4-2023"/>
    <s v="Americas → USA → San Francisco"/>
    <m/>
    <m/>
    <s v="Medium"/>
    <x v="0"/>
    <n v="0"/>
    <n v="6.7000000000000004E-2"/>
    <n v="1363.8240000000001"/>
    <n v="4"/>
    <n v="5533.6230000000005"/>
    <n v="5455.2960000000003"/>
    <n v="78.327000000000226"/>
    <n v="1.4154740935549859E-2"/>
    <x v="0"/>
    <x v="227"/>
    <x v="0"/>
  </r>
  <r>
    <x v="227"/>
    <d v="2025-08-10T00:00:00"/>
    <d v="2025-08-30T00:00:00"/>
    <n v="20"/>
    <s v="Original"/>
    <d v="2025-08-30T00:00:00"/>
    <n v="20"/>
    <s v="Americas"/>
    <s v="USA"/>
    <s v="San Francisco"/>
    <s v="Corporate"/>
    <s v="Marketplace"/>
    <s v="K. Singh"/>
    <s v="Printers"/>
    <s v="PRN-2098"/>
    <n v="933.29"/>
    <n v="1456.81"/>
    <n v="1456.81"/>
    <n v="0.123"/>
    <n v="13"/>
    <n v="16609.090809999998"/>
    <n v="12132.77"/>
    <x v="228"/>
    <n v="0.26951028573489977"/>
    <s v="Aug-2025"/>
    <d v="2025-08-01T00:00:00"/>
    <d v="2023-01-01T00:00:00"/>
    <n v="31"/>
    <s v="Q3-2025"/>
    <s v="Americas → USA → San Francisco"/>
    <m/>
    <m/>
    <s v="Medium"/>
    <x v="0"/>
    <n v="0"/>
    <n v="0.123"/>
    <n v="1026.6190000000001"/>
    <n v="14"/>
    <n v="17886.713179999999"/>
    <n v="14372.666000000001"/>
    <n v="3514.0471799999978"/>
    <n v="0.19646131430838978"/>
    <x v="158"/>
    <x v="228"/>
    <x v="0"/>
  </r>
  <r>
    <x v="228"/>
    <d v="2023-03-07T00:00:00"/>
    <d v="2023-04-01T00:00:00"/>
    <n v="25"/>
    <s v="Original"/>
    <d v="2023-04-01T00:00:00"/>
    <n v="25"/>
    <s v="Africa"/>
    <s v="Kenya"/>
    <s v="Nairobi"/>
    <s v="Consumer"/>
    <s v="Marketplace"/>
    <s v="D. Smith"/>
    <s v="Printers"/>
    <s v="PRN-7049"/>
    <n v="1024.0999999999999"/>
    <n v="918.19"/>
    <n v="918.19"/>
    <n v="0.189"/>
    <n v="10"/>
    <n v="7446.5209000000004"/>
    <n v="10241"/>
    <x v="229"/>
    <n v="-0.37527311579827827"/>
    <s v="Mar-2023"/>
    <d v="2023-03-01T00:00:00"/>
    <d v="2023-01-01T00:00:00"/>
    <n v="2"/>
    <s v="Q1-2023"/>
    <s v="Africa → Kenya → Nairobi"/>
    <m/>
    <m/>
    <s v="Medium"/>
    <x v="0"/>
    <n v="0"/>
    <n v="0.189"/>
    <n v="1126.51"/>
    <n v="11"/>
    <n v="8191.1729899999991"/>
    <n v="12391.61"/>
    <n v="-4200.4370100000015"/>
    <n v="-0.51280042737810638"/>
    <x v="159"/>
    <x v="229"/>
    <x v="0"/>
  </r>
  <r>
    <x v="229"/>
    <d v="2023-05-23T00:00:00"/>
    <d v="2023-06-10T00:00:00"/>
    <n v="18"/>
    <s v="Original"/>
    <d v="2023-06-10T00:00:00"/>
    <n v="18"/>
    <s v="Asia"/>
    <s v="China"/>
    <s v="Shanghai"/>
    <s v="Corporate"/>
    <s v="Distributor"/>
    <s v="E. Garcia"/>
    <s v="Components"/>
    <s v="CMP-6925"/>
    <n v="54.62"/>
    <n v="48.94"/>
    <n v="48.94"/>
    <n v="0.14799999999999999"/>
    <n v="16"/>
    <n v="667.15008"/>
    <n v="873.92"/>
    <x v="230"/>
    <n v="-0.3099301434543783"/>
    <s v="May-2023"/>
    <d v="2023-05-01T00:00:00"/>
    <d v="2023-01-01T00:00:00"/>
    <n v="4"/>
    <s v="Q2-2023"/>
    <s v="Asia → China → Shanghai"/>
    <m/>
    <m/>
    <s v="Low"/>
    <x v="0"/>
    <n v="0"/>
    <n v="0.14799999999999999"/>
    <n v="60.082000000000001"/>
    <n v="17"/>
    <n v="708.84695999999997"/>
    <n v="1021.394"/>
    <n v="-312.54704000000004"/>
    <n v="-0.44092315779981628"/>
    <x v="160"/>
    <x v="230"/>
    <x v="0"/>
  </r>
  <r>
    <x v="230"/>
    <d v="2025-04-24T00:00:00"/>
    <d v="2025-05-06T00:00:00"/>
    <n v="12"/>
    <s v="Original"/>
    <d v="2025-05-06T00:00:00"/>
    <n v="12"/>
    <s v="Americas"/>
    <s v="Brazil"/>
    <s v="Brasília"/>
    <s v="Consumer"/>
    <s v="Online"/>
    <s v="C. Otieno"/>
    <s v="Phones"/>
    <s v="PHN-2787"/>
    <n v="394.13"/>
    <n v="932.29"/>
    <n v="932.29"/>
    <n v="0.109"/>
    <n v="7"/>
    <n v="5814.6927299999998"/>
    <n v="2758.91"/>
    <x v="231"/>
    <n v="0.5255278089303268"/>
    <s v="Apr-2025"/>
    <d v="2025-04-01T00:00:00"/>
    <d v="2023-01-01T00:00:00"/>
    <n v="27"/>
    <s v="Q2-2025"/>
    <s v="Americas → Brazil → Brasília"/>
    <m/>
    <m/>
    <s v="Medium"/>
    <x v="0"/>
    <n v="0"/>
    <n v="0.109"/>
    <n v="433.54300000000001"/>
    <n v="7"/>
    <n v="5814.6927299999998"/>
    <n v="3034.8009999999999"/>
    <n v="2779.8917299999998"/>
    <n v="0.47808058982335944"/>
    <x v="0"/>
    <x v="231"/>
    <x v="0"/>
  </r>
  <r>
    <x v="231"/>
    <d v="2024-09-03T00:00:00"/>
    <d v="2024-09-08T00:00:00"/>
    <n v="5"/>
    <s v="Original"/>
    <d v="2024-09-08T00:00:00"/>
    <n v="5"/>
    <s v="Africa"/>
    <s v="Nigeria"/>
    <s v="Lagos"/>
    <s v="Small Business"/>
    <s v="Direct"/>
    <s v="K. Singh"/>
    <s v="Printers"/>
    <s v="PRN-1141"/>
    <n v="197.63"/>
    <n v="325.79000000000002"/>
    <n v="325.79000000000002"/>
    <n v="0.11600000000000001"/>
    <n v="10"/>
    <n v="2879.9836"/>
    <n v="1976.3"/>
    <x v="232"/>
    <n v="0.31378081458519419"/>
    <s v="Sep-2024"/>
    <d v="2024-09-01T00:00:00"/>
    <d v="2023-01-01T00:00:00"/>
    <n v="20"/>
    <s v="Q3-2024"/>
    <s v="Africa → Nigeria → Lagos"/>
    <m/>
    <m/>
    <s v="Low"/>
    <x v="1"/>
    <n v="0"/>
    <n v="0.11600000000000001"/>
    <n v="217.393"/>
    <n v="11"/>
    <n v="3167.9819600000001"/>
    <n v="2391.3229999999999"/>
    <n v="776.65896000000021"/>
    <n v="0.24515889604371363"/>
    <x v="161"/>
    <x v="232"/>
    <x v="0"/>
  </r>
  <r>
    <x v="232"/>
    <d v="2024-09-05T00:00:00"/>
    <d v="2024-09-25T00:00:00"/>
    <n v="20"/>
    <s v="Original"/>
    <d v="2024-09-25T00:00:00"/>
    <n v="20"/>
    <s v="Asia"/>
    <s v="Japan"/>
    <s v="Osaka"/>
    <s v="Enterprise"/>
    <s v="Distributor"/>
    <s v="D. Smith"/>
    <s v="Monitors"/>
    <s v="MON-5249"/>
    <n v="195.54"/>
    <n v="405.97"/>
    <n v="405.97"/>
    <n v="0.187"/>
    <n v="16"/>
    <n v="5280.8577599999999"/>
    <n v="3128.64"/>
    <x v="233"/>
    <n v="0.40755079152141377"/>
    <s v="Sep-2024"/>
    <d v="2024-09-01T00:00:00"/>
    <d v="2023-03-01T00:00:00"/>
    <n v="18"/>
    <s v="Q3-2024"/>
    <s v="Asia → Japan → Osaka"/>
    <m/>
    <m/>
    <s v="Low"/>
    <x v="0"/>
    <n v="0"/>
    <n v="0.187"/>
    <n v="215.09400000000002"/>
    <n v="17"/>
    <n v="5610.9113699999998"/>
    <n v="3656.5980000000004"/>
    <n v="1954.3133699999994"/>
    <n v="0.34830587067355501"/>
    <x v="162"/>
    <x v="233"/>
    <x v="0"/>
  </r>
  <r>
    <x v="233"/>
    <d v="2023-03-14T00:00:00"/>
    <d v="2023-03-30T00:00:00"/>
    <n v="16"/>
    <s v="Original"/>
    <d v="2023-03-30T00:00:00"/>
    <n v="16"/>
    <s v="Africa"/>
    <s v="South Africa"/>
    <s v="Cape Town"/>
    <s v="Consumer"/>
    <s v="Distributor"/>
    <s v="K. Singh"/>
    <s v="Components"/>
    <s v="CMP-8230"/>
    <n v="1309.77"/>
    <n v="1589.07"/>
    <n v="1589.07"/>
    <n v="0.10199999999999999"/>
    <n v="10"/>
    <n v="14269.848599999999"/>
    <n v="13097.7"/>
    <x v="234"/>
    <n v="8.2141628328137886E-2"/>
    <s v="Mar-2023"/>
    <d v="2023-03-01T00:00:00"/>
    <d v="2023-01-01T00:00:00"/>
    <n v="2"/>
    <s v="Q1-2023"/>
    <s v="Africa → South Africa → Cape Town"/>
    <m/>
    <m/>
    <s v="Medium"/>
    <x v="0"/>
    <n v="0"/>
    <n v="0.10199999999999999"/>
    <n v="1440.7470000000001"/>
    <n v="11"/>
    <n v="15696.833460000002"/>
    <n v="15848.217000000001"/>
    <n v="-151.3835399999989"/>
    <n v="-9.6442088390481587E-3"/>
    <x v="163"/>
    <x v="234"/>
    <x v="0"/>
  </r>
  <r>
    <x v="234"/>
    <d v="2024-01-11T00:00:00"/>
    <d v="2024-02-02T00:00:00"/>
    <n v="22"/>
    <s v="Original"/>
    <d v="2024-02-02T00:00:00"/>
    <n v="22"/>
    <s v="Asia"/>
    <s v="Japan"/>
    <s v="Nagoya"/>
    <s v="Small Business"/>
    <s v="Online"/>
    <s v="Not Specified"/>
    <s v="Printers"/>
    <s v="PRN-7816"/>
    <n v="1237.68"/>
    <n v="1432.8"/>
    <n v="1432.8"/>
    <n v="6.8000000000000005E-2"/>
    <n v="13"/>
    <n v="17359.804799999998"/>
    <n v="16089.84"/>
    <x v="235"/>
    <n v="7.315547695559331E-2"/>
    <s v="Jan-2024"/>
    <d v="2024-01-01T00:00:00"/>
    <d v="2023-03-01T00:00:00"/>
    <n v="10"/>
    <s v="Q1-2024"/>
    <s v="Asia → Japan → Nagoya"/>
    <m/>
    <m/>
    <s v="Medium"/>
    <x v="0"/>
    <n v="0"/>
    <n v="6.8000000000000005E-2"/>
    <n v="1361.4480000000001"/>
    <n v="14"/>
    <n v="18695.1744"/>
    <n v="19060.272000000001"/>
    <n v="-365.09760000000097"/>
    <n v="-1.9528975348847292E-2"/>
    <x v="164"/>
    <x v="235"/>
    <x v="0"/>
  </r>
  <r>
    <x v="235"/>
    <d v="2024-09-13T00:00:00"/>
    <d v="2024-10-02T00:00:00"/>
    <n v="19"/>
    <s v="Original"/>
    <d v="2024-10-02T00:00:00"/>
    <n v="19"/>
    <s v="Africa"/>
    <s v="Kenya"/>
    <s v="Mombasa"/>
    <s v="Small Business"/>
    <s v="Retail"/>
    <s v="M. Rossi"/>
    <s v="Phones"/>
    <s v="PHN-8804"/>
    <n v="1338.99"/>
    <n v="1765.76"/>
    <n v="1765.76"/>
    <n v="0.126"/>
    <n v="24"/>
    <n v="37038.581760000001"/>
    <n v="32135.760000000002"/>
    <x v="236"/>
    <n v="0.1323706666677725"/>
    <s v="Sep-2024"/>
    <d v="2024-09-01T00:00:00"/>
    <d v="2023-01-01T00:00:00"/>
    <n v="20"/>
    <s v="Q3-2024"/>
    <s v="Africa → Kenya → Mombasa"/>
    <m/>
    <m/>
    <s v="High"/>
    <x v="0"/>
    <n v="0"/>
    <n v="0.126"/>
    <n v="1472.8890000000001"/>
    <n v="25"/>
    <n v="38581.856"/>
    <n v="36822.225000000006"/>
    <n v="1759.6309999999939"/>
    <n v="4.5607733334549636E-2"/>
    <x v="165"/>
    <x v="236"/>
    <x v="0"/>
  </r>
  <r>
    <x v="236"/>
    <d v="2025-07-17T00:00:00"/>
    <d v="2025-07-23T00:00:00"/>
    <n v="6"/>
    <s v="Original"/>
    <d v="2025-07-23T00:00:00"/>
    <n v="6"/>
    <s v="Americas"/>
    <s v="Canada"/>
    <s v="Vancouver"/>
    <s v="Consumer"/>
    <s v="Online"/>
    <s v="H. Kim"/>
    <s v="Components"/>
    <s v="CMP-8851"/>
    <n v="1364.89"/>
    <n v="2757.54"/>
    <n v="2757.54"/>
    <n v="0.17199999999999999"/>
    <n v="61"/>
    <n v="139277.83032000001"/>
    <n v="83258.290000000008"/>
    <x v="237"/>
    <n v="0.4022143379983118"/>
    <s v="Jul-2025"/>
    <d v="2025-07-01T00:00:00"/>
    <d v="2023-01-01T00:00:00"/>
    <n v="30"/>
    <s v="Q3-2025"/>
    <s v="Americas → Canada → Vancouver"/>
    <m/>
    <m/>
    <s v="High"/>
    <x v="1"/>
    <n v="0"/>
    <n v="0.17199999999999999"/>
    <n v="1501.3790000000001"/>
    <n v="64"/>
    <n v="146127.55968000001"/>
    <n v="96088.256000000008"/>
    <n v="50039.303679999997"/>
    <n v="0.34243577179814294"/>
    <x v="166"/>
    <x v="237"/>
    <x v="0"/>
  </r>
  <r>
    <x v="237"/>
    <d v="2023-11-28T00:00:00"/>
    <d v="2023-12-07T00:00:00"/>
    <n v="9"/>
    <s v="Original"/>
    <d v="2023-12-07T00:00:00"/>
    <n v="9"/>
    <s v="Asia"/>
    <s v="India"/>
    <s v="Delhi"/>
    <s v="Enterprise"/>
    <s v="Marketplace"/>
    <s v="L. Okafor"/>
    <s v="Phones"/>
    <s v="PHN-2447"/>
    <n v="699.33"/>
    <n v="873.75"/>
    <n v="873.75"/>
    <n v="0.23499999999999999"/>
    <n v="10"/>
    <n v="6684.1875"/>
    <n v="6993.3"/>
    <x v="238"/>
    <n v="-4.6245336475076469E-2"/>
    <s v="Nov-2023"/>
    <d v="2023-11-01T00:00:00"/>
    <d v="2023-01-01T00:00:00"/>
    <n v="10"/>
    <s v="Q4-2023"/>
    <s v="Asia → India → Delhi"/>
    <m/>
    <m/>
    <s v="Medium"/>
    <x v="0"/>
    <n v="1"/>
    <n v="0.23499999999999999"/>
    <n v="769.26300000000015"/>
    <n v="11"/>
    <n v="7352.6062499999998"/>
    <n v="8461.8930000000018"/>
    <n v="-1109.286750000002"/>
    <n v="-0.15086987012258438"/>
    <x v="167"/>
    <x v="238"/>
    <x v="0"/>
  </r>
  <r>
    <x v="238"/>
    <d v="2024-03-30T00:00:00"/>
    <d v="2024-04-24T00:00:00"/>
    <n v="25"/>
    <s v="Original"/>
    <d v="2024-04-24T00:00:00"/>
    <n v="25"/>
    <s v="Americas"/>
    <s v="USA"/>
    <s v="Austin"/>
    <s v="Non-Profit"/>
    <s v="Online"/>
    <s v="G. Dubois"/>
    <s v="Laptops"/>
    <s v="LAP-2846"/>
    <n v="160.82"/>
    <n v="258.52"/>
    <n v="258.52"/>
    <n v="0.13"/>
    <n v="17"/>
    <n v="3823.5108"/>
    <n v="2733.94"/>
    <x v="239"/>
    <n v="0.28496605789631874"/>
    <s v="Mar-2024"/>
    <d v="2024-03-01T00:00:00"/>
    <d v="2023-01-01T00:00:00"/>
    <n v="14"/>
    <s v="Q1-2024"/>
    <s v="Americas → USA → Austin"/>
    <m/>
    <m/>
    <s v="Low"/>
    <x v="0"/>
    <n v="0"/>
    <n v="0.13"/>
    <n v="176.90200000000002"/>
    <n v="18"/>
    <n v="4048.4231999999997"/>
    <n v="3184.2360000000003"/>
    <n v="864.18719999999939"/>
    <n v="0.21346266368595049"/>
    <x v="168"/>
    <x v="239"/>
    <x v="0"/>
  </r>
  <r>
    <x v="239"/>
    <d v="2023-09-19T00:00:00"/>
    <d v="2023-10-08T00:00:00"/>
    <n v="19"/>
    <s v="Original"/>
    <d v="2023-10-08T00:00:00"/>
    <n v="19"/>
    <s v="Asia"/>
    <s v="India"/>
    <s v="Bengaluru"/>
    <s v="Education"/>
    <s v="Direct"/>
    <s v="J. Njeri"/>
    <s v="Printers"/>
    <s v="PRN-5005"/>
    <n v="385.32"/>
    <n v="606.76"/>
    <n v="606.76"/>
    <n v="8.5999999999999993E-2"/>
    <n v="8"/>
    <n v="4436.6291200000005"/>
    <n v="3082.56"/>
    <x v="240"/>
    <n v="0.30520223425842735"/>
    <s v="Sep-2023"/>
    <d v="2023-09-01T00:00:00"/>
    <d v="2023-01-01T00:00:00"/>
    <n v="8"/>
    <s v="Q3-2023"/>
    <s v="Asia → India → Bengaluru"/>
    <m/>
    <m/>
    <s v="Low"/>
    <x v="0"/>
    <n v="0"/>
    <n v="8.5999999999999993E-2"/>
    <n v="423.85200000000003"/>
    <n v="8"/>
    <n v="4436.6291200000005"/>
    <n v="3390.8160000000003"/>
    <n v="1045.8131200000003"/>
    <n v="0.23572245768427003"/>
    <x v="0"/>
    <x v="240"/>
    <x v="0"/>
  </r>
  <r>
    <x v="240"/>
    <d v="2025-05-16T00:00:00"/>
    <d v="2025-05-27T00:00:00"/>
    <n v="11"/>
    <s v="Original"/>
    <d v="2025-05-27T00:00:00"/>
    <n v="11"/>
    <s v="Asia"/>
    <s v="China"/>
    <s v="Beijing"/>
    <s v="Enterprise"/>
    <s v="Online"/>
    <s v="F. Müller"/>
    <s v="Phones"/>
    <s v="PHN-3800"/>
    <n v="918.12"/>
    <n v="1337.69"/>
    <n v="1337.69"/>
    <n v="9.5000000000000001E-2"/>
    <n v="8"/>
    <n v="9684.8756000000012"/>
    <n v="7344.96"/>
    <x v="241"/>
    <n v="0.24160512707050164"/>
    <s v="May-2025"/>
    <d v="2025-05-01T00:00:00"/>
    <d v="2023-01-01T00:00:00"/>
    <n v="28"/>
    <s v="Q2-2025"/>
    <s v="Asia → China → Beijing"/>
    <m/>
    <m/>
    <s v="Medium"/>
    <x v="0"/>
    <n v="0"/>
    <n v="9.5000000000000001E-2"/>
    <n v="1009.9320000000001"/>
    <n v="8"/>
    <n v="9684.8756000000012"/>
    <n v="8079.456000000001"/>
    <n v="1605.4196000000002"/>
    <n v="0.16576563977755171"/>
    <x v="0"/>
    <x v="241"/>
    <x v="0"/>
  </r>
  <r>
    <x v="241"/>
    <d v="2025-08-02T00:00:00"/>
    <d v="2025-08-08T00:00:00"/>
    <n v="6"/>
    <s v="Original"/>
    <d v="2025-08-08T00:00:00"/>
    <n v="6"/>
    <s v="Asia"/>
    <s v="Japan"/>
    <s v="Osaka"/>
    <s v="Consumer"/>
    <s v="Direct"/>
    <s v="N. Brown"/>
    <s v="Laptops"/>
    <s v="LAP-4828"/>
    <n v="1225.94"/>
    <n v="1793.08"/>
    <n v="1793.08"/>
    <n v="0.13600000000000001"/>
    <n v="22"/>
    <n v="34082.864639999993"/>
    <n v="26970.68"/>
    <x v="242"/>
    <n v="0.20867332353434462"/>
    <s v="Aug-2025"/>
    <d v="2025-08-01T00:00:00"/>
    <d v="2023-03-01T00:00:00"/>
    <n v="29"/>
    <s v="Q3-2025"/>
    <s v="Asia → Japan → Osaka"/>
    <m/>
    <m/>
    <s v="High"/>
    <x v="1"/>
    <n v="0"/>
    <n v="0.13600000000000001"/>
    <n v="1348.5340000000001"/>
    <n v="23"/>
    <n v="35632.085759999994"/>
    <n v="31016.282000000003"/>
    <n v="4615.8037599999916"/>
    <n v="0.12954065588777905"/>
    <x v="169"/>
    <x v="242"/>
    <x v="0"/>
  </r>
  <r>
    <x v="242"/>
    <d v="2024-12-04T00:00:00"/>
    <d v="2024-12-12T00:00:00"/>
    <n v="8"/>
    <s v="Original"/>
    <d v="2024-12-12T00:00:00"/>
    <n v="8"/>
    <s v="Europe"/>
    <s v="Germany"/>
    <s v="Frankfurt"/>
    <s v="Enterprise"/>
    <s v="Marketplace"/>
    <s v="B. Chen"/>
    <s v="Printers"/>
    <s v="PRN-5492"/>
    <n v="72.06"/>
    <n v="122.74"/>
    <n v="122.74"/>
    <n v="0.23799999999999999"/>
    <n v="8"/>
    <n v="748.22303999999997"/>
    <n v="576.48"/>
    <x v="243"/>
    <n v="0.22953455162246802"/>
    <s v="Dec-2024"/>
    <d v="2024-12-01T00:00:00"/>
    <d v="2023-01-01T00:00:00"/>
    <n v="23"/>
    <s v="Q4-2024"/>
    <s v="Europe → Germany → Frankfurt"/>
    <m/>
    <m/>
    <s v="Low"/>
    <x v="0"/>
    <n v="1"/>
    <n v="0.23799999999999999"/>
    <n v="79.266000000000005"/>
    <n v="8"/>
    <n v="748.22303999999997"/>
    <n v="634.12800000000004"/>
    <n v="114.09503999999993"/>
    <n v="0.1524880067847148"/>
    <x v="0"/>
    <x v="243"/>
    <x v="0"/>
  </r>
  <r>
    <x v="243"/>
    <d v="2023-04-19T00:00:00"/>
    <d v="2023-04-28T00:00:00"/>
    <n v="9"/>
    <s v="Original"/>
    <d v="2023-04-28T00:00:00"/>
    <n v="9"/>
    <s v="Americas"/>
    <s v="Brazil"/>
    <s v="Rio de Janeiro"/>
    <s v="Corporate"/>
    <s v="Distributor"/>
    <s v="M. Rossi"/>
    <s v="Phones"/>
    <s v="PHN-7132"/>
    <n v="1013.54"/>
    <n v="927.93"/>
    <n v="927.93"/>
    <n v="0.17499999999999999"/>
    <n v="16"/>
    <n v="12248.675999999999"/>
    <n v="16216.64"/>
    <x v="244"/>
    <n v="-0.32395044166406234"/>
    <s v="Apr-2023"/>
    <d v="2023-04-01T00:00:00"/>
    <d v="2023-01-01T00:00:00"/>
    <n v="3"/>
    <s v="Q2-2023"/>
    <s v="Americas → Brazil → Rio de Janeiro"/>
    <m/>
    <m/>
    <s v="Medium"/>
    <x v="0"/>
    <n v="0"/>
    <n v="0.17499999999999999"/>
    <n v="1114.894"/>
    <n v="17"/>
    <n v="13014.218249999998"/>
    <n v="18953.198"/>
    <n v="-5938.9797500000022"/>
    <n v="-0.4563454858304688"/>
    <x v="170"/>
    <x v="244"/>
    <x v="0"/>
  </r>
  <r>
    <x v="244"/>
    <d v="2024-03-06T00:00:00"/>
    <d v="2024-03-26T00:00:00"/>
    <n v="20"/>
    <s v="Original"/>
    <d v="2024-03-26T00:00:00"/>
    <n v="20"/>
    <s v="Africa"/>
    <s v="Nigeria"/>
    <s v="Port Harcourt"/>
    <s v="Consumer"/>
    <s v="Marketplace"/>
    <s v="I. Johnson"/>
    <s v="Phones"/>
    <s v="PHN-4741"/>
    <n v="65.64"/>
    <n v="151.88"/>
    <n v="151.88"/>
    <n v="0.16700000000000001"/>
    <n v="23"/>
    <n v="2909.8689199999999"/>
    <n v="1509.72"/>
    <x v="245"/>
    <n v="0.48117250587356353"/>
    <s v="Mar-2024"/>
    <d v="2024-03-01T00:00:00"/>
    <d v="2023-01-01T00:00:00"/>
    <n v="14"/>
    <s v="Q1-2024"/>
    <s v="Africa → Nigeria → Port Harcourt"/>
    <m/>
    <m/>
    <s v="Low"/>
    <x v="0"/>
    <n v="0"/>
    <n v="0.16700000000000001"/>
    <n v="72.204000000000008"/>
    <n v="24"/>
    <n v="3036.3849599999999"/>
    <n v="1732.8960000000002"/>
    <n v="1303.4889599999997"/>
    <n v="0.42928975646091982"/>
    <x v="171"/>
    <x v="245"/>
    <x v="0"/>
  </r>
  <r>
    <x v="245"/>
    <d v="2024-02-16T00:00:00"/>
    <d v="2024-03-04T00:00:00"/>
    <n v="17"/>
    <s v="Original"/>
    <d v="2024-03-04T00:00:00"/>
    <n v="17"/>
    <s v="Americas"/>
    <s v="Canada"/>
    <s v="Montreal"/>
    <s v="Non-Profit"/>
    <s v="Retail"/>
    <s v="D. Smith"/>
    <s v="Laptops"/>
    <s v="LAP-2774"/>
    <n v="1350.98"/>
    <n v="2210.4"/>
    <n v="2210.4"/>
    <n v="0.26300000000000001"/>
    <n v="6"/>
    <n v="9774.3888000000006"/>
    <n v="8105.88"/>
    <x v="246"/>
    <n v="0.17070211080615091"/>
    <s v="Feb-2024"/>
    <d v="2024-02-01T00:00:00"/>
    <d v="2023-01-01T00:00:00"/>
    <n v="13"/>
    <s v="Q1-2024"/>
    <s v="Americas → Canada → Montreal"/>
    <m/>
    <m/>
    <s v="High"/>
    <x v="0"/>
    <n v="1"/>
    <n v="0.25"/>
    <n v="1486.0780000000002"/>
    <n v="6"/>
    <n v="9946.8000000000011"/>
    <n v="8916.4680000000008"/>
    <n v="1030.3320000000003"/>
    <n v="0.10358426830739537"/>
    <x v="172"/>
    <x v="246"/>
    <x v="0"/>
  </r>
  <r>
    <x v="246"/>
    <d v="2025-04-22T00:00:00"/>
    <d v="2025-05-02T00:00:00"/>
    <n v="10"/>
    <s v="Original"/>
    <d v="2025-05-02T00:00:00"/>
    <n v="10"/>
    <s v="Europe"/>
    <s v="Germany"/>
    <s v="Berlin"/>
    <s v="Corporate"/>
    <s v="Marketplace"/>
    <s v="C. Otieno"/>
    <s v="Monitors"/>
    <s v="MON-2842"/>
    <n v="20.149999999999999"/>
    <n v="39.74"/>
    <n v="39.74"/>
    <n v="0.151"/>
    <n v="18"/>
    <n v="607.30668000000003"/>
    <n v="362.7"/>
    <x v="247"/>
    <n v="0.4027729120318585"/>
    <s v="Apr-2025"/>
    <d v="2025-04-01T00:00:00"/>
    <d v="2023-01-01T00:00:00"/>
    <n v="27"/>
    <s v="Q2-2025"/>
    <s v="Europe → Germany → Berlin"/>
    <m/>
    <m/>
    <s v="Low"/>
    <x v="0"/>
    <n v="0"/>
    <n v="0.151"/>
    <n v="22.164999999999999"/>
    <n v="19"/>
    <n v="641.04594000000009"/>
    <n v="421.13499999999999"/>
    <n v="219.9109400000001"/>
    <n v="0.34305020323504437"/>
    <x v="173"/>
    <x v="247"/>
    <x v="0"/>
  </r>
  <r>
    <x v="247"/>
    <d v="2024-11-08T00:00:00"/>
    <d v="2024-11-08T00:00:00"/>
    <n v="0"/>
    <s v="Original"/>
    <d v="2024-11-08T00:00:00"/>
    <n v="0"/>
    <s v="Africa"/>
    <s v="Kenya"/>
    <s v="Nakuru"/>
    <s v="Enterprise"/>
    <s v="Marketplace"/>
    <s v="M. Rossi"/>
    <s v="Networking"/>
    <s v="NET-2628"/>
    <n v="803.28"/>
    <n v="1009"/>
    <n v="1009"/>
    <n v="0.11"/>
    <n v="4"/>
    <n v="3592.04"/>
    <n v="3213.12"/>
    <x v="248"/>
    <n v="0.10548880302001093"/>
    <s v="Nov-2024"/>
    <d v="2024-11-01T00:00:00"/>
    <d v="2023-01-01T00:00:00"/>
    <n v="22"/>
    <s v="Q4-2024"/>
    <s v="Africa → Kenya → Nakuru"/>
    <m/>
    <m/>
    <s v="Medium"/>
    <x v="1"/>
    <n v="0"/>
    <n v="0.11"/>
    <n v="883.60800000000006"/>
    <n v="4"/>
    <n v="3592.04"/>
    <n v="3534.4320000000002"/>
    <n v="57.60799999999972"/>
    <n v="1.6037683322011928E-2"/>
    <x v="0"/>
    <x v="248"/>
    <x v="0"/>
  </r>
  <r>
    <x v="248"/>
    <d v="2025-09-12T00:00:00"/>
    <d v="2025-09-30T00:00:00"/>
    <n v="18"/>
    <s v="Original"/>
    <d v="2025-09-30T00:00:00"/>
    <n v="18"/>
    <s v="Asia"/>
    <s v="Japan"/>
    <s v="Nagoya"/>
    <s v="Non-Profit"/>
    <s v="Marketplace"/>
    <s v="F. Müller"/>
    <s v="Monitors"/>
    <s v="MON-2998"/>
    <n v="1212.99"/>
    <n v="1653.64"/>
    <n v="1653.64"/>
    <n v="0.107"/>
    <n v="8"/>
    <n v="11813.604160000001"/>
    <n v="9703.92"/>
    <x v="249"/>
    <n v="0.17858090819931455"/>
    <s v="Sep-2025"/>
    <d v="2025-09-01T00:00:00"/>
    <d v="2023-03-01T00:00:00"/>
    <n v="30"/>
    <s v="Q3-2025"/>
    <s v="Asia → Japan → Nagoya"/>
    <m/>
    <m/>
    <s v="High"/>
    <x v="0"/>
    <n v="0"/>
    <n v="0.107"/>
    <n v="1334.2890000000002"/>
    <n v="8"/>
    <n v="11813.604160000001"/>
    <n v="10674.312000000002"/>
    <n v="1139.2921599999991"/>
    <n v="9.643899901924588E-2"/>
    <x v="0"/>
    <x v="249"/>
    <x v="0"/>
  </r>
  <r>
    <x v="249"/>
    <d v="2024-09-02T00:00:00"/>
    <d v="2024-09-08T00:00:00"/>
    <n v="6"/>
    <s v="Original"/>
    <d v="2024-09-08T00:00:00"/>
    <n v="6"/>
    <s v="Americas"/>
    <s v="USA"/>
    <s v="Austin"/>
    <s v="Consumer"/>
    <s v="Direct"/>
    <s v="H. Kim"/>
    <s v="Components"/>
    <s v="CMP-7563"/>
    <n v="462.94"/>
    <n v="1015.7"/>
    <n v="1015.7"/>
    <n v="0.14299999999999999"/>
    <n v="14"/>
    <n v="12186.368600000002"/>
    <n v="6481.16"/>
    <x v="250"/>
    <n v="0.46816314090483041"/>
    <s v="Sep-2024"/>
    <d v="2024-09-01T00:00:00"/>
    <d v="2023-01-01T00:00:00"/>
    <n v="20"/>
    <s v="Q3-2024"/>
    <s v="Americas → USA → Austin"/>
    <m/>
    <m/>
    <s v="Medium"/>
    <x v="1"/>
    <n v="0"/>
    <n v="0.14299999999999999"/>
    <n v="509.23400000000004"/>
    <n v="15"/>
    <n v="13056.8235"/>
    <n v="7638.51"/>
    <n v="5418.3135000000002"/>
    <n v="0.41497945499531336"/>
    <x v="174"/>
    <x v="250"/>
    <x v="0"/>
  </r>
  <r>
    <x v="250"/>
    <d v="2023-03-04T00:00:00"/>
    <d v="2023-03-24T00:00:00"/>
    <n v="20"/>
    <s v="Original"/>
    <d v="2023-03-24T00:00:00"/>
    <n v="20"/>
    <s v="Americas"/>
    <s v="Canada"/>
    <s v="Montreal"/>
    <s v="Consumer"/>
    <s v="Distributor"/>
    <s v="I. Johnson"/>
    <s v="Laptops"/>
    <s v="LAP-6160"/>
    <n v="481.71"/>
    <n v="912.45"/>
    <n v="912.45"/>
    <n v="0.20300000000000001"/>
    <n v="24"/>
    <n v="17453.3436"/>
    <n v="11561.039999999999"/>
    <x v="251"/>
    <n v="0.33760313983619739"/>
    <s v="Mar-2023"/>
    <d v="2023-03-01T00:00:00"/>
    <d v="2023-01-01T00:00:00"/>
    <n v="2"/>
    <s v="Q1-2023"/>
    <s v="Americas → Canada → Montreal"/>
    <m/>
    <m/>
    <s v="Medium"/>
    <x v="0"/>
    <n v="1"/>
    <n v="0.20300000000000001"/>
    <n v="529.88099999999997"/>
    <n v="25"/>
    <n v="18180.56625"/>
    <n v="13247.025"/>
    <n v="4933.5412500000002"/>
    <n v="0.27136345381981708"/>
    <x v="175"/>
    <x v="251"/>
    <x v="0"/>
  </r>
  <r>
    <x v="251"/>
    <d v="2024-03-15T00:00:00"/>
    <d v="2024-04-09T00:00:00"/>
    <n v="25"/>
    <s v="Original"/>
    <d v="2024-04-09T00:00:00"/>
    <n v="25"/>
    <s v="Americas"/>
    <s v="Canada"/>
    <s v="Vancouver"/>
    <s v="Consumer"/>
    <s v="Online"/>
    <s v="F. Müller"/>
    <s v="Monitors"/>
    <s v="MON-4361"/>
    <n v="648.64"/>
    <n v="815.19"/>
    <n v="815.19"/>
    <n v="0.22500000000000001"/>
    <n v="28"/>
    <n v="17689.623"/>
    <n v="18161.919999999998"/>
    <x v="252"/>
    <n v="-2.6699099240272032E-2"/>
    <s v="Mar-2024"/>
    <d v="2024-03-01T00:00:00"/>
    <d v="2023-01-01T00:00:00"/>
    <n v="14"/>
    <s v="Q1-2024"/>
    <s v="Americas → Canada → Vancouver"/>
    <m/>
    <m/>
    <s v="Low"/>
    <x v="0"/>
    <n v="1"/>
    <n v="0.22500000000000001"/>
    <n v="713.50400000000002"/>
    <n v="29"/>
    <n v="18321.395250000001"/>
    <n v="20691.616000000002"/>
    <n v="-2370.2207500000004"/>
    <n v="-0.12936900916429933"/>
    <x v="176"/>
    <x v="252"/>
    <x v="0"/>
  </r>
  <r>
    <x v="252"/>
    <d v="2024-07-29T00:00:00"/>
    <d v="2024-07-31T00:00:00"/>
    <n v="2"/>
    <s v="Original"/>
    <d v="2024-07-31T00:00:00"/>
    <n v="2"/>
    <s v="Americas"/>
    <s v="USA"/>
    <s v="New York"/>
    <s v="Education"/>
    <s v="Marketplace"/>
    <s v="I. Johnson"/>
    <s v="Printers"/>
    <s v="PRN-2829"/>
    <n v="798.97"/>
    <n v="1814.06"/>
    <n v="1814.06"/>
    <n v="0.122"/>
    <n v="16"/>
    <n v="25483.91488"/>
    <n v="12783.52"/>
    <x v="253"/>
    <n v="0.49836906691159061"/>
    <s v="Jul-2024"/>
    <d v="2024-07-01T00:00:00"/>
    <d v="2023-01-01T00:00:00"/>
    <n v="18"/>
    <s v="Q3-2024"/>
    <s v="Americas → USA → New York"/>
    <m/>
    <m/>
    <s v="High"/>
    <x v="1"/>
    <n v="0"/>
    <n v="0.122"/>
    <n v="878.86700000000008"/>
    <n v="17"/>
    <n v="27076.65956"/>
    <n v="14940.739000000001"/>
    <n v="12135.920559999999"/>
    <n v="0.44820597360274966"/>
    <x v="177"/>
    <x v="253"/>
    <x v="0"/>
  </r>
  <r>
    <x v="253"/>
    <d v="2024-10-27T00:00:00"/>
    <d v="2024-11-20T00:00:00"/>
    <n v="24"/>
    <s v="Original"/>
    <d v="2024-11-20T00:00:00"/>
    <n v="24"/>
    <s v="Asia"/>
    <s v="Japan"/>
    <s v="Nagoya"/>
    <s v="Non-Profit"/>
    <s v="Online"/>
    <s v="H. Kim"/>
    <s v="Monitors"/>
    <s v="MON-8939"/>
    <n v="317.25"/>
    <n v="758.92"/>
    <n v="758.92"/>
    <n v="5.2999999999999999E-2"/>
    <n v="9"/>
    <n v="6468.2751599999992"/>
    <n v="2855.25"/>
    <x v="254"/>
    <n v="0.5585762928489888"/>
    <s v="Oct-2024"/>
    <d v="2024-10-01T00:00:00"/>
    <d v="2023-03-01T00:00:00"/>
    <n v="19"/>
    <s v="Q4-2024"/>
    <s v="Asia → Japan → Nagoya"/>
    <m/>
    <m/>
    <s v="Low"/>
    <x v="0"/>
    <n v="0"/>
    <n v="5.2999999999999999E-2"/>
    <n v="348.97500000000002"/>
    <n v="9"/>
    <n v="6468.2751599999992"/>
    <n v="3140.7750000000001"/>
    <n v="3327.5001599999991"/>
    <n v="0.51443392213388761"/>
    <x v="0"/>
    <x v="254"/>
    <x v="0"/>
  </r>
  <r>
    <x v="254"/>
    <d v="2024-04-29T00:00:00"/>
    <d v="2024-05-19T00:00:00"/>
    <n v="20"/>
    <s v="Original"/>
    <d v="2024-05-19T00:00:00"/>
    <n v="20"/>
    <s v="Europe"/>
    <s v="Germany"/>
    <s v="Frankfurt"/>
    <s v="Enterprise"/>
    <s v="Marketplace"/>
    <s v="C. Otieno"/>
    <s v="Laptops"/>
    <s v="LAP-5009"/>
    <n v="668.97"/>
    <n v="1667.44"/>
    <n v="1667.44"/>
    <n v="3.4000000000000002E-2"/>
    <n v="15"/>
    <n v="24161.205600000001"/>
    <n v="10034.550000000001"/>
    <x v="255"/>
    <n v="0.58468339013679016"/>
    <s v="Apr-2024"/>
    <d v="2024-04-01T00:00:00"/>
    <d v="2023-01-01T00:00:00"/>
    <n v="15"/>
    <s v="Q2-2024"/>
    <s v="Europe → Germany → Frankfurt"/>
    <m/>
    <m/>
    <s v="High"/>
    <x v="0"/>
    <n v="0"/>
    <n v="3.4000000000000002E-2"/>
    <n v="735.86700000000008"/>
    <n v="16"/>
    <n v="25771.95264"/>
    <n v="11773.872000000001"/>
    <n v="13998.080639999998"/>
    <n v="0.54315172915046916"/>
    <x v="178"/>
    <x v="255"/>
    <x v="0"/>
  </r>
  <r>
    <x v="255"/>
    <d v="2023-10-05T00:00:00"/>
    <d v="2023-10-06T00:00:00"/>
    <n v="1"/>
    <s v="Original"/>
    <d v="2023-10-06T00:00:00"/>
    <n v="1"/>
    <s v="Asia"/>
    <s v="India"/>
    <s v="Bengaluru"/>
    <s v="Non-Profit"/>
    <s v="Online"/>
    <s v="I. Johnson"/>
    <s v="Components"/>
    <s v="CMP-4807"/>
    <n v="1470.26"/>
    <n v="2562.5500000000002"/>
    <n v="2562.5500000000002"/>
    <n v="0.17299999999999999"/>
    <n v="9"/>
    <n v="19073.059649999999"/>
    <n v="13232.34"/>
    <x v="256"/>
    <n v="0.30622877279157462"/>
    <s v="Oct-2023"/>
    <d v="2023-10-01T00:00:00"/>
    <d v="2023-01-01T00:00:00"/>
    <n v="9"/>
    <s v="Q4-2023"/>
    <s v="Asia → India → Bengaluru"/>
    <m/>
    <m/>
    <s v="High"/>
    <x v="1"/>
    <n v="0"/>
    <n v="0.17299999999999999"/>
    <n v="1617.2860000000001"/>
    <n v="9"/>
    <n v="19073.059649999999"/>
    <n v="14555.574000000001"/>
    <n v="4517.4856499999987"/>
    <n v="0.23685165007073203"/>
    <x v="0"/>
    <x v="256"/>
    <x v="0"/>
  </r>
  <r>
    <x v="256"/>
    <d v="2023-04-19T00:00:00"/>
    <d v="2023-05-07T00:00:00"/>
    <n v="18"/>
    <s v="Original"/>
    <d v="2023-05-07T00:00:00"/>
    <n v="18"/>
    <s v="Europe"/>
    <s v="United Kingdom"/>
    <s v="London"/>
    <s v="Non-Profit"/>
    <s v="Direct"/>
    <s v="H. Kim"/>
    <s v="Networking"/>
    <s v="NET-2439"/>
    <n v="516.96"/>
    <n v="745.38"/>
    <n v="745.38"/>
    <n v="0.19700000000000001"/>
    <n v="4"/>
    <n v="2394.1605599999998"/>
    <n v="2067.84"/>
    <x v="257"/>
    <n v="0.13629852794835101"/>
    <s v="Apr-2023"/>
    <d v="2023-04-01T00:00:00"/>
    <d v="2023-01-01T00:00:00"/>
    <n v="3"/>
    <s v="Q2-2023"/>
    <s v="Europe → United Kingdom → London"/>
    <m/>
    <m/>
    <s v="Low"/>
    <x v="0"/>
    <n v="0"/>
    <n v="0.19700000000000001"/>
    <n v="568.65600000000006"/>
    <n v="4"/>
    <n v="2394.1605599999998"/>
    <n v="2274.6240000000003"/>
    <n v="119.53655999999955"/>
    <n v="4.9928380743186063E-2"/>
    <x v="0"/>
    <x v="257"/>
    <x v="0"/>
  </r>
  <r>
    <x v="257"/>
    <d v="2025-06-27T00:00:00"/>
    <d v="2025-07-05T00:00:00"/>
    <n v="8"/>
    <s v="Original"/>
    <d v="2025-07-05T00:00:00"/>
    <n v="8"/>
    <s v="Europe"/>
    <s v="Germany"/>
    <s v="Munich"/>
    <s v="Small Business"/>
    <s v="Direct"/>
    <s v="G. Dubois"/>
    <s v="Monitors"/>
    <s v="MON-7626"/>
    <n v="314.93"/>
    <n v="687.95"/>
    <n v="687.95"/>
    <n v="0.20499999999999999"/>
    <n v="8"/>
    <n v="4375.3620000000001"/>
    <n v="2519.44"/>
    <x v="258"/>
    <n v="0.424175645352316"/>
    <s v="Jun-2025"/>
    <d v="2025-06-01T00:00:00"/>
    <d v="2023-01-01T00:00:00"/>
    <n v="29"/>
    <s v="Q2-2025"/>
    <s v="Europe → Germany → Munich"/>
    <m/>
    <m/>
    <s v="Low"/>
    <x v="0"/>
    <n v="1"/>
    <n v="0.20499999999999999"/>
    <n v="346.42300000000006"/>
    <n v="8"/>
    <n v="4375.3620000000001"/>
    <n v="2771.3840000000005"/>
    <n v="1603.9779999999996"/>
    <n v="0.36659320988754751"/>
    <x v="0"/>
    <x v="258"/>
    <x v="0"/>
  </r>
  <r>
    <x v="258"/>
    <d v="2023-10-11T00:00:00"/>
    <d v="2023-10-13T00:00:00"/>
    <n v="2"/>
    <s v="Original"/>
    <d v="2023-10-13T00:00:00"/>
    <n v="2"/>
    <s v="Americas"/>
    <s v="Brazil"/>
    <s v="Brasília"/>
    <s v="Consumer"/>
    <s v="Distributor"/>
    <s v="Not Specified"/>
    <s v="Accessories"/>
    <s v="ACC-3567"/>
    <n v="715.94"/>
    <n v="550.07000000000005"/>
    <n v="550.07000000000005"/>
    <n v="0.14000000000000001"/>
    <n v="16"/>
    <n v="7568.9632000000001"/>
    <n v="11455.04"/>
    <x v="259"/>
    <n v="-0.51342260456491595"/>
    <s v="Oct-2023"/>
    <d v="2023-10-01T00:00:00"/>
    <d v="2023-01-01T00:00:00"/>
    <n v="9"/>
    <s v="Q4-2023"/>
    <s v="Americas → Brazil → Brasília"/>
    <m/>
    <m/>
    <s v="Low"/>
    <x v="1"/>
    <n v="0"/>
    <n v="0.14000000000000001"/>
    <n v="787.53400000000011"/>
    <n v="17"/>
    <n v="8042.0234"/>
    <n v="13388.078000000001"/>
    <n v="-5346.0546000000013"/>
    <n v="-0.66476486502140764"/>
    <x v="179"/>
    <x v="259"/>
    <x v="0"/>
  </r>
  <r>
    <x v="259"/>
    <d v="2023-05-20T00:00:00"/>
    <d v="2023-06-07T00:00:00"/>
    <n v="18"/>
    <s v="Original"/>
    <d v="2023-06-07T00:00:00"/>
    <n v="18"/>
    <s v="Africa"/>
    <s v="Nigeria"/>
    <s v="Port Harcourt"/>
    <s v="Enterprise"/>
    <s v="Distributor"/>
    <s v="E. Garcia"/>
    <s v="Components"/>
    <s v="CMP-4630"/>
    <n v="1120.06"/>
    <n v="2068.21"/>
    <n v="2068.21"/>
    <n v="7.8E-2"/>
    <n v="12"/>
    <n v="22882.675440000003"/>
    <n v="13440.72"/>
    <x v="260"/>
    <n v="0.41262462795303284"/>
    <s v="May-2023"/>
    <d v="2023-05-01T00:00:00"/>
    <d v="2023-01-01T00:00:00"/>
    <n v="4"/>
    <s v="Q2-2023"/>
    <s v="Africa → Nigeria → Port Harcourt"/>
    <m/>
    <m/>
    <s v="High"/>
    <x v="0"/>
    <n v="0"/>
    <n v="7.8E-2"/>
    <n v="1232.066"/>
    <n v="13"/>
    <n v="24789.565060000001"/>
    <n v="16016.858"/>
    <n v="8772.7070600000006"/>
    <n v="0.35388709074833602"/>
    <x v="180"/>
    <x v="260"/>
    <x v="0"/>
  </r>
  <r>
    <x v="260"/>
    <d v="2023-05-27T00:00:00"/>
    <d v="2023-06-19T00:00:00"/>
    <n v="23"/>
    <s v="Original"/>
    <d v="2023-06-19T00:00:00"/>
    <n v="23"/>
    <s v="Europe"/>
    <s v="Germany"/>
    <s v="Berlin"/>
    <s v="Education"/>
    <s v="Retail"/>
    <s v="O. Wang"/>
    <s v="Accessories"/>
    <s v="ACC-1882"/>
    <n v="1471.58"/>
    <n v="2576.65"/>
    <n v="2576.65"/>
    <n v="4.0000000000000001E-3"/>
    <n v="7"/>
    <n v="17964.4038"/>
    <n v="10301.06"/>
    <x v="261"/>
    <n v="0.4265849223451546"/>
    <s v="May-2023"/>
    <d v="2023-05-01T00:00:00"/>
    <d v="2023-01-01T00:00:00"/>
    <n v="4"/>
    <s v="Q2-2023"/>
    <s v="Europe → Germany → Berlin"/>
    <m/>
    <m/>
    <s v="High"/>
    <x v="0"/>
    <n v="0"/>
    <n v="4.0000000000000001E-3"/>
    <n v="1618.7380000000001"/>
    <n v="7"/>
    <n v="17964.4038"/>
    <n v="11331.166000000001"/>
    <n v="6633.237799999999"/>
    <n v="0.36924341457966997"/>
    <x v="0"/>
    <x v="261"/>
    <x v="0"/>
  </r>
  <r>
    <x v="261"/>
    <d v="2023-08-04T00:00:00"/>
    <d v="2023-08-24T00:00:00"/>
    <n v="20"/>
    <s v="Original"/>
    <d v="2023-08-24T00:00:00"/>
    <n v="20"/>
    <s v="Americas"/>
    <s v="Brazil"/>
    <s v="Brasília"/>
    <s v="Non-Profit"/>
    <s v="Direct"/>
    <s v="Not Specified"/>
    <s v="Networking"/>
    <s v="NET-9125"/>
    <n v="582.88"/>
    <n v="1044.1400000000001"/>
    <n v="1044.1400000000001"/>
    <n v="0.216"/>
    <n v="10"/>
    <n v="8186.057600000001"/>
    <n v="5828.8"/>
    <x v="262"/>
    <n v="0.28796005539956138"/>
    <s v="Aug-2023"/>
    <d v="2023-08-01T00:00:00"/>
    <d v="2023-01-01T00:00:00"/>
    <n v="7"/>
    <s v="Q3-2023"/>
    <s v="Americas → Brazil → Brasília"/>
    <m/>
    <m/>
    <s v="Medium"/>
    <x v="0"/>
    <n v="1"/>
    <n v="0.216"/>
    <n v="641.16800000000001"/>
    <n v="11"/>
    <n v="9004.6633600000005"/>
    <n v="7052.848"/>
    <n v="1951.8153600000005"/>
    <n v="0.21675606093951749"/>
    <x v="181"/>
    <x v="262"/>
    <x v="0"/>
  </r>
  <r>
    <x v="262"/>
    <d v="2025-06-21T00:00:00"/>
    <d v="2025-06-27T00:00:00"/>
    <n v="6"/>
    <s v="Original"/>
    <d v="2025-06-27T00:00:00"/>
    <n v="6"/>
    <s v="Africa"/>
    <s v="South Africa"/>
    <s v="Durban"/>
    <s v="Enterprise"/>
    <s v="Distributor"/>
    <s v="N. Brown"/>
    <s v="Phones"/>
    <s v="PHN-3819"/>
    <n v="93.91"/>
    <n v="99.04"/>
    <n v="99.04"/>
    <n v="5.7000000000000002E-2"/>
    <n v="6"/>
    <n v="560.36831999999993"/>
    <n v="563.46"/>
    <x v="263"/>
    <n v="-5.5172283829323376E-3"/>
    <s v="Jun-2025"/>
    <d v="2025-06-01T00:00:00"/>
    <d v="2023-01-01T00:00:00"/>
    <n v="29"/>
    <s v="Q2-2025"/>
    <s v="Africa → South Africa → Durban"/>
    <m/>
    <m/>
    <s v="Low"/>
    <x v="1"/>
    <n v="0"/>
    <n v="5.7000000000000002E-2"/>
    <n v="103.301"/>
    <n v="6"/>
    <n v="560.36831999999993"/>
    <n v="619.80600000000004"/>
    <n v="-59.437680000000114"/>
    <n v="-0.10606895122122557"/>
    <x v="0"/>
    <x v="263"/>
    <x v="0"/>
  </r>
  <r>
    <x v="263"/>
    <d v="2025-04-16T00:00:00"/>
    <d v="2025-04-26T00:00:00"/>
    <n v="10"/>
    <s v="Original"/>
    <d v="2025-04-26T00:00:00"/>
    <n v="10"/>
    <s v="Africa"/>
    <s v="Nigeria"/>
    <s v="Port Harcourt"/>
    <s v="Enterprise"/>
    <s v="Marketplace"/>
    <s v="F. Müller"/>
    <s v="Laptops"/>
    <s v="LAP-3490"/>
    <n v="1457.44"/>
    <n v="1996.81"/>
    <n v="1996.81"/>
    <n v="0.126"/>
    <n v="23"/>
    <n v="40139.874619999995"/>
    <n v="33521.120000000003"/>
    <x v="264"/>
    <n v="0.16489225944672353"/>
    <s v="Apr-2025"/>
    <d v="2025-04-01T00:00:00"/>
    <d v="2023-01-01T00:00:00"/>
    <n v="27"/>
    <s v="Q2-2025"/>
    <s v="Africa → Nigeria → Port Harcourt"/>
    <m/>
    <m/>
    <s v="High"/>
    <x v="0"/>
    <n v="0"/>
    <n v="0.126"/>
    <n v="1603.1840000000002"/>
    <n v="24"/>
    <n v="41885.086560000003"/>
    <n v="38476.416000000005"/>
    <n v="3408.6705599999987"/>
    <n v="8.138148539139603E-2"/>
    <x v="182"/>
    <x v="264"/>
    <x v="0"/>
  </r>
  <r>
    <x v="264"/>
    <d v="2025-09-02T00:00:00"/>
    <d v="2025-09-11T00:00:00"/>
    <n v="9"/>
    <s v="Original"/>
    <d v="2025-09-11T00:00:00"/>
    <n v="9"/>
    <s v="Americas"/>
    <s v="Canada"/>
    <s v="Toronto"/>
    <s v="Corporate"/>
    <s v="Distributor"/>
    <s v="M. Rossi"/>
    <s v="Printers"/>
    <s v="PRN-1276"/>
    <n v="1207.6300000000001"/>
    <n v="921.68"/>
    <n v="921.68"/>
    <n v="0.19600000000000001"/>
    <n v="17"/>
    <n v="12597.52224"/>
    <n v="20529.710000000003"/>
    <x v="265"/>
    <n v="-0.62966253274897988"/>
    <s v="Sep-2025"/>
    <d v="2025-09-01T00:00:00"/>
    <d v="2023-01-01T00:00:00"/>
    <n v="32"/>
    <s v="Q3-2025"/>
    <s v="Americas → Canada → Toronto"/>
    <m/>
    <m/>
    <s v="Medium"/>
    <x v="0"/>
    <n v="0"/>
    <n v="0.19600000000000001"/>
    <n v="1328.3930000000003"/>
    <n v="18"/>
    <n v="13338.552959999999"/>
    <n v="23911.074000000004"/>
    <n v="-10572.521040000005"/>
    <n v="-0.7926287860238781"/>
    <x v="183"/>
    <x v="265"/>
    <x v="0"/>
  </r>
  <r>
    <x v="265"/>
    <d v="2024-10-08T00:00:00"/>
    <d v="2024-10-08T00:00:00"/>
    <n v="0"/>
    <s v="Original"/>
    <d v="2024-10-08T00:00:00"/>
    <n v="0"/>
    <s v="Europe"/>
    <s v="United Kingdom"/>
    <s v="London"/>
    <s v="Corporate"/>
    <s v="Online"/>
    <s v="E. Garcia"/>
    <s v="Monitors"/>
    <s v="MON-9733"/>
    <n v="1108.1099999999999"/>
    <n v="2503.79"/>
    <n v="2503.79"/>
    <n v="0.184"/>
    <n v="19"/>
    <n v="38818.760160000005"/>
    <n v="21054.089999999997"/>
    <x v="266"/>
    <n v="0.45763105485025896"/>
    <s v="Oct-2024"/>
    <d v="2024-10-01T00:00:00"/>
    <d v="2023-01-01T00:00:00"/>
    <n v="21"/>
    <s v="Q4-2024"/>
    <s v="Europe → United Kingdom → London"/>
    <m/>
    <m/>
    <s v="High"/>
    <x v="1"/>
    <n v="0"/>
    <n v="0.184"/>
    <n v="1218.921"/>
    <n v="20"/>
    <n v="40861.852800000008"/>
    <n v="24378.420000000002"/>
    <n v="16483.432800000006"/>
    <n v="0.40339416033528469"/>
    <x v="184"/>
    <x v="266"/>
    <x v="0"/>
  </r>
  <r>
    <x v="266"/>
    <d v="2023-05-07T00:00:00"/>
    <d v="2023-05-05T00:00:00"/>
    <n v="-2"/>
    <s v="Corrected"/>
    <d v="2023-05-09T00:00:00"/>
    <n v="2"/>
    <s v="Africa"/>
    <s v="Nigeria"/>
    <s v="Port Harcourt"/>
    <s v="Non-Profit"/>
    <s v="Marketplace"/>
    <s v="A. Patel"/>
    <s v="Components"/>
    <s v="CMP-9392"/>
    <n v="1269.6500000000001"/>
    <n v="2462.77"/>
    <n v="2462.77"/>
    <n v="0.107"/>
    <n v="8"/>
    <n v="17594.028880000002"/>
    <n v="10157.200000000001"/>
    <x v="267"/>
    <n v="0.42269050089225502"/>
    <s v="May-2023"/>
    <d v="2023-05-01T00:00:00"/>
    <d v="2023-01-01T00:00:00"/>
    <n v="4"/>
    <s v="Q2-2023"/>
    <s v="Africa → Nigeria → Port Harcourt"/>
    <m/>
    <m/>
    <s v="High"/>
    <x v="1"/>
    <n v="0"/>
    <n v="0.107"/>
    <n v="1396.6150000000002"/>
    <n v="8"/>
    <n v="17594.028880000002"/>
    <n v="11172.920000000002"/>
    <n v="6421.1088799999998"/>
    <n v="0.36495955098148042"/>
    <x v="0"/>
    <x v="267"/>
    <x v="0"/>
  </r>
  <r>
    <x v="267"/>
    <d v="2023-12-24T00:00:00"/>
    <d v="2024-01-01T00:00:00"/>
    <n v="8"/>
    <s v="Original"/>
    <d v="2024-01-01T00:00:00"/>
    <n v="8"/>
    <s v="Americas"/>
    <s v="Brazil"/>
    <s v="São Paulo"/>
    <s v="Education"/>
    <s v="Direct"/>
    <s v="C. Otieno"/>
    <s v="Phones"/>
    <s v="PHN-3014"/>
    <n v="526.49"/>
    <n v="496.2"/>
    <n v="496.2"/>
    <n v="0"/>
    <n v="14"/>
    <n v="6946.8"/>
    <n v="7370.8600000000006"/>
    <x v="268"/>
    <n v="-6.1043933897621985E-2"/>
    <s v="Dec-2023"/>
    <d v="2023-12-01T00:00:00"/>
    <d v="2023-01-01T00:00:00"/>
    <n v="11"/>
    <s v="Q4-2023"/>
    <s v="Americas → Brazil → São Paulo"/>
    <m/>
    <m/>
    <s v="Low"/>
    <x v="0"/>
    <n v="0"/>
    <n v="0"/>
    <n v="579.13900000000001"/>
    <n v="15"/>
    <n v="7443"/>
    <n v="8687.0850000000009"/>
    <n v="-1244.0850000000009"/>
    <n v="-0.16714832728738424"/>
    <x v="185"/>
    <x v="268"/>
    <x v="0"/>
  </r>
  <r>
    <x v="268"/>
    <d v="2024-01-10T00:00:00"/>
    <d v="2024-01-23T00:00:00"/>
    <n v="13"/>
    <s v="Original"/>
    <d v="2024-01-23T00:00:00"/>
    <n v="13"/>
    <s v="Europe"/>
    <s v="France"/>
    <s v="Marseille"/>
    <s v="Corporate"/>
    <s v="Direct"/>
    <s v="A. Patel"/>
    <s v="Printers"/>
    <s v="PRN-6776"/>
    <n v="720"/>
    <n v="907.59"/>
    <n v="907.59"/>
    <n v="0.154"/>
    <n v="10"/>
    <n v="7678.2113999999992"/>
    <n v="7200"/>
    <x v="269"/>
    <n v="6.2281614179052078E-2"/>
    <s v="Jan-2024"/>
    <d v="2024-01-01T00:00:00"/>
    <d v="2023-01-01T00:00:00"/>
    <n v="12"/>
    <s v="Q1-2024"/>
    <s v="Europe → France → Marseille"/>
    <m/>
    <m/>
    <s v="Medium"/>
    <x v="0"/>
    <n v="0"/>
    <n v="0.154"/>
    <n v="792.00000000000011"/>
    <n v="11"/>
    <n v="8446.0325400000002"/>
    <n v="8712.0000000000018"/>
    <n v="-265.96746000000167"/>
    <n v="-3.1490224403042812E-2"/>
    <x v="186"/>
    <x v="269"/>
    <x v="0"/>
  </r>
  <r>
    <x v="269"/>
    <d v="2023-08-03T00:00:00"/>
    <d v="2023-08-14T00:00:00"/>
    <n v="11"/>
    <s v="Original"/>
    <d v="2023-08-14T00:00:00"/>
    <n v="11"/>
    <s v="Americas"/>
    <s v="Brazil"/>
    <s v="Brasília"/>
    <s v="Corporate"/>
    <s v="Direct"/>
    <s v="J. Njeri"/>
    <s v="Accessories"/>
    <s v="ACC-3951"/>
    <n v="232.73"/>
    <n v="334.19"/>
    <n v="334.19"/>
    <n v="0.13400000000000001"/>
    <n v="25"/>
    <n v="7235.2134999999998"/>
    <n v="5818.25"/>
    <x v="270"/>
    <n v="0.1958426658729559"/>
    <s v="Aug-2023"/>
    <d v="2023-08-01T00:00:00"/>
    <d v="2023-01-01T00:00:00"/>
    <n v="7"/>
    <s v="Q3-2023"/>
    <s v="Americas → Brazil → Brasília"/>
    <m/>
    <m/>
    <s v="Low"/>
    <x v="0"/>
    <n v="0"/>
    <n v="0.13400000000000001"/>
    <n v="256.00299999999999"/>
    <n v="26"/>
    <n v="7524.6220400000002"/>
    <n v="6656.0779999999995"/>
    <n v="868.54404000000068"/>
    <n v="0.11542693246025161"/>
    <x v="187"/>
    <x v="270"/>
    <x v="0"/>
  </r>
  <r>
    <x v="270"/>
    <d v="2025-02-19T00:00:00"/>
    <d v="2025-03-09T00:00:00"/>
    <n v="18"/>
    <s v="Original"/>
    <d v="2025-03-09T00:00:00"/>
    <n v="18"/>
    <s v="Asia"/>
    <s v="India"/>
    <s v="Delhi"/>
    <s v="Small Business"/>
    <s v="Direct"/>
    <s v="O. Wang"/>
    <s v="Monitors"/>
    <s v="MON-1436"/>
    <n v="325.87"/>
    <n v="538.79"/>
    <n v="538.79"/>
    <n v="0.17399999999999999"/>
    <n v="16"/>
    <n v="7120.6486400000003"/>
    <n v="5213.92"/>
    <x v="271"/>
    <n v="0.26777457172778013"/>
    <s v="Feb-2025"/>
    <d v="2025-02-01T00:00:00"/>
    <d v="2023-01-01T00:00:00"/>
    <n v="25"/>
    <s v="Q1-2025"/>
    <s v="Asia → India → Delhi"/>
    <m/>
    <m/>
    <s v="Low"/>
    <x v="0"/>
    <n v="0"/>
    <n v="0.17399999999999999"/>
    <n v="358.45700000000005"/>
    <n v="17"/>
    <n v="7565.6891800000012"/>
    <n v="6093.7690000000011"/>
    <n v="1471.9201800000001"/>
    <n v="0.19455202890055812"/>
    <x v="188"/>
    <x v="271"/>
    <x v="0"/>
  </r>
  <r>
    <x v="271"/>
    <d v="2024-03-31T00:00:00"/>
    <d v="2024-04-17T00:00:00"/>
    <n v="17"/>
    <s v="Original"/>
    <d v="2024-04-17T00:00:00"/>
    <n v="17"/>
    <s v="Europe"/>
    <s v="Germany"/>
    <s v="Frankfurt"/>
    <s v="Education"/>
    <s v="Direct"/>
    <s v="H. Kim"/>
    <s v="Monitors"/>
    <s v="MON-8651"/>
    <n v="1025.51"/>
    <n v="1436.54"/>
    <n v="1436.54"/>
    <n v="0.13900000000000001"/>
    <n v="28"/>
    <n v="34632.106319999999"/>
    <n v="28714.28"/>
    <x v="272"/>
    <n v="0.17087688127656453"/>
    <s v="Mar-2024"/>
    <d v="2024-03-01T00:00:00"/>
    <d v="2023-01-01T00:00:00"/>
    <n v="14"/>
    <s v="Q1-2024"/>
    <s v="Europe → Germany → Frankfurt"/>
    <m/>
    <m/>
    <s v="Medium"/>
    <x v="0"/>
    <n v="0"/>
    <n v="0.13900000000000001"/>
    <n v="1128.0610000000001"/>
    <n v="29"/>
    <n v="35868.967259999998"/>
    <n v="32713.769000000004"/>
    <n v="3155.1982599999938"/>
    <n v="8.7964569404220816E-2"/>
    <x v="189"/>
    <x v="272"/>
    <x v="0"/>
  </r>
  <r>
    <x v="272"/>
    <d v="2023-07-24T00:00:00"/>
    <d v="2023-08-13T00:00:00"/>
    <n v="20"/>
    <s v="Original"/>
    <d v="2023-08-13T00:00:00"/>
    <n v="20"/>
    <s v="Americas"/>
    <s v="Canada"/>
    <s v="Montreal"/>
    <s v="Education"/>
    <s v="Direct"/>
    <s v="C. Otieno"/>
    <s v="Monitors"/>
    <s v="MON-3307"/>
    <n v="1082.3800000000001"/>
    <n v="1766.55"/>
    <n v="1766.55"/>
    <n v="0.16400000000000001"/>
    <n v="20"/>
    <n v="29536.716"/>
    <n v="21647.600000000002"/>
    <x v="273"/>
    <n v="0.26709523157550752"/>
    <s v="Jul-2023"/>
    <d v="2023-07-01T00:00:00"/>
    <d v="2023-01-01T00:00:00"/>
    <n v="6"/>
    <s v="Q3-2023"/>
    <s v="Americas → Canada → Montreal"/>
    <m/>
    <m/>
    <s v="High"/>
    <x v="0"/>
    <n v="0"/>
    <n v="0.16400000000000001"/>
    <n v="1190.6180000000002"/>
    <n v="21"/>
    <n v="31013.551799999994"/>
    <n v="25002.978000000003"/>
    <n v="6010.573799999991"/>
    <n v="0.19380475473305808"/>
    <x v="190"/>
    <x v="273"/>
    <x v="0"/>
  </r>
  <r>
    <x v="273"/>
    <d v="2024-03-16T00:00:00"/>
    <d v="2024-04-13T00:00:00"/>
    <n v="28"/>
    <s v="Original"/>
    <d v="2024-04-13T00:00:00"/>
    <n v="28"/>
    <s v="Europe"/>
    <s v="France"/>
    <s v="Paris"/>
    <s v="Small Business"/>
    <s v="Online"/>
    <s v="K. Singh"/>
    <s v="Printers"/>
    <s v="PRN-8758"/>
    <n v="287.61"/>
    <n v="628.54"/>
    <n v="628.54"/>
    <n v="0.13500000000000001"/>
    <n v="21"/>
    <n v="11417.429099999999"/>
    <n v="6039.81"/>
    <x v="274"/>
    <n v="0.47100087531964613"/>
    <s v="Mar-2024"/>
    <d v="2024-03-01T00:00:00"/>
    <d v="2023-01-01T00:00:00"/>
    <n v="14"/>
    <s v="Q1-2024"/>
    <s v="Europe → France → Paris"/>
    <m/>
    <m/>
    <s v="Low"/>
    <x v="0"/>
    <n v="0"/>
    <n v="0.13500000000000001"/>
    <n v="316.37100000000004"/>
    <n v="22"/>
    <n v="11961.116199999999"/>
    <n v="6960.1620000000012"/>
    <n v="5000.9541999999974"/>
    <n v="0.41810096285161064"/>
    <x v="191"/>
    <x v="274"/>
    <x v="0"/>
  </r>
  <r>
    <x v="274"/>
    <d v="2024-01-25T00:00:00"/>
    <d v="2024-01-27T00:00:00"/>
    <n v="2"/>
    <s v="Original"/>
    <d v="2024-01-27T00:00:00"/>
    <n v="2"/>
    <s v="Americas"/>
    <s v="Brazil"/>
    <s v="São Paulo"/>
    <s v="Non-Profit"/>
    <s v="Marketplace"/>
    <s v="N. Brown"/>
    <s v="Laptops"/>
    <s v="LAP-7056"/>
    <n v="1410.97"/>
    <n v="1650.75"/>
    <n v="1650.75"/>
    <n v="0.13500000000000001"/>
    <n v="6"/>
    <n v="8567.3924999999999"/>
    <n v="8465.82"/>
    <x v="275"/>
    <n v="1.1855707556295596E-2"/>
    <s v="Jan-2024"/>
    <d v="2024-01-01T00:00:00"/>
    <d v="2023-01-01T00:00:00"/>
    <n v="12"/>
    <s v="Q1-2024"/>
    <s v="Americas → Brazil → São Paulo"/>
    <m/>
    <m/>
    <s v="High"/>
    <x v="1"/>
    <n v="0"/>
    <n v="0.13500000000000001"/>
    <n v="1552.0670000000002"/>
    <n v="6"/>
    <n v="8567.3924999999999"/>
    <n v="9312.4020000000019"/>
    <n v="-745.00950000000194"/>
    <n v="-8.69587216880751E-2"/>
    <x v="0"/>
    <x v="275"/>
    <x v="0"/>
  </r>
  <r>
    <x v="275"/>
    <d v="2024-03-27T00:00:00"/>
    <d v="2024-04-11T00:00:00"/>
    <n v="15"/>
    <s v="Original"/>
    <d v="2024-04-11T00:00:00"/>
    <n v="15"/>
    <s v="Americas"/>
    <s v="USA"/>
    <s v="San Francisco"/>
    <s v="Small Business"/>
    <s v="Direct"/>
    <s v="O. Wang"/>
    <s v="Networking"/>
    <s v="NET-5523"/>
    <n v="1338.35"/>
    <n v="2247.14"/>
    <n v="2247.14"/>
    <n v="0.115"/>
    <n v="40"/>
    <n v="79548.755999999994"/>
    <n v="53534"/>
    <x v="276"/>
    <n v="0.32702907384246205"/>
    <s v="Mar-2024"/>
    <d v="2024-03-01T00:00:00"/>
    <d v="2023-01-01T00:00:00"/>
    <n v="14"/>
    <s v="Q1-2024"/>
    <s v="Americas → USA → San Francisco"/>
    <m/>
    <m/>
    <s v="High"/>
    <x v="0"/>
    <n v="0"/>
    <n v="0.115"/>
    <n v="1472.1849999999999"/>
    <n v="42"/>
    <n v="83526.193799999994"/>
    <n v="61831.77"/>
    <n v="21694.423799999997"/>
    <n v="0.25973198122670826"/>
    <x v="192"/>
    <x v="276"/>
    <x v="0"/>
  </r>
  <r>
    <x v="276"/>
    <d v="2025-06-24T00:00:00"/>
    <d v="2025-07-14T00:00:00"/>
    <n v="20"/>
    <s v="Original"/>
    <d v="2025-07-14T00:00:00"/>
    <n v="20"/>
    <s v="Europe"/>
    <s v="Germany"/>
    <s v="Berlin"/>
    <s v="Corporate"/>
    <s v="Direct"/>
    <s v="O. Wang"/>
    <s v="Accessories"/>
    <s v="ACC-8094"/>
    <n v="385.08"/>
    <n v="893.19"/>
    <n v="893.19"/>
    <n v="0.151"/>
    <n v="8"/>
    <n v="6066.54648"/>
    <n v="3080.64"/>
    <x v="277"/>
    <n v="0.49219213762621666"/>
    <s v="Jun-2025"/>
    <d v="2025-06-01T00:00:00"/>
    <d v="2023-01-01T00:00:00"/>
    <n v="29"/>
    <s v="Q2-2025"/>
    <s v="Europe → Germany → Berlin"/>
    <m/>
    <m/>
    <s v="Medium"/>
    <x v="0"/>
    <n v="0"/>
    <n v="0.151"/>
    <n v="423.58800000000002"/>
    <n v="8"/>
    <n v="6066.54648"/>
    <n v="3388.7040000000002"/>
    <n v="2677.8424799999998"/>
    <n v="0.44141135138883825"/>
    <x v="0"/>
    <x v="277"/>
    <x v="0"/>
  </r>
  <r>
    <x v="277"/>
    <d v="2024-06-16T00:00:00"/>
    <d v="2024-07-03T00:00:00"/>
    <n v="17"/>
    <s v="Original"/>
    <d v="2024-07-03T00:00:00"/>
    <n v="17"/>
    <s v="Africa"/>
    <s v="South Africa"/>
    <s v="Johannesburg"/>
    <s v="Enterprise"/>
    <s v="Marketplace"/>
    <s v="F. Müller"/>
    <s v="Phones"/>
    <s v="PHN-6832"/>
    <n v="1173.83"/>
    <n v="2328.9"/>
    <n v="2328.9"/>
    <n v="0.12"/>
    <n v="17"/>
    <n v="34840.344000000005"/>
    <n v="19955.11"/>
    <x v="278"/>
    <n v="0.42724130393201637"/>
    <s v="Jun-2024"/>
    <d v="2024-06-01T00:00:00"/>
    <d v="2023-01-01T00:00:00"/>
    <n v="17"/>
    <s v="Q2-2024"/>
    <s v="Africa → South Africa → Johannesburg"/>
    <m/>
    <m/>
    <s v="High"/>
    <x v="0"/>
    <n v="0"/>
    <n v="0.12"/>
    <n v="1291.213"/>
    <n v="18"/>
    <n v="36889.776000000005"/>
    <n v="23241.833999999999"/>
    <n v="13647.942000000006"/>
    <n v="0.36996543432521806"/>
    <x v="193"/>
    <x v="278"/>
    <x v="0"/>
  </r>
  <r>
    <x v="278"/>
    <d v="2023-10-30T00:00:00"/>
    <d v="2023-11-14T00:00:00"/>
    <n v="15"/>
    <s v="Original"/>
    <d v="2023-11-14T00:00:00"/>
    <n v="15"/>
    <s v="Asia"/>
    <s v="India"/>
    <s v="Bengaluru"/>
    <s v="Corporate"/>
    <s v="Online"/>
    <s v="F. Müller"/>
    <s v="Laptops"/>
    <s v="LAP-2378"/>
    <n v="953.46"/>
    <n v="2066.75"/>
    <n v="2066.75"/>
    <n v="0.13800000000000001"/>
    <n v="5"/>
    <n v="8907.6924999999992"/>
    <n v="4767.3"/>
    <x v="279"/>
    <n v="0.46481089238318446"/>
    <s v="Oct-2023"/>
    <d v="2023-10-01T00:00:00"/>
    <d v="2023-01-01T00:00:00"/>
    <n v="9"/>
    <s v="Q4-2023"/>
    <s v="Asia → India → Bengaluru"/>
    <m/>
    <m/>
    <s v="High"/>
    <x v="0"/>
    <n v="0"/>
    <n v="0.13800000000000001"/>
    <n v="1048.806"/>
    <n v="5"/>
    <n v="8907.6924999999992"/>
    <n v="5244.0300000000007"/>
    <n v="3663.6624999999985"/>
    <n v="0.41129198162150288"/>
    <x v="0"/>
    <x v="279"/>
    <x v="0"/>
  </r>
  <r>
    <x v="279"/>
    <d v="2023-06-15T00:00:00"/>
    <d v="2023-06-23T00:00:00"/>
    <n v="8"/>
    <s v="Original"/>
    <d v="2023-06-23T00:00:00"/>
    <n v="8"/>
    <s v="Americas"/>
    <s v="USA"/>
    <s v="San Francisco"/>
    <s v="Consumer"/>
    <s v="Distributor"/>
    <s v="O. Wang"/>
    <s v="Monitors"/>
    <s v="MON-5424"/>
    <n v="1097.0899999999999"/>
    <n v="2182.31"/>
    <n v="2182.31"/>
    <n v="0.112"/>
    <n v="9"/>
    <n v="17441.021520000002"/>
    <n v="9873.81"/>
    <x v="280"/>
    <n v="0.43387432962699546"/>
    <s v="Jun-2023"/>
    <d v="2023-06-01T00:00:00"/>
    <d v="2023-01-01T00:00:00"/>
    <n v="5"/>
    <s v="Q2-2023"/>
    <s v="Americas → USA → San Francisco"/>
    <m/>
    <m/>
    <s v="High"/>
    <x v="0"/>
    <n v="0"/>
    <n v="0.112"/>
    <n v="1206.799"/>
    <n v="9"/>
    <n v="17441.021520000002"/>
    <n v="10861.190999999999"/>
    <n v="6579.8305200000032"/>
    <n v="0.37726176258969507"/>
    <x v="0"/>
    <x v="280"/>
    <x v="0"/>
  </r>
  <r>
    <x v="280"/>
    <d v="2025-03-14T00:00:00"/>
    <d v="2025-03-29T00:00:00"/>
    <n v="15"/>
    <s v="Original"/>
    <d v="2025-03-29T00:00:00"/>
    <n v="15"/>
    <s v="Asia"/>
    <s v="Japan"/>
    <s v="Tokyo"/>
    <s v="Non-Profit"/>
    <s v="Direct"/>
    <s v="H. Kim"/>
    <s v="Networking"/>
    <s v="NET-8430"/>
    <n v="1106.96"/>
    <n v="2726.62"/>
    <n v="2726.62"/>
    <n v="0.317"/>
    <n v="7"/>
    <n v="13035.970220000001"/>
    <n v="7748.72"/>
    <x v="281"/>
    <n v="0.40558931408789306"/>
    <s v="Mar-2025"/>
    <d v="2025-03-01T00:00:00"/>
    <d v="2023-03-01T00:00:00"/>
    <n v="24"/>
    <s v="Q1-2025"/>
    <s v="Asia → Japan → Tokyo"/>
    <m/>
    <m/>
    <s v="High"/>
    <x v="0"/>
    <n v="1"/>
    <n v="0.25"/>
    <n v="1217.6560000000002"/>
    <n v="7"/>
    <n v="14314.755000000001"/>
    <n v="8523.5920000000006"/>
    <n v="5791.1630000000005"/>
    <n v="0.40455900223231206"/>
    <x v="194"/>
    <x v="281"/>
    <x v="0"/>
  </r>
  <r>
    <x v="281"/>
    <d v="2023-08-15T00:00:00"/>
    <d v="2023-08-25T00:00:00"/>
    <n v="10"/>
    <s v="Original"/>
    <d v="2023-08-25T00:00:00"/>
    <n v="10"/>
    <s v="Africa"/>
    <s v="Kenya"/>
    <s v="Nairobi"/>
    <s v="Small Business"/>
    <s v="Retail"/>
    <s v="N. Brown"/>
    <s v="Phones"/>
    <s v="PHN-1234"/>
    <n v="91.85"/>
    <n v="111.29"/>
    <n v="111.29"/>
    <n v="0"/>
    <n v="6"/>
    <n v="667.74"/>
    <n v="551.09999999999991"/>
    <x v="282"/>
    <n v="0.17467876718483258"/>
    <s v="Aug-2023"/>
    <d v="2023-08-01T00:00:00"/>
    <d v="2023-01-01T00:00:00"/>
    <n v="7"/>
    <s v="Q3-2023"/>
    <s v="Africa → Kenya → Nairobi"/>
    <m/>
    <m/>
    <s v="Low"/>
    <x v="0"/>
    <n v="0"/>
    <n v="0"/>
    <n v="101.035"/>
    <n v="6"/>
    <n v="667.74"/>
    <n v="606.21"/>
    <n v="61.529999999999973"/>
    <n v="9.2146643903315617E-2"/>
    <x v="0"/>
    <x v="282"/>
    <x v="0"/>
  </r>
  <r>
    <x v="282"/>
    <d v="2025-05-17T00:00:00"/>
    <d v="2025-05-28T00:00:00"/>
    <n v="11"/>
    <s v="Original"/>
    <d v="2025-05-28T00:00:00"/>
    <n v="11"/>
    <s v="Asia"/>
    <s v="India"/>
    <s v="Bengaluru"/>
    <s v="Corporate"/>
    <s v="Distributor"/>
    <s v="B. Chen"/>
    <s v="Laptops"/>
    <s v="LAP-9016"/>
    <n v="623.4"/>
    <n v="1100.0899999999999"/>
    <n v="1100.0899999999999"/>
    <n v="0.114"/>
    <n v="12"/>
    <n v="11696.156879999999"/>
    <n v="7480.7999999999993"/>
    <x v="283"/>
    <n v="0.36040529579490388"/>
    <s v="May-2025"/>
    <d v="2025-05-01T00:00:00"/>
    <d v="2023-01-01T00:00:00"/>
    <n v="28"/>
    <s v="Q2-2025"/>
    <s v="Asia → India → Bengaluru"/>
    <m/>
    <m/>
    <s v="Medium"/>
    <x v="0"/>
    <n v="0"/>
    <n v="0.114"/>
    <n v="685.74"/>
    <n v="13"/>
    <n v="12670.836619999998"/>
    <n v="8914.6200000000008"/>
    <n v="3756.2166199999974"/>
    <n v="0.29644582537439412"/>
    <x v="195"/>
    <x v="283"/>
    <x v="0"/>
  </r>
  <r>
    <x v="283"/>
    <d v="2024-01-13T00:00:00"/>
    <d v="2024-02-05T00:00:00"/>
    <n v="23"/>
    <s v="Original"/>
    <d v="2024-02-05T00:00:00"/>
    <n v="23"/>
    <s v="Europe"/>
    <s v="Germany"/>
    <s v="Frankfurt"/>
    <s v="Education"/>
    <s v="Direct"/>
    <s v="B. Chen"/>
    <s v="Laptops"/>
    <s v="LAP-9931"/>
    <n v="1017.93"/>
    <n v="1529.14"/>
    <n v="1529.14"/>
    <n v="0.155"/>
    <n v="12"/>
    <n v="15505.479600000001"/>
    <n v="12215.16"/>
    <x v="284"/>
    <n v="0.21220366508366503"/>
    <s v="Jan-2024"/>
    <d v="2024-01-01T00:00:00"/>
    <d v="2023-01-01T00:00:00"/>
    <n v="12"/>
    <s v="Q1-2024"/>
    <s v="Europe → Germany → Frankfurt"/>
    <m/>
    <m/>
    <s v="Medium"/>
    <x v="0"/>
    <n v="0"/>
    <n v="0.155"/>
    <n v="1119.723"/>
    <n v="13"/>
    <n v="16797.602899999998"/>
    <n v="14556.398999999999"/>
    <n v="2241.2038999999986"/>
    <n v="0.13342403159203145"/>
    <x v="196"/>
    <x v="284"/>
    <x v="0"/>
  </r>
  <r>
    <x v="284"/>
    <d v="2023-06-24T00:00:00"/>
    <d v="2023-07-21T00:00:00"/>
    <n v="27"/>
    <s v="Original"/>
    <d v="2023-07-21T00:00:00"/>
    <n v="27"/>
    <s v="Asia"/>
    <s v="Japan"/>
    <s v="Nagoya"/>
    <s v="Consumer"/>
    <s v="Marketplace"/>
    <s v="J. Njeri"/>
    <s v="Phones"/>
    <s v="PHN-6818"/>
    <n v="554.76"/>
    <n v="728.69"/>
    <n v="728.69"/>
    <n v="0.22"/>
    <n v="7"/>
    <n v="3978.6474000000003"/>
    <n v="3883.3199999999997"/>
    <x v="285"/>
    <n v="2.395975074343119E-2"/>
    <s v="Jun-2023"/>
    <d v="2023-06-01T00:00:00"/>
    <d v="2023-03-01T00:00:00"/>
    <n v="3"/>
    <s v="Q2-2023"/>
    <s v="Asia → Japan → Nagoya"/>
    <m/>
    <m/>
    <s v="Low"/>
    <x v="0"/>
    <n v="1"/>
    <n v="0.22"/>
    <n v="610.23599999999999"/>
    <n v="7"/>
    <n v="3978.6474000000003"/>
    <n v="4271.652"/>
    <n v="-293.00459999999975"/>
    <n v="-7.3644274182225786E-2"/>
    <x v="0"/>
    <x v="285"/>
    <x v="0"/>
  </r>
  <r>
    <x v="285"/>
    <d v="2025-04-04T00:00:00"/>
    <d v="2025-04-13T00:00:00"/>
    <n v="9"/>
    <s v="Original"/>
    <d v="2025-04-13T00:00:00"/>
    <n v="9"/>
    <s v="Europe"/>
    <s v="Germany"/>
    <s v="Munich"/>
    <s v="Consumer"/>
    <s v="Marketplace"/>
    <s v="F. Müller"/>
    <s v="Phones"/>
    <s v="PHN-3803"/>
    <n v="7.02"/>
    <n v="6.28"/>
    <n v="6.28"/>
    <n v="0.13400000000000001"/>
    <n v="14"/>
    <n v="76.138720000000006"/>
    <n v="98.28"/>
    <x v="286"/>
    <n v="-0.29080184169106066"/>
    <s v="Apr-2025"/>
    <d v="2025-04-01T00:00:00"/>
    <d v="2023-01-01T00:00:00"/>
    <n v="27"/>
    <s v="Q2-2025"/>
    <s v="Europe → Germany → Munich"/>
    <m/>
    <m/>
    <s v="Low"/>
    <x v="0"/>
    <n v="0"/>
    <n v="0.13400000000000001"/>
    <n v="7.7220000000000004"/>
    <n v="15"/>
    <n v="81.577200000000005"/>
    <n v="115.83000000000001"/>
    <n v="-34.252800000000008"/>
    <n v="-0.41988202586016687"/>
    <x v="197"/>
    <x v="286"/>
    <x v="0"/>
  </r>
  <r>
    <x v="286"/>
    <d v="2024-09-07T00:00:00"/>
    <d v="2024-09-07T00:00:00"/>
    <n v="0"/>
    <s v="Original"/>
    <d v="2024-09-07T00:00:00"/>
    <n v="0"/>
    <s v="Asia"/>
    <s v="India"/>
    <s v="Mumbai"/>
    <s v="Education"/>
    <s v="Distributor"/>
    <s v="B. Chen"/>
    <s v="Networking"/>
    <s v="NET-9835"/>
    <n v="1066.6500000000001"/>
    <n v="2569.77"/>
    <n v="2569.77"/>
    <n v="0.13400000000000001"/>
    <n v="9"/>
    <n v="20028.787380000002"/>
    <n v="9599.85"/>
    <x v="287"/>
    <n v="0.52069739331368348"/>
    <s v="Sep-2024"/>
    <d v="2024-09-01T00:00:00"/>
    <d v="2023-01-01T00:00:00"/>
    <n v="20"/>
    <s v="Q3-2024"/>
    <s v="Asia → India → Mumbai"/>
    <m/>
    <m/>
    <s v="High"/>
    <x v="1"/>
    <n v="0"/>
    <n v="0.13400000000000001"/>
    <n v="1173.3150000000003"/>
    <n v="9"/>
    <n v="20028.787380000002"/>
    <n v="10559.835000000003"/>
    <n v="9468.9523799999988"/>
    <n v="0.47276713264505171"/>
    <x v="0"/>
    <x v="287"/>
    <x v="0"/>
  </r>
  <r>
    <x v="287"/>
    <d v="2024-01-28T00:00:00"/>
    <d v="2024-01-30T00:00:00"/>
    <n v="2"/>
    <s v="Original"/>
    <d v="2024-01-30T00:00:00"/>
    <n v="2"/>
    <s v="Africa"/>
    <s v="South Africa"/>
    <s v="Cape Town"/>
    <s v="Consumer"/>
    <s v="Direct"/>
    <s v="F. Müller"/>
    <s v="Accessories"/>
    <s v="ACC-6223"/>
    <n v="798.45"/>
    <n v="1592.02"/>
    <n v="1592.02"/>
    <n v="6.6000000000000003E-2"/>
    <n v="18"/>
    <n v="26765.040239999998"/>
    <n v="14372.1"/>
    <x v="288"/>
    <n v="0.46302714768494585"/>
    <s v="Jan-2024"/>
    <d v="2024-01-01T00:00:00"/>
    <d v="2023-01-01T00:00:00"/>
    <n v="12"/>
    <s v="Q1-2024"/>
    <s v="Africa → South Africa → Cape Town"/>
    <m/>
    <m/>
    <s v="Medium"/>
    <x v="1"/>
    <n v="0"/>
    <n v="6.6000000000000003E-2"/>
    <n v="878.29500000000007"/>
    <n v="19"/>
    <n v="28251.986919999999"/>
    <n v="16687.605000000003"/>
    <n v="11564.381919999996"/>
    <n v="0.40932986245344039"/>
    <x v="198"/>
    <x v="288"/>
    <x v="0"/>
  </r>
  <r>
    <x v="288"/>
    <d v="2023-07-18T00:00:00"/>
    <d v="2023-08-10T00:00:00"/>
    <n v="23"/>
    <s v="Original"/>
    <d v="2023-08-10T00:00:00"/>
    <n v="23"/>
    <s v="Africa"/>
    <s v="South Africa"/>
    <s v="Johannesburg"/>
    <s v="Small Business"/>
    <s v="Retail"/>
    <s v="L. Okafor"/>
    <s v="Components"/>
    <s v="CMP-8659"/>
    <n v="1271.56"/>
    <n v="995.47"/>
    <n v="995.47"/>
    <n v="0.192"/>
    <n v="13"/>
    <n v="10456.416880000001"/>
    <n v="16530.28"/>
    <x v="289"/>
    <n v="-0.58087423155607754"/>
    <s v="Jul-2023"/>
    <d v="2023-07-01T00:00:00"/>
    <d v="2023-01-01T00:00:00"/>
    <n v="6"/>
    <s v="Q3-2023"/>
    <s v="Africa → South Africa → Johannesburg"/>
    <m/>
    <m/>
    <s v="Medium"/>
    <x v="0"/>
    <n v="0"/>
    <n v="0.192"/>
    <n v="1398.7160000000001"/>
    <n v="14"/>
    <n v="11260.756640000001"/>
    <n v="19582.024000000001"/>
    <n v="-8321.2673599999998"/>
    <n v="-0.7389616547116854"/>
    <x v="199"/>
    <x v="289"/>
    <x v="0"/>
  </r>
  <r>
    <x v="289"/>
    <d v="2025-08-28T00:00:00"/>
    <d v="2025-08-26T00:00:00"/>
    <n v="-2"/>
    <s v="Corrected"/>
    <d v="2025-08-30T00:00:00"/>
    <n v="2"/>
    <s v="Africa"/>
    <s v="Nigeria"/>
    <s v="Port Harcourt"/>
    <s v="Small Business"/>
    <s v="Retail"/>
    <s v="A. Patel"/>
    <s v="Accessories"/>
    <s v="ACC-4483"/>
    <n v="521.05999999999995"/>
    <n v="1240.31"/>
    <n v="1240.31"/>
    <n v="0.14599999999999999"/>
    <n v="18"/>
    <n v="19066.045319999997"/>
    <n v="9379.0799999999981"/>
    <x v="290"/>
    <n v="0.50807417885650974"/>
    <s v="Aug-2025"/>
    <d v="2025-08-01T00:00:00"/>
    <d v="2023-01-01T00:00:00"/>
    <n v="31"/>
    <s v="Q3-2025"/>
    <s v="Africa → Nigeria → Port Harcourt"/>
    <m/>
    <m/>
    <s v="Medium"/>
    <x v="1"/>
    <n v="0"/>
    <n v="0.14599999999999999"/>
    <n v="573.16599999999994"/>
    <n v="19"/>
    <n v="20125.270059999999"/>
    <n v="10890.153999999999"/>
    <n v="9235.1160600000003"/>
    <n v="0.45888159674216072"/>
    <x v="200"/>
    <x v="290"/>
    <x v="0"/>
  </r>
  <r>
    <x v="290"/>
    <d v="2025-03-30T00:00:00"/>
    <d v="2025-04-07T00:00:00"/>
    <n v="8"/>
    <s v="Original"/>
    <d v="2025-04-07T00:00:00"/>
    <n v="8"/>
    <s v="Americas"/>
    <s v="Brazil"/>
    <s v="São Paulo"/>
    <s v="Non-Profit"/>
    <s v="Direct"/>
    <s v="L. Okafor"/>
    <s v="Printers"/>
    <s v="PRN-8763"/>
    <n v="71.62"/>
    <n v="118.37"/>
    <n v="118.37"/>
    <n v="0.156"/>
    <n v="11"/>
    <n v="1098.9470800000001"/>
    <n v="787.82"/>
    <x v="291"/>
    <n v="0.28311379652603474"/>
    <s v="Mar-2025"/>
    <d v="2025-03-01T00:00:00"/>
    <d v="2023-01-01T00:00:00"/>
    <n v="26"/>
    <s v="Q1-2025"/>
    <s v="Americas → Brazil → São Paulo"/>
    <m/>
    <m/>
    <s v="Low"/>
    <x v="0"/>
    <n v="0"/>
    <n v="0.156"/>
    <n v="78.782000000000011"/>
    <n v="12"/>
    <n v="1198.8513600000001"/>
    <n v="945.38400000000013"/>
    <n v="253.46735999999999"/>
    <n v="0.21142517617863815"/>
    <x v="201"/>
    <x v="291"/>
    <x v="0"/>
  </r>
  <r>
    <x v="291"/>
    <d v="2023-10-21T00:00:00"/>
    <d v="2023-11-09T00:00:00"/>
    <n v="19"/>
    <s v="Original"/>
    <d v="2023-11-09T00:00:00"/>
    <n v="19"/>
    <s v="Europe"/>
    <s v="United Kingdom"/>
    <s v="London"/>
    <s v="Non-Profit"/>
    <s v="Direct"/>
    <s v="A. Patel"/>
    <s v="Accessories"/>
    <s v="ACC-8557"/>
    <n v="1142.48"/>
    <n v="2105.5300000000002"/>
    <n v="2105.5300000000002"/>
    <n v="0.20699999999999999"/>
    <n v="14"/>
    <n v="23375.594060000003"/>
    <n v="15994.720000000001"/>
    <x v="292"/>
    <n v="0.31575129346680658"/>
    <s v="Oct-2023"/>
    <d v="2023-10-01T00:00:00"/>
    <d v="2023-01-01T00:00:00"/>
    <n v="9"/>
    <s v="Q4-2023"/>
    <s v="Europe → United Kingdom → London"/>
    <m/>
    <m/>
    <s v="High"/>
    <x v="0"/>
    <n v="1"/>
    <n v="0.20699999999999999"/>
    <n v="1256.7280000000001"/>
    <n v="15"/>
    <n v="25045.279350000004"/>
    <n v="18850.920000000002"/>
    <n v="6194.3593500000025"/>
    <n v="0.24732642281348727"/>
    <x v="202"/>
    <x v="292"/>
    <x v="0"/>
  </r>
  <r>
    <x v="292"/>
    <d v="2023-08-23T00:00:00"/>
    <d v="2023-09-22T00:00:00"/>
    <n v="30"/>
    <s v="Original"/>
    <d v="2023-09-22T00:00:00"/>
    <n v="30"/>
    <s v="Europe"/>
    <s v="United Kingdom"/>
    <s v="London"/>
    <s v="Consumer"/>
    <s v="Distributor"/>
    <s v="O. Wang"/>
    <s v="Accessories"/>
    <s v="ACC-1492"/>
    <n v="209.81"/>
    <n v="523"/>
    <n v="523"/>
    <n v="5.8999999999999997E-2"/>
    <n v="15"/>
    <n v="7382.1450000000004"/>
    <n v="3147.15"/>
    <x v="293"/>
    <n v="0.57368082041195356"/>
    <s v="Aug-2023"/>
    <d v="2023-08-01T00:00:00"/>
    <d v="2023-01-01T00:00:00"/>
    <n v="7"/>
    <s v="Q3-2023"/>
    <s v="Europe → United Kingdom → London"/>
    <m/>
    <m/>
    <s v="Low"/>
    <x v="0"/>
    <n v="0"/>
    <n v="5.8999999999999997E-2"/>
    <n v="230.79100000000003"/>
    <n v="16"/>
    <n v="7874.2880000000005"/>
    <n v="3692.6560000000004"/>
    <n v="4181.6319999999996"/>
    <n v="0.53104890245314873"/>
    <x v="203"/>
    <x v="293"/>
    <x v="0"/>
  </r>
  <r>
    <x v="293"/>
    <d v="2025-04-11T00:00:00"/>
    <d v="2025-05-04T00:00:00"/>
    <n v="23"/>
    <s v="Original"/>
    <d v="2025-05-04T00:00:00"/>
    <n v="23"/>
    <s v="Asia"/>
    <s v="Japan"/>
    <s v="Osaka"/>
    <s v="Small Business"/>
    <s v="Online"/>
    <s v="M. Rossi"/>
    <s v="Components"/>
    <s v="CMP-3743"/>
    <n v="786.2"/>
    <n v="1075.3"/>
    <n v="1075.3"/>
    <n v="0.08"/>
    <n v="9"/>
    <n v="8903.4839999999986"/>
    <n v="7075.8"/>
    <x v="294"/>
    <n v="0.20527739478163815"/>
    <s v="Apr-2025"/>
    <d v="2025-04-01T00:00:00"/>
    <d v="2023-03-01T00:00:00"/>
    <n v="25"/>
    <s v="Q2-2025"/>
    <s v="Asia → Japan → Osaka"/>
    <m/>
    <m/>
    <s v="Medium"/>
    <x v="0"/>
    <n v="0"/>
    <n v="0.08"/>
    <n v="864.82000000000016"/>
    <n v="9"/>
    <n v="8903.4839999999986"/>
    <n v="7783.380000000001"/>
    <n v="1120.1039999999975"/>
    <n v="0.12580513425980186"/>
    <x v="0"/>
    <x v="294"/>
    <x v="0"/>
  </r>
  <r>
    <x v="294"/>
    <d v="2025-06-01T00:00:00"/>
    <d v="2025-06-27T00:00:00"/>
    <n v="26"/>
    <s v="Original"/>
    <d v="2025-06-27T00:00:00"/>
    <n v="26"/>
    <s v="Europe"/>
    <s v="Germany"/>
    <s v="Munich"/>
    <s v="Consumer"/>
    <s v="Distributor"/>
    <s v="E. Garcia"/>
    <s v="Laptops"/>
    <s v="LAP-1619"/>
    <n v="1362.31"/>
    <n v="3294.57"/>
    <n v="3294.57"/>
    <n v="0.113"/>
    <n v="7"/>
    <n v="20455.985130000001"/>
    <n v="9536.17"/>
    <x v="295"/>
    <n v="0.5338200561157721"/>
    <s v="Jun-2025"/>
    <d v="2025-06-01T00:00:00"/>
    <d v="2023-01-01T00:00:00"/>
    <n v="29"/>
    <s v="Q2-2025"/>
    <s v="Europe → Germany → Munich"/>
    <m/>
    <m/>
    <s v="High"/>
    <x v="0"/>
    <n v="0"/>
    <n v="0.113"/>
    <n v="1498.5410000000002"/>
    <n v="7"/>
    <n v="20455.985130000001"/>
    <n v="10489.787"/>
    <n v="9966.1981300000007"/>
    <n v="0.48720206172734937"/>
    <x v="0"/>
    <x v="295"/>
    <x v="0"/>
  </r>
  <r>
    <x v="295"/>
    <d v="2024-03-02T00:00:00"/>
    <d v="2024-03-16T00:00:00"/>
    <n v="14"/>
    <s v="Original"/>
    <d v="2024-03-16T00:00:00"/>
    <n v="14"/>
    <s v="Americas"/>
    <s v="Canada"/>
    <s v="Vancouver"/>
    <s v="Non-Profit"/>
    <s v="Direct"/>
    <s v="O. Wang"/>
    <s v="Printers"/>
    <s v="PRN-7976"/>
    <n v="248.24"/>
    <n v="464.05"/>
    <n v="464.05"/>
    <n v="0.16900000000000001"/>
    <n v="11"/>
    <n v="4241.88105"/>
    <n v="2730.6400000000003"/>
    <x v="296"/>
    <n v="0.3562667203975462"/>
    <s v="Mar-2024"/>
    <d v="2024-03-01T00:00:00"/>
    <d v="2023-01-01T00:00:00"/>
    <n v="14"/>
    <s v="Q1-2024"/>
    <s v="Americas → Canada → Vancouver"/>
    <m/>
    <m/>
    <s v="Low"/>
    <x v="0"/>
    <n v="0"/>
    <n v="0.16900000000000001"/>
    <n v="273.06400000000002"/>
    <n v="12"/>
    <n v="4627.5065999999997"/>
    <n v="3276.768"/>
    <n v="1350.7385999999997"/>
    <n v="0.29189339243730084"/>
    <x v="204"/>
    <x v="296"/>
    <x v="0"/>
  </r>
  <r>
    <x v="296"/>
    <d v="2023-06-20T00:00:00"/>
    <d v="2023-07-08T00:00:00"/>
    <n v="18"/>
    <s v="Original"/>
    <d v="2023-07-08T00:00:00"/>
    <n v="18"/>
    <s v="Americas"/>
    <s v="USA"/>
    <s v="Austin"/>
    <s v="Non-Profit"/>
    <s v="Direct"/>
    <s v="F. Müller"/>
    <s v="Monitors"/>
    <s v="MON-4326"/>
    <n v="337"/>
    <n v="511.03"/>
    <n v="511.03"/>
    <n v="0.108"/>
    <n v="7"/>
    <n v="3190.8713200000002"/>
    <n v="2359"/>
    <x v="297"/>
    <n v="0.26070349963219458"/>
    <s v="Jun-2023"/>
    <d v="2023-06-01T00:00:00"/>
    <d v="2023-01-01T00:00:00"/>
    <n v="5"/>
    <s v="Q2-2023"/>
    <s v="Americas → USA → Austin"/>
    <m/>
    <m/>
    <s v="Low"/>
    <x v="0"/>
    <n v="0"/>
    <n v="0.108"/>
    <n v="370.70000000000005"/>
    <n v="7"/>
    <n v="3190.8713200000002"/>
    <n v="2594.9000000000005"/>
    <n v="595.97131999999965"/>
    <n v="0.18677384959541385"/>
    <x v="0"/>
    <x v="297"/>
    <x v="0"/>
  </r>
  <r>
    <x v="297"/>
    <d v="2024-03-26T00:00:00"/>
    <d v="2024-04-05T00:00:00"/>
    <n v="10"/>
    <s v="Original"/>
    <d v="2024-04-05T00:00:00"/>
    <n v="10"/>
    <s v="Americas"/>
    <s v="USA"/>
    <s v="Austin"/>
    <s v="Consumer"/>
    <s v="Direct"/>
    <s v="J. Njeri"/>
    <s v="Monitors"/>
    <s v="MON-5444"/>
    <n v="5.66"/>
    <n v="4.22"/>
    <n v="4.22"/>
    <n v="0.11899999999999999"/>
    <n v="18"/>
    <n v="66.920760000000001"/>
    <n v="101.88"/>
    <x v="298"/>
    <n v="-0.52239753403876454"/>
    <s v="Mar-2024"/>
    <d v="2024-03-01T00:00:00"/>
    <d v="2023-01-01T00:00:00"/>
    <n v="14"/>
    <s v="Q1-2024"/>
    <s v="Americas → USA → Austin"/>
    <m/>
    <m/>
    <s v="Low"/>
    <x v="0"/>
    <n v="0"/>
    <n v="0.11899999999999999"/>
    <n v="6.2260000000000009"/>
    <n v="19"/>
    <n v="70.63857999999999"/>
    <n v="118.29400000000001"/>
    <n v="-47.655420000000021"/>
    <n v="-0.67463728744264151"/>
    <x v="205"/>
    <x v="298"/>
    <x v="0"/>
  </r>
  <r>
    <x v="298"/>
    <d v="2025-01-22T00:00:00"/>
    <d v="2025-01-22T00:00:00"/>
    <n v="0"/>
    <s v="Original"/>
    <d v="2025-01-22T00:00:00"/>
    <n v="0"/>
    <s v="Europe"/>
    <s v="France"/>
    <s v="Lyon"/>
    <s v="Small Business"/>
    <s v="Online"/>
    <s v="B. Chen"/>
    <s v="Accessories"/>
    <s v="ACC-5422"/>
    <n v="591.72"/>
    <n v="577.24"/>
    <n v="577.24"/>
    <n v="0"/>
    <n v="22"/>
    <n v="12699.28"/>
    <n v="13017.84"/>
    <x v="299"/>
    <n v="-2.5084886702238195E-2"/>
    <s v="Jan-2025"/>
    <d v="2025-01-01T00:00:00"/>
    <d v="2023-01-01T00:00:00"/>
    <n v="24"/>
    <s v="Q1-2025"/>
    <s v="Europe → France → Lyon"/>
    <m/>
    <m/>
    <s v="Low"/>
    <x v="1"/>
    <n v="0"/>
    <n v="0"/>
    <n v="650.89200000000005"/>
    <n v="23"/>
    <n v="13276.52"/>
    <n v="14970.516000000001"/>
    <n v="-1693.996000000001"/>
    <n v="-0.12759337537246213"/>
    <x v="206"/>
    <x v="299"/>
    <x v="0"/>
  </r>
  <r>
    <x v="299"/>
    <d v="2025-05-10T00:00:00"/>
    <d v="2025-05-27T00:00:00"/>
    <n v="17"/>
    <s v="Original"/>
    <d v="2025-05-27T00:00:00"/>
    <n v="17"/>
    <s v="Americas"/>
    <s v="Canada"/>
    <s v="Vancouver"/>
    <s v="Education"/>
    <s v="Direct"/>
    <s v="C. Otieno"/>
    <s v="Components"/>
    <s v="CMP-9307"/>
    <n v="862.89"/>
    <n v="1426.03"/>
    <n v="1426.03"/>
    <n v="5.6000000000000001E-2"/>
    <n v="19"/>
    <n v="25577.274079999999"/>
    <n v="16394.91"/>
    <x v="300"/>
    <n v="0.35900479665188778"/>
    <s v="May-2025"/>
    <d v="2025-05-01T00:00:00"/>
    <d v="2023-01-01T00:00:00"/>
    <n v="28"/>
    <s v="Q2-2025"/>
    <s v="Americas → Canada → Vancouver"/>
    <m/>
    <m/>
    <s v="Medium"/>
    <x v="0"/>
    <n v="0"/>
    <n v="5.6000000000000001E-2"/>
    <n v="949.17900000000009"/>
    <n v="20"/>
    <n v="26923.446399999997"/>
    <n v="18983.580000000002"/>
    <n v="7939.8663999999953"/>
    <n v="0.29490527631707641"/>
    <x v="207"/>
    <x v="300"/>
    <x v="0"/>
  </r>
  <r>
    <x v="300"/>
    <d v="2023-10-05T00:00:00"/>
    <d v="2023-10-31T00:00:00"/>
    <n v="26"/>
    <s v="Original"/>
    <d v="2023-10-31T00:00:00"/>
    <n v="26"/>
    <s v="Asia"/>
    <s v="China"/>
    <s v="Shanghai"/>
    <s v="Consumer"/>
    <s v="Not Specified"/>
    <s v="J. Njeri"/>
    <s v="Printers"/>
    <s v="PRN-6520"/>
    <n v="649.91"/>
    <n v="1360.12"/>
    <n v="1360.12"/>
    <n v="0.19400000000000001"/>
    <n v="9"/>
    <n v="9866.3104799999983"/>
    <n v="5849.19"/>
    <x v="301"/>
    <n v="0.40715528749506769"/>
    <s v="Oct-2023"/>
    <d v="2023-10-01T00:00:00"/>
    <d v="2023-01-01T00:00:00"/>
    <n v="9"/>
    <s v="Q4-2023"/>
    <s v="Asia → China → Shanghai"/>
    <m/>
    <m/>
    <s v="Medium"/>
    <x v="0"/>
    <n v="0"/>
    <n v="0.19400000000000001"/>
    <n v="714.90100000000007"/>
    <n v="9"/>
    <n v="9866.3104799999983"/>
    <n v="6434.1090000000004"/>
    <n v="3432.2014799999979"/>
    <n v="0.34787081624457439"/>
    <x v="0"/>
    <x v="301"/>
    <x v="0"/>
  </r>
  <r>
    <x v="301"/>
    <d v="2023-07-18T00:00:00"/>
    <d v="2023-07-22T00:00:00"/>
    <n v="4"/>
    <s v="Original"/>
    <d v="2023-07-22T00:00:00"/>
    <n v="4"/>
    <s v="Americas"/>
    <s v="Brazil"/>
    <s v="São Paulo"/>
    <s v="Consumer"/>
    <s v="Direct"/>
    <s v="F. Müller"/>
    <s v="Networking"/>
    <s v="NET-1699"/>
    <n v="1269.55"/>
    <n v="2071.1"/>
    <n v="2071.1"/>
    <n v="0.129"/>
    <n v="22"/>
    <n v="39686.4182"/>
    <n v="27930.1"/>
    <x v="302"/>
    <n v="0.29623026549672354"/>
    <s v="Jul-2023"/>
    <d v="2023-07-01T00:00:00"/>
    <d v="2023-01-01T00:00:00"/>
    <n v="6"/>
    <s v="Q3-2023"/>
    <s v="Americas → Brazil → São Paulo"/>
    <m/>
    <m/>
    <s v="High"/>
    <x v="1"/>
    <n v="0"/>
    <n v="0.129"/>
    <n v="1396.5050000000001"/>
    <n v="23"/>
    <n v="41490.346299999997"/>
    <n v="32119.615000000002"/>
    <n v="9370.7312999999958"/>
    <n v="0.22585329204639579"/>
    <x v="208"/>
    <x v="302"/>
    <x v="0"/>
  </r>
  <r>
    <x v="302"/>
    <d v="2025-06-22T00:00:00"/>
    <d v="2025-07-08T00:00:00"/>
    <n v="16"/>
    <s v="Original"/>
    <d v="2025-07-08T00:00:00"/>
    <n v="16"/>
    <s v="Europe"/>
    <s v="United Kingdom"/>
    <s v="London"/>
    <s v="Education"/>
    <s v="Direct"/>
    <s v="A. Patel"/>
    <s v="Phones"/>
    <s v="PHN-5316"/>
    <n v="892.73"/>
    <n v="979.84"/>
    <n v="979.84"/>
    <n v="0.17399999999999999"/>
    <n v="10"/>
    <n v="8093.4784"/>
    <n v="8927.2999999999993"/>
    <x v="303"/>
    <n v="-0.10302388649112838"/>
    <s v="Jun-2025"/>
    <d v="2025-06-01T00:00:00"/>
    <d v="2023-01-01T00:00:00"/>
    <n v="29"/>
    <s v="Q2-2025"/>
    <s v="Europe → United Kingdom → London"/>
    <m/>
    <m/>
    <s v="Medium"/>
    <x v="0"/>
    <n v="0"/>
    <n v="0.17399999999999999"/>
    <n v="982.00300000000004"/>
    <n v="11"/>
    <n v="8902.8262400000003"/>
    <n v="10802.033000000001"/>
    <n v="-1899.2067600000009"/>
    <n v="-0.21332627514024141"/>
    <x v="209"/>
    <x v="303"/>
    <x v="0"/>
  </r>
  <r>
    <x v="303"/>
    <d v="2024-06-19T00:00:00"/>
    <d v="2024-06-20T00:00:00"/>
    <n v="1"/>
    <s v="Original"/>
    <d v="2024-06-20T00:00:00"/>
    <n v="1"/>
    <s v="Africa"/>
    <s v="Kenya"/>
    <s v="Kisumu"/>
    <s v="Small Business"/>
    <s v="Direct"/>
    <s v="J. Njeri"/>
    <s v="Laptops"/>
    <s v="LAP-4607"/>
    <n v="231.63"/>
    <n v="537.39"/>
    <n v="537.39"/>
    <n v="0.08"/>
    <n v="12"/>
    <n v="5932.7856000000002"/>
    <n v="2779.56"/>
    <x v="304"/>
    <n v="0.53149158129024587"/>
    <s v="Jun-2024"/>
    <d v="2024-06-01T00:00:00"/>
    <d v="2023-01-01T00:00:00"/>
    <n v="17"/>
    <s v="Q2-2024"/>
    <s v="Africa → Kenya → Kisumu"/>
    <m/>
    <m/>
    <s v="Low"/>
    <x v="1"/>
    <n v="0"/>
    <n v="0.08"/>
    <n v="254.79300000000001"/>
    <n v="13"/>
    <n v="6427.1844000000001"/>
    <n v="3312.3090000000002"/>
    <n v="3114.8753999999999"/>
    <n v="0.48464073941927044"/>
    <x v="210"/>
    <x v="304"/>
    <x v="0"/>
  </r>
  <r>
    <x v="304"/>
    <d v="2025-04-09T00:00:00"/>
    <d v="2025-04-12T00:00:00"/>
    <n v="3"/>
    <s v="Original"/>
    <d v="2025-04-12T00:00:00"/>
    <n v="3"/>
    <s v="Europe"/>
    <s v="France"/>
    <s v="Lyon"/>
    <s v="Small Business"/>
    <s v="Distributor"/>
    <s v="H. Kim"/>
    <s v="Monitors"/>
    <s v="MON-5276"/>
    <n v="86.68"/>
    <n v="213.32"/>
    <n v="213.32"/>
    <n v="3.7999999999999999E-2"/>
    <n v="8"/>
    <n v="1641.7107199999998"/>
    <n v="693.44"/>
    <x v="305"/>
    <n v="0.57761133459614611"/>
    <s v="Apr-2025"/>
    <d v="2025-04-01T00:00:00"/>
    <d v="2023-01-01T00:00:00"/>
    <n v="27"/>
    <s v="Q2-2025"/>
    <s v="Europe → France → Lyon"/>
    <m/>
    <m/>
    <s v="Low"/>
    <x v="1"/>
    <n v="0"/>
    <n v="3.7999999999999999E-2"/>
    <n v="95.348000000000013"/>
    <n v="8"/>
    <n v="1641.7107199999998"/>
    <n v="762.78400000000011"/>
    <n v="878.9267199999997"/>
    <n v="0.53537246805576066"/>
    <x v="0"/>
    <x v="305"/>
    <x v="0"/>
  </r>
  <r>
    <x v="305"/>
    <d v="2025-03-25T00:00:00"/>
    <d v="2025-03-26T00:00:00"/>
    <n v="1"/>
    <s v="Original"/>
    <d v="2025-03-26T00:00:00"/>
    <n v="1"/>
    <s v="Africa"/>
    <s v="Nigeria"/>
    <s v="Lagos"/>
    <s v="Education"/>
    <s v="Distributor"/>
    <s v="G. Dubois"/>
    <s v="Accessories"/>
    <s v="ACC-9533"/>
    <n v="1450.43"/>
    <n v="1994.67"/>
    <n v="1994.67"/>
    <n v="0.1"/>
    <n v="24"/>
    <n v="43084.872000000003"/>
    <n v="34810.32"/>
    <x v="306"/>
    <n v="0.19205237513529116"/>
    <s v="Mar-2025"/>
    <d v="2025-03-01T00:00:00"/>
    <d v="2023-01-01T00:00:00"/>
    <n v="26"/>
    <s v="Q1-2025"/>
    <s v="Africa → Nigeria → Lagos"/>
    <m/>
    <m/>
    <s v="High"/>
    <x v="1"/>
    <n v="0"/>
    <n v="0.1"/>
    <n v="1595.4730000000002"/>
    <n v="25"/>
    <n v="44880.075000000004"/>
    <n v="39886.825000000004"/>
    <n v="4993.25"/>
    <n v="0.11125761264882021"/>
    <x v="211"/>
    <x v="306"/>
    <x v="0"/>
  </r>
  <r>
    <x v="306"/>
    <d v="2025-05-18T00:00:00"/>
    <d v="2025-06-09T00:00:00"/>
    <n v="22"/>
    <s v="Original"/>
    <d v="2025-06-09T00:00:00"/>
    <n v="22"/>
    <s v="Americas"/>
    <s v="USA"/>
    <s v="New York"/>
    <s v="Consumer"/>
    <s v="Retail"/>
    <s v="H. Kim"/>
    <s v="Networking"/>
    <s v="NET-3749"/>
    <n v="382.96"/>
    <n v="552.84"/>
    <n v="552.84"/>
    <n v="0.17599999999999999"/>
    <n v="8"/>
    <n v="3644.3212800000006"/>
    <n v="3063.68"/>
    <x v="307"/>
    <n v="0.15932768693763483"/>
    <s v="May-2025"/>
    <d v="2025-05-01T00:00:00"/>
    <d v="2023-01-01T00:00:00"/>
    <n v="28"/>
    <s v="Q2-2025"/>
    <s v="Americas → USA → New York"/>
    <m/>
    <m/>
    <s v="Low"/>
    <x v="0"/>
    <n v="0"/>
    <n v="0.17599999999999999"/>
    <n v="421.25600000000003"/>
    <n v="8"/>
    <n v="3644.3212800000006"/>
    <n v="3370.0480000000002"/>
    <n v="274.27328000000034"/>
    <n v="7.5260455631398201E-2"/>
    <x v="0"/>
    <x v="307"/>
    <x v="0"/>
  </r>
  <r>
    <x v="307"/>
    <d v="2025-01-22T00:00:00"/>
    <d v="2025-02-04T00:00:00"/>
    <n v="13"/>
    <s v="Original"/>
    <d v="2025-02-04T00:00:00"/>
    <n v="13"/>
    <s v="Asia"/>
    <s v="Japan"/>
    <s v="Tokyo"/>
    <s v="Small Business"/>
    <s v="Distributor"/>
    <s v="L. Okafor"/>
    <s v="Printers"/>
    <s v="PRN-2991"/>
    <n v="122.29"/>
    <n v="224.95"/>
    <n v="224.95"/>
    <n v="0.153"/>
    <n v="28"/>
    <n v="5334.9141999999993"/>
    <n v="3424.1200000000003"/>
    <x v="308"/>
    <n v="0.3581677471026618"/>
    <s v="Jan-2025"/>
    <d v="2025-01-01T00:00:00"/>
    <d v="2023-03-01T00:00:00"/>
    <n v="22"/>
    <s v="Q1-2025"/>
    <s v="Asia → Japan → Tokyo"/>
    <m/>
    <m/>
    <s v="Low"/>
    <x v="0"/>
    <n v="0"/>
    <n v="0.153"/>
    <n v="134.51900000000001"/>
    <n v="29"/>
    <n v="5525.4468499999994"/>
    <n v="3901.0510000000004"/>
    <n v="1624.395849999999"/>
    <n v="0.293984521812928"/>
    <x v="212"/>
    <x v="308"/>
    <x v="0"/>
  </r>
  <r>
    <x v="308"/>
    <d v="2023-01-10T00:00:00"/>
    <d v="2023-01-29T00:00:00"/>
    <n v="19"/>
    <s v="Original"/>
    <d v="2023-01-29T00:00:00"/>
    <n v="19"/>
    <s v="Europe"/>
    <s v="France"/>
    <s v="Lyon"/>
    <s v="Non-Profit"/>
    <s v="Direct"/>
    <s v="D. Smith"/>
    <s v="Laptops"/>
    <s v="LAP-4551"/>
    <n v="401.66"/>
    <n v="772.09"/>
    <n v="772.09"/>
    <n v="8.8999999999999996E-2"/>
    <n v="14"/>
    <n v="9847.2358600000007"/>
    <n v="5623.2400000000007"/>
    <x v="309"/>
    <n v="0.42895244107619046"/>
    <s v="Jan-2023"/>
    <d v="2023-01-01T00:00:00"/>
    <d v="2023-01-01T00:00:00"/>
    <n v="0"/>
    <s v="Q1-2023"/>
    <s v="Europe → France → Lyon"/>
    <m/>
    <m/>
    <s v="Low"/>
    <x v="0"/>
    <n v="0"/>
    <n v="8.8999999999999996E-2"/>
    <n v="441.82600000000008"/>
    <n v="15"/>
    <n v="10550.609850000001"/>
    <n v="6627.3900000000012"/>
    <n v="3923.2198499999995"/>
    <n v="0.37184768518380945"/>
    <x v="213"/>
    <x v="309"/>
    <x v="0"/>
  </r>
  <r>
    <x v="309"/>
    <d v="2024-12-29T00:00:00"/>
    <d v="2025-01-12T00:00:00"/>
    <n v="14"/>
    <s v="Original"/>
    <d v="2025-01-12T00:00:00"/>
    <n v="14"/>
    <s v="Europe"/>
    <s v="United Kingdom"/>
    <s v="Manchester"/>
    <s v="Corporate"/>
    <s v="Direct"/>
    <s v="B. Chen"/>
    <s v="Monitors"/>
    <s v="MON-6310"/>
    <n v="1399.72"/>
    <n v="3149.21"/>
    <n v="3149.21"/>
    <n v="0.185"/>
    <n v="12"/>
    <n v="30799.273800000003"/>
    <n v="16796.64"/>
    <x v="310"/>
    <n v="0.45464168703873797"/>
    <s v="Dec-2024"/>
    <d v="2024-12-01T00:00:00"/>
    <d v="2023-01-01T00:00:00"/>
    <n v="23"/>
    <s v="Q4-2024"/>
    <s v="Europe → United Kingdom → Manchester"/>
    <m/>
    <m/>
    <s v="High"/>
    <x v="0"/>
    <n v="0"/>
    <n v="0.185"/>
    <n v="1539.6920000000002"/>
    <n v="13"/>
    <n v="33365.879950000002"/>
    <n v="20015.996000000003"/>
    <n v="13349.883949999999"/>
    <n v="0.40010585574261165"/>
    <x v="214"/>
    <x v="310"/>
    <x v="0"/>
  </r>
  <r>
    <x v="310"/>
    <d v="2024-05-23T00:00:00"/>
    <d v="2024-06-06T00:00:00"/>
    <n v="14"/>
    <s v="Original"/>
    <d v="2024-06-06T00:00:00"/>
    <n v="14"/>
    <s v="Americas"/>
    <s v="Brazil"/>
    <s v="Rio de Janeiro"/>
    <s v="Non-Profit"/>
    <s v="Online"/>
    <s v="I. Johnson"/>
    <s v="Networking"/>
    <s v="NET-1166"/>
    <n v="51.13"/>
    <n v="57.53"/>
    <n v="57.53"/>
    <n v="4.4999999999999998E-2"/>
    <n v="16"/>
    <n v="879.05840000000001"/>
    <n v="818.08"/>
    <x v="311"/>
    <n v="6.9367859973808302E-2"/>
    <s v="May-2024"/>
    <d v="2024-05-01T00:00:00"/>
    <d v="2023-01-01T00:00:00"/>
    <n v="16"/>
    <s v="Q2-2024"/>
    <s v="Americas → Brazil → Rio de Janeiro"/>
    <m/>
    <m/>
    <s v="Low"/>
    <x v="0"/>
    <n v="0"/>
    <n v="4.4999999999999998E-2"/>
    <n v="56.243000000000009"/>
    <n v="17"/>
    <n v="933.99955"/>
    <n v="956.1310000000002"/>
    <n v="-22.1314500000002"/>
    <n v="-2.3695354028811042E-2"/>
    <x v="215"/>
    <x v="311"/>
    <x v="0"/>
  </r>
  <r>
    <x v="311"/>
    <d v="2023-06-24T00:00:00"/>
    <d v="2023-06-22T00:00:00"/>
    <n v="-2"/>
    <s v="Corrected"/>
    <d v="2023-06-26T00:00:00"/>
    <n v="2"/>
    <s v="Americas"/>
    <s v="Canada"/>
    <s v="Toronto"/>
    <s v="Non-Profit"/>
    <s v="Retail"/>
    <s v="M. Rossi"/>
    <s v="Accessories"/>
    <s v="ACC-2903"/>
    <n v="471.42"/>
    <n v="824.81"/>
    <n v="824.81"/>
    <n v="8.7999999999999995E-2"/>
    <n v="15"/>
    <n v="11283.400799999999"/>
    <n v="7071.3"/>
    <x v="312"/>
    <n v="0.37330064531608231"/>
    <s v="Jun-2023"/>
    <d v="2023-06-01T00:00:00"/>
    <d v="2023-01-01T00:00:00"/>
    <n v="5"/>
    <s v="Q2-2023"/>
    <s v="Americas → Canada → Toronto"/>
    <m/>
    <m/>
    <s v="Medium"/>
    <x v="1"/>
    <n v="0"/>
    <n v="8.7999999999999995E-2"/>
    <n v="518.56200000000001"/>
    <n v="16"/>
    <n v="12035.62752"/>
    <n v="8296.9920000000002"/>
    <n v="3738.6355199999998"/>
    <n v="0.31063070984769059"/>
    <x v="216"/>
    <x v="312"/>
    <x v="0"/>
  </r>
  <r>
    <x v="312"/>
    <d v="2024-11-04T00:00:00"/>
    <d v="2024-11-05T00:00:00"/>
    <n v="1"/>
    <s v="Original"/>
    <d v="2024-11-05T00:00:00"/>
    <n v="1"/>
    <s v="Europe"/>
    <s v="United Kingdom"/>
    <s v="London"/>
    <s v="Corporate"/>
    <s v="Retail"/>
    <s v="M. Rossi"/>
    <s v="Printers"/>
    <s v="PRN-2293"/>
    <n v="840.68"/>
    <n v="1493.53"/>
    <n v="1493.53"/>
    <n v="0"/>
    <n v="27"/>
    <n v="40325.31"/>
    <n v="22698.359999999997"/>
    <x v="313"/>
    <n v="0.43711877230454027"/>
    <s v="Nov-2024"/>
    <d v="2024-11-01T00:00:00"/>
    <d v="2023-01-01T00:00:00"/>
    <n v="22"/>
    <s v="Q4-2024"/>
    <s v="Europe → United Kingdom → London"/>
    <m/>
    <m/>
    <s v="Medium"/>
    <x v="1"/>
    <n v="0"/>
    <n v="0"/>
    <n v="924.74800000000005"/>
    <n v="28"/>
    <n v="41818.839999999997"/>
    <n v="25892.944000000003"/>
    <n v="15925.895999999993"/>
    <n v="0.38083064953499413"/>
    <x v="217"/>
    <x v="313"/>
    <x v="0"/>
  </r>
  <r>
    <x v="313"/>
    <d v="2024-06-08T00:00:00"/>
    <d v="2024-06-24T00:00:00"/>
    <n v="16"/>
    <s v="Original"/>
    <d v="2024-06-24T00:00:00"/>
    <n v="16"/>
    <s v="Africa"/>
    <s v="South Africa"/>
    <s v="Durban"/>
    <s v="Education"/>
    <s v="Distributor"/>
    <s v="H. Kim"/>
    <s v="Monitors"/>
    <s v="MON-1389"/>
    <n v="597.85"/>
    <n v="741.92"/>
    <n v="741.92"/>
    <n v="3.1E-2"/>
    <n v="7"/>
    <n v="5032.4433599999993"/>
    <n v="4184.95"/>
    <x v="314"/>
    <n v="0.16840594108544515"/>
    <s v="Jun-2024"/>
    <d v="2024-06-01T00:00:00"/>
    <d v="2023-01-01T00:00:00"/>
    <n v="17"/>
    <s v="Q2-2024"/>
    <s v="Africa → South Africa → Durban"/>
    <m/>
    <m/>
    <s v="Low"/>
    <x v="0"/>
    <n v="0"/>
    <n v="3.1E-2"/>
    <n v="657.6350000000001"/>
    <n v="7"/>
    <n v="5032.4433599999993"/>
    <n v="4603.4450000000006"/>
    <n v="428.99835999999868"/>
    <n v="8.5246535193989489E-2"/>
    <x v="0"/>
    <x v="314"/>
    <x v="0"/>
  </r>
  <r>
    <x v="314"/>
    <d v="2025-06-01T00:00:00"/>
    <d v="2025-06-06T00:00:00"/>
    <n v="5"/>
    <s v="Original"/>
    <d v="2025-06-06T00:00:00"/>
    <n v="5"/>
    <s v="Europe"/>
    <s v="France"/>
    <s v="Paris"/>
    <s v="Consumer"/>
    <s v="Distributor"/>
    <s v="G. Dubois"/>
    <s v="Components"/>
    <s v="CMP-4093"/>
    <n v="379.45"/>
    <n v="742.23"/>
    <n v="742.23"/>
    <n v="0.09"/>
    <n v="13"/>
    <n v="8780.5809000000008"/>
    <n v="4932.8499999999995"/>
    <x v="315"/>
    <n v="0.43820915083192286"/>
    <s v="Jun-2025"/>
    <d v="2025-06-01T00:00:00"/>
    <d v="2023-01-01T00:00:00"/>
    <n v="29"/>
    <s v="Q2-2025"/>
    <s v="Europe → France → Paris"/>
    <m/>
    <m/>
    <s v="Low"/>
    <x v="1"/>
    <n v="0"/>
    <n v="0.09"/>
    <n v="417.39500000000004"/>
    <n v="14"/>
    <n v="9456.0102000000006"/>
    <n v="5843.5300000000007"/>
    <n v="3612.4802"/>
    <n v="0.38203006591511501"/>
    <x v="218"/>
    <x v="315"/>
    <x v="0"/>
  </r>
  <r>
    <x v="315"/>
    <d v="2023-05-06T00:00:00"/>
    <d v="2023-05-14T00:00:00"/>
    <n v="8"/>
    <s v="Original"/>
    <d v="2023-05-14T00:00:00"/>
    <n v="8"/>
    <s v="Asia"/>
    <s v="Japan"/>
    <s v="Osaka"/>
    <s v="Enterprise"/>
    <s v="Marketplace"/>
    <s v="B. Chen"/>
    <s v="Phones"/>
    <s v="PHN-6131"/>
    <n v="291.18"/>
    <n v="479.54"/>
    <n v="479.54"/>
    <n v="0.14099999999999999"/>
    <n v="22"/>
    <n v="9062.34692"/>
    <n v="6405.96"/>
    <x v="316"/>
    <n v="0.29312350801066001"/>
    <s v="May-2023"/>
    <d v="2023-05-01T00:00:00"/>
    <d v="2023-03-01T00:00:00"/>
    <n v="2"/>
    <s v="Q2-2023"/>
    <s v="Asia → Japan → Osaka"/>
    <m/>
    <m/>
    <s v="Low"/>
    <x v="0"/>
    <n v="0"/>
    <n v="0.14099999999999999"/>
    <n v="320.29800000000006"/>
    <n v="23"/>
    <n v="9474.2717799999991"/>
    <n v="7366.8540000000012"/>
    <n v="2107.4177799999979"/>
    <n v="0.22243585881172581"/>
    <x v="219"/>
    <x v="316"/>
    <x v="0"/>
  </r>
  <r>
    <x v="316"/>
    <d v="2023-11-14T00:00:00"/>
    <d v="2023-11-30T00:00:00"/>
    <n v="16"/>
    <s v="Original"/>
    <d v="2023-11-30T00:00:00"/>
    <n v="16"/>
    <s v="Americas"/>
    <s v="Brazil"/>
    <s v="São Paulo"/>
    <s v="Enterprise"/>
    <s v="Direct"/>
    <s v="K. Singh"/>
    <s v="Networking"/>
    <s v="NET-4104"/>
    <n v="1017.92"/>
    <n v="1175.25"/>
    <n v="1175.25"/>
    <n v="7.4999999999999997E-2"/>
    <n v="15"/>
    <n v="16306.59375"/>
    <n v="15268.8"/>
    <x v="317"/>
    <n v="6.3642583234159542E-2"/>
    <s v="Nov-2023"/>
    <d v="2023-11-01T00:00:00"/>
    <d v="2023-01-01T00:00:00"/>
    <n v="10"/>
    <s v="Q4-2023"/>
    <s v="Americas → Brazil → São Paulo"/>
    <m/>
    <m/>
    <s v="Medium"/>
    <x v="0"/>
    <n v="0"/>
    <n v="7.4999999999999997E-2"/>
    <n v="1119.712"/>
    <n v="16"/>
    <n v="17393.7"/>
    <n v="17915.392"/>
    <n v="-521.6919999999991"/>
    <n v="-2.9993158442424502E-2"/>
    <x v="220"/>
    <x v="317"/>
    <x v="0"/>
  </r>
  <r>
    <x v="317"/>
    <d v="2025-04-01T00:00:00"/>
    <d v="2025-04-27T00:00:00"/>
    <n v="26"/>
    <s v="Original"/>
    <d v="2025-04-27T00:00:00"/>
    <n v="26"/>
    <s v="Americas"/>
    <s v="USA"/>
    <s v="San Francisco"/>
    <s v="Corporate"/>
    <s v="Direct"/>
    <s v="I. Johnson"/>
    <s v="Monitors"/>
    <s v="MON-9319"/>
    <n v="156.55000000000001"/>
    <n v="227.45"/>
    <n v="227.45"/>
    <n v="1.4E-2"/>
    <n v="13"/>
    <n v="2915.4540999999999"/>
    <n v="2035.15"/>
    <x v="318"/>
    <n v="0.3019440779396938"/>
    <s v="Apr-2025"/>
    <d v="2025-04-01T00:00:00"/>
    <d v="2023-01-01T00:00:00"/>
    <n v="27"/>
    <s v="Q2-2025"/>
    <s v="Americas → USA → San Francisco"/>
    <m/>
    <m/>
    <s v="Low"/>
    <x v="0"/>
    <n v="0"/>
    <n v="1.4E-2"/>
    <n v="172.20500000000001"/>
    <n v="14"/>
    <n v="3139.7197999999999"/>
    <n v="2410.8700000000003"/>
    <n v="728.8497999999995"/>
    <n v="0.23213848573366308"/>
    <x v="221"/>
    <x v="318"/>
    <x v="0"/>
  </r>
  <r>
    <x v="318"/>
    <d v="2023-03-23T00:00:00"/>
    <d v="2023-04-15T00:00:00"/>
    <n v="23"/>
    <s v="Original"/>
    <d v="2023-04-15T00:00:00"/>
    <n v="23"/>
    <s v="Africa"/>
    <s v="Kenya"/>
    <s v="Mombasa"/>
    <s v="Small Business"/>
    <s v="Retail"/>
    <s v="C. Otieno"/>
    <s v="Accessories"/>
    <s v="ACC-2988"/>
    <n v="875.36"/>
    <n v="1178.6199999999999"/>
    <n v="1178.6199999999999"/>
    <n v="0.151"/>
    <n v="53"/>
    <n v="53034.364139999991"/>
    <n v="46394.080000000002"/>
    <x v="319"/>
    <n v="0.12520719815685888"/>
    <s v="Mar-2023"/>
    <d v="2023-03-01T00:00:00"/>
    <d v="2023-01-01T00:00:00"/>
    <n v="2"/>
    <s v="Q1-2023"/>
    <s v="Africa → Kenya → Mombasa"/>
    <m/>
    <m/>
    <s v="Medium"/>
    <x v="0"/>
    <n v="0"/>
    <n v="0.151"/>
    <n v="962.89600000000007"/>
    <n v="56"/>
    <n v="56036.309280000001"/>
    <n v="53922.176000000007"/>
    <n v="2114.1332799999946"/>
    <n v="3.7727917972544864E-2"/>
    <x v="222"/>
    <x v="319"/>
    <x v="0"/>
  </r>
  <r>
    <x v="319"/>
    <d v="2024-05-28T00:00:00"/>
    <d v="2024-06-18T00:00:00"/>
    <n v="21"/>
    <s v="Original"/>
    <d v="2024-06-18T00:00:00"/>
    <n v="21"/>
    <s v="Europe"/>
    <s v="Germany"/>
    <s v="Frankfurt"/>
    <s v="Small Business"/>
    <s v="Online"/>
    <s v="E. Garcia"/>
    <s v="Phones"/>
    <s v="PHN-9399"/>
    <n v="986.85"/>
    <n v="2422.1"/>
    <n v="2422.1"/>
    <n v="7.5999999999999998E-2"/>
    <n v="10"/>
    <n v="22380.204000000002"/>
    <n v="9868.5"/>
    <x v="320"/>
    <n v="0.55905227673527913"/>
    <s v="May-2024"/>
    <d v="2024-05-01T00:00:00"/>
    <d v="2023-01-01T00:00:00"/>
    <n v="16"/>
    <s v="Q2-2024"/>
    <s v="Europe → Germany → Frankfurt"/>
    <m/>
    <m/>
    <s v="High"/>
    <x v="0"/>
    <n v="0"/>
    <n v="7.5999999999999998E-2"/>
    <n v="1085.5350000000001"/>
    <n v="11"/>
    <n v="24618.224399999999"/>
    <n v="11940.885"/>
    <n v="12677.339399999999"/>
    <n v="0.51495750440880694"/>
    <x v="223"/>
    <x v="320"/>
    <x v="0"/>
  </r>
  <r>
    <x v="320"/>
    <d v="2024-01-02T00:00:00"/>
    <d v="2024-01-01T00:00:00"/>
    <n v="-1"/>
    <s v="Corrected"/>
    <d v="2024-01-03T00:00:00"/>
    <n v="1"/>
    <s v="Americas"/>
    <s v="USA"/>
    <s v="Chicago"/>
    <s v="Education"/>
    <s v="Marketplace"/>
    <s v="B. Chen"/>
    <s v="Networking"/>
    <s v="NET-4554"/>
    <n v="404.77"/>
    <n v="433.88"/>
    <n v="433.88"/>
    <n v="0.215"/>
    <n v="22"/>
    <n v="7493.1076000000012"/>
    <n v="8904.9399999999987"/>
    <x v="321"/>
    <n v="-0.18841747314558746"/>
    <s v="Jan-2024"/>
    <d v="2024-01-01T00:00:00"/>
    <d v="2023-01-01T00:00:00"/>
    <n v="12"/>
    <s v="Q1-2024"/>
    <s v="Americas → USA → Chicago"/>
    <m/>
    <m/>
    <s v="Low"/>
    <x v="1"/>
    <n v="1"/>
    <n v="0.215"/>
    <n v="445.24700000000001"/>
    <n v="23"/>
    <n v="7833.7034000000003"/>
    <n v="10240.681"/>
    <n v="-2406.9776000000002"/>
    <n v="-0.30725922046014659"/>
    <x v="224"/>
    <x v="321"/>
    <x v="0"/>
  </r>
  <r>
    <x v="321"/>
    <d v="2023-02-28T00:00:00"/>
    <d v="2023-02-27T00:00:00"/>
    <n v="-1"/>
    <s v="Corrected"/>
    <d v="2023-03-01T00:00:00"/>
    <n v="1"/>
    <s v="Europe"/>
    <s v="France"/>
    <s v="Marseille"/>
    <s v="Corporate"/>
    <s v="Retail"/>
    <s v="K. Singh"/>
    <s v="Networking"/>
    <s v="NET-5195"/>
    <n v="1299.81"/>
    <n v="3149.13"/>
    <n v="3149.13"/>
    <n v="0.10299999999999999"/>
    <n v="14"/>
    <n v="39546.774539999999"/>
    <n v="18197.34"/>
    <x v="322"/>
    <n v="0.53985273864511729"/>
    <s v="Feb-2023"/>
    <d v="2023-02-01T00:00:00"/>
    <d v="2023-01-01T00:00:00"/>
    <n v="1"/>
    <s v="Q1-2023"/>
    <s v="Europe → France → Marseille"/>
    <m/>
    <m/>
    <s v="High"/>
    <x v="1"/>
    <n v="0"/>
    <n v="0.10299999999999999"/>
    <n v="1429.7910000000002"/>
    <n v="15"/>
    <n v="42371.544150000002"/>
    <n v="21446.865000000002"/>
    <n v="20924.67915"/>
    <n v="0.49383801250962905"/>
    <x v="225"/>
    <x v="322"/>
    <x v="0"/>
  </r>
  <r>
    <x v="322"/>
    <d v="2024-02-18T00:00:00"/>
    <d v="2024-03-11T00:00:00"/>
    <n v="22"/>
    <s v="Original"/>
    <d v="2024-03-11T00:00:00"/>
    <n v="22"/>
    <s v="Americas"/>
    <s v="Brazil"/>
    <s v="São Paulo"/>
    <s v="Consumer"/>
    <s v="Online"/>
    <s v="A. Patel"/>
    <s v="Components"/>
    <s v="CMP-9801"/>
    <n v="80.48"/>
    <n v="65.650000000000006"/>
    <n v="65.650000000000006"/>
    <n v="0.17599999999999999"/>
    <n v="13"/>
    <n v="703.2428000000001"/>
    <n v="1046.24"/>
    <x v="323"/>
    <n v="-0.48773652570634191"/>
    <s v="Feb-2024"/>
    <d v="2024-02-01T00:00:00"/>
    <d v="2023-01-01T00:00:00"/>
    <n v="13"/>
    <s v="Q1-2024"/>
    <s v="Americas → Brazil → São Paulo"/>
    <m/>
    <m/>
    <s v="Low"/>
    <x v="0"/>
    <n v="0"/>
    <n v="0.17599999999999999"/>
    <n v="88.528000000000006"/>
    <n v="14"/>
    <n v="757.33840000000021"/>
    <n v="1239.3920000000001"/>
    <n v="-482.05359999999985"/>
    <n v="-0.63651017827697598"/>
    <x v="226"/>
    <x v="323"/>
    <x v="0"/>
  </r>
  <r>
    <x v="323"/>
    <d v="2024-09-09T00:00:00"/>
    <d v="2024-10-08T00:00:00"/>
    <n v="29"/>
    <s v="Original"/>
    <d v="2024-10-08T00:00:00"/>
    <n v="29"/>
    <s v="Americas"/>
    <s v="Brazil"/>
    <s v="São Paulo"/>
    <s v="Education"/>
    <s v="Direct"/>
    <s v="J. Njeri"/>
    <s v="Components"/>
    <s v="CMP-3093"/>
    <n v="1010.33"/>
    <n v="2492.14"/>
    <n v="2492.14"/>
    <n v="5.0999999999999997E-2"/>
    <n v="11"/>
    <n v="26015.449459999996"/>
    <n v="11113.630000000001"/>
    <x v="324"/>
    <n v="0.57280653493656752"/>
    <s v="Sep-2024"/>
    <d v="2024-09-01T00:00:00"/>
    <d v="2023-01-01T00:00:00"/>
    <n v="20"/>
    <s v="Q3-2024"/>
    <s v="Americas → Brazil → São Paulo"/>
    <m/>
    <m/>
    <s v="High"/>
    <x v="0"/>
    <n v="0"/>
    <n v="5.0999999999999997E-2"/>
    <n v="1111.3630000000001"/>
    <n v="12"/>
    <n v="28380.490319999997"/>
    <n v="13336.356"/>
    <n v="15044.134319999997"/>
    <n v="0.5300871884302244"/>
    <x v="227"/>
    <x v="324"/>
    <x v="0"/>
  </r>
  <r>
    <x v="324"/>
    <d v="2023-05-07T00:00:00"/>
    <d v="2023-05-29T00:00:00"/>
    <n v="22"/>
    <s v="Original"/>
    <d v="2023-05-29T00:00:00"/>
    <n v="22"/>
    <s v="Africa"/>
    <s v="South Africa"/>
    <s v="Durban"/>
    <s v="Education"/>
    <s v="Distributor"/>
    <s v="K. Singh"/>
    <s v="Accessories"/>
    <s v="ACC-2364"/>
    <n v="653.86"/>
    <n v="931.84"/>
    <n v="931.84"/>
    <n v="0.121"/>
    <n v="12"/>
    <n v="9829.0483199999999"/>
    <n v="7846.32"/>
    <x v="325"/>
    <n v="0.20172129136506273"/>
    <s v="May-2023"/>
    <d v="2023-05-01T00:00:00"/>
    <d v="2023-01-01T00:00:00"/>
    <n v="4"/>
    <s v="Q2-2023"/>
    <s v="Africa → South Africa → Durban"/>
    <m/>
    <m/>
    <s v="Medium"/>
    <x v="0"/>
    <n v="0"/>
    <n v="0.121"/>
    <n v="719.24600000000009"/>
    <n v="13"/>
    <n v="10648.135679999999"/>
    <n v="9350.1980000000003"/>
    <n v="1297.9376799999991"/>
    <n v="0.12189342050156889"/>
    <x v="228"/>
    <x v="325"/>
    <x v="0"/>
  </r>
  <r>
    <x v="325"/>
    <d v="2024-01-12T00:00:00"/>
    <d v="2024-01-29T00:00:00"/>
    <n v="17"/>
    <s v="Original"/>
    <d v="2024-01-29T00:00:00"/>
    <n v="17"/>
    <s v="Asia"/>
    <s v="India"/>
    <s v="Hyderabad"/>
    <s v="Small Business"/>
    <s v="Direct"/>
    <s v="B. Chen"/>
    <s v="Components"/>
    <s v="CMP-5138"/>
    <n v="310.02"/>
    <n v="619.51"/>
    <n v="619.51"/>
    <n v="4.2000000000000003E-2"/>
    <n v="4"/>
    <n v="2373.9623200000001"/>
    <n v="1240.08"/>
    <x v="326"/>
    <n v="0.47763282106347843"/>
    <s v="Jan-2024"/>
    <d v="2024-01-01T00:00:00"/>
    <d v="2023-01-01T00:00:00"/>
    <n v="12"/>
    <s v="Q1-2024"/>
    <s v="Asia → India → Hyderabad"/>
    <m/>
    <m/>
    <s v="Low"/>
    <x v="0"/>
    <n v="0"/>
    <n v="4.2000000000000003E-2"/>
    <n v="341.02199999999999"/>
    <n v="4"/>
    <n v="2373.9623200000001"/>
    <n v="1364.088"/>
    <n v="1009.8743200000001"/>
    <n v="0.42539610316982623"/>
    <x v="0"/>
    <x v="326"/>
    <x v="0"/>
  </r>
  <r>
    <x v="326"/>
    <d v="2023-06-10T00:00:00"/>
    <d v="2023-06-18T00:00:00"/>
    <n v="8"/>
    <s v="Original"/>
    <d v="2023-06-18T00:00:00"/>
    <n v="8"/>
    <s v="Africa"/>
    <s v="Kenya"/>
    <s v="Nakuru"/>
    <s v="Enterprise"/>
    <s v="Direct"/>
    <s v="H. Kim"/>
    <s v="Phones"/>
    <s v="PHN-2337"/>
    <n v="894.23"/>
    <n v="1421.55"/>
    <n v="1421.55"/>
    <n v="0.109"/>
    <n v="3"/>
    <n v="3799.8031499999997"/>
    <n v="2682.69"/>
    <x v="327"/>
    <n v="0.29399237431549574"/>
    <s v="Jun-2023"/>
    <d v="2023-06-01T00:00:00"/>
    <d v="2023-01-01T00:00:00"/>
    <n v="5"/>
    <s v="Q2-2023"/>
    <s v="Africa → Kenya → Nakuru"/>
    <m/>
    <m/>
    <s v="Medium"/>
    <x v="0"/>
    <n v="0"/>
    <n v="0.109"/>
    <n v="983.65300000000013"/>
    <n v="3"/>
    <n v="3799.8031499999997"/>
    <n v="2950.9590000000003"/>
    <n v="848.84414999999944"/>
    <n v="0.22339161174704525"/>
    <x v="0"/>
    <x v="327"/>
    <x v="0"/>
  </r>
  <r>
    <x v="327"/>
    <d v="2025-05-19T00:00:00"/>
    <d v="2025-05-17T00:00:00"/>
    <n v="-2"/>
    <s v="Corrected"/>
    <d v="2025-05-21T00:00:00"/>
    <n v="2"/>
    <s v="Americas"/>
    <s v="Brazil"/>
    <s v="São Paulo"/>
    <s v="Small Business"/>
    <s v="Distributor"/>
    <s v="L. Okafor"/>
    <s v="Monitors"/>
    <s v="MON-2993"/>
    <n v="383.77"/>
    <n v="952.56"/>
    <n v="952.56"/>
    <n v="0.34599999999999997"/>
    <n v="10"/>
    <n v="6229.7423999999992"/>
    <n v="3837.7"/>
    <x v="328"/>
    <n v="0.38397131797937578"/>
    <s v="May-2025"/>
    <d v="2025-05-01T00:00:00"/>
    <d v="2023-01-01T00:00:00"/>
    <n v="28"/>
    <s v="Q2-2025"/>
    <s v="Americas → Brazil → São Paulo"/>
    <m/>
    <m/>
    <s v="Medium"/>
    <x v="1"/>
    <n v="1"/>
    <n v="0.25"/>
    <n v="422.14699999999999"/>
    <n v="11"/>
    <n v="7858.62"/>
    <n v="4643.6170000000002"/>
    <n v="3215.0029999999997"/>
    <n v="0.40910528820581726"/>
    <x v="229"/>
    <x v="328"/>
    <x v="0"/>
  </r>
  <r>
    <x v="328"/>
    <d v="2023-10-22T00:00:00"/>
    <d v="2023-11-16T00:00:00"/>
    <n v="25"/>
    <s v="Original"/>
    <d v="2023-11-16T00:00:00"/>
    <n v="25"/>
    <s v="Americas"/>
    <s v="Canada"/>
    <s v="Toronto"/>
    <s v="Small Business"/>
    <s v="Marketplace"/>
    <s v="I. Johnson"/>
    <s v="Laptops"/>
    <s v="LAP-9024"/>
    <n v="1373.31"/>
    <n v="3154.14"/>
    <n v="3154.14"/>
    <n v="0.2"/>
    <n v="11"/>
    <n v="27756.432000000001"/>
    <n v="15106.41"/>
    <x v="329"/>
    <n v="0.45575101295440279"/>
    <s v="Oct-2023"/>
    <d v="2023-10-01T00:00:00"/>
    <d v="2023-01-01T00:00:00"/>
    <n v="9"/>
    <s v="Q4-2023"/>
    <s v="Americas → Canada → Toronto"/>
    <m/>
    <m/>
    <s v="High"/>
    <x v="0"/>
    <n v="0"/>
    <n v="0.2"/>
    <n v="1510.6410000000001"/>
    <n v="12"/>
    <n v="30279.744000000002"/>
    <n v="18127.692000000003"/>
    <n v="12152.052"/>
    <n v="0.40132611424984305"/>
    <x v="230"/>
    <x v="329"/>
    <x v="0"/>
  </r>
  <r>
    <x v="329"/>
    <d v="2025-01-11T00:00:00"/>
    <d v="2025-01-23T00:00:00"/>
    <n v="12"/>
    <s v="Original"/>
    <d v="2025-01-23T00:00:00"/>
    <n v="12"/>
    <s v="Americas"/>
    <s v="USA"/>
    <s v="Austin"/>
    <s v="Consumer"/>
    <s v="Distributor"/>
    <s v="H. Kim"/>
    <s v="Phones"/>
    <s v="PHN-6307"/>
    <n v="100.69"/>
    <n v="226.14"/>
    <n v="226.14"/>
    <n v="6.5000000000000002E-2"/>
    <n v="12"/>
    <n v="2537.2908000000002"/>
    <n v="1208.28"/>
    <x v="330"/>
    <n v="0.52379128162999689"/>
    <s v="Jan-2025"/>
    <d v="2025-01-01T00:00:00"/>
    <d v="2023-01-01T00:00:00"/>
    <n v="24"/>
    <s v="Q1-2025"/>
    <s v="Americas → USA → Austin"/>
    <m/>
    <m/>
    <s v="Low"/>
    <x v="0"/>
    <n v="0"/>
    <n v="6.5000000000000002E-2"/>
    <n v="110.759"/>
    <n v="13"/>
    <n v="2748.7316999999998"/>
    <n v="1439.867"/>
    <n v="1308.8646999999999"/>
    <n v="0.47617040979299652"/>
    <x v="231"/>
    <x v="330"/>
    <x v="0"/>
  </r>
  <r>
    <x v="330"/>
    <d v="2025-09-14T00:00:00"/>
    <d v="2025-09-26T00:00:00"/>
    <n v="12"/>
    <s v="Original"/>
    <d v="2025-09-26T00:00:00"/>
    <n v="12"/>
    <s v="Europe"/>
    <s v="United Kingdom"/>
    <s v="London"/>
    <s v="Small Business"/>
    <s v="Direct"/>
    <s v="N. Brown"/>
    <s v="Networking"/>
    <s v="NET-9003"/>
    <n v="425.15"/>
    <n v="885.92"/>
    <n v="885.92"/>
    <n v="0.23899999999999999"/>
    <n v="13"/>
    <n v="8764.4065599999994"/>
    <n v="5526.95"/>
    <x v="331"/>
    <n v="0.3693868532725848"/>
    <s v="Sep-2025"/>
    <d v="2025-09-01T00:00:00"/>
    <d v="2023-01-01T00:00:00"/>
    <n v="32"/>
    <s v="Q3-2025"/>
    <s v="Europe → United Kingdom → London"/>
    <m/>
    <m/>
    <s v="Medium"/>
    <x v="0"/>
    <n v="1"/>
    <n v="0.23899999999999999"/>
    <n v="467.66500000000002"/>
    <n v="14"/>
    <n v="9438.5916799999995"/>
    <n v="6547.31"/>
    <n v="2891.2816799999991"/>
    <n v="0.30632553859984324"/>
    <x v="232"/>
    <x v="331"/>
    <x v="0"/>
  </r>
  <r>
    <x v="331"/>
    <d v="2023-08-30T00:00:00"/>
    <d v="2023-09-03T00:00:00"/>
    <n v="4"/>
    <s v="Original"/>
    <d v="2023-09-03T00:00:00"/>
    <n v="4"/>
    <s v="Asia"/>
    <s v="India"/>
    <s v="Delhi"/>
    <s v="Small Business"/>
    <s v="Marketplace"/>
    <s v="L. Okafor"/>
    <s v="Accessories"/>
    <s v="ACC-3068"/>
    <n v="1082.25"/>
    <n v="2433.34"/>
    <n v="2433.34"/>
    <n v="0.27"/>
    <n v="4"/>
    <n v="7105.3528000000006"/>
    <n v="4329"/>
    <x v="332"/>
    <n v="0.3907410199251472"/>
    <s v="Aug-2023"/>
    <d v="2023-08-01T00:00:00"/>
    <d v="2023-01-01T00:00:00"/>
    <n v="7"/>
    <s v="Q3-2023"/>
    <s v="Asia → India → Delhi"/>
    <m/>
    <m/>
    <s v="High"/>
    <x v="1"/>
    <n v="1"/>
    <n v="0.25"/>
    <n v="1190.4750000000001"/>
    <n v="4"/>
    <n v="7300.02"/>
    <n v="4761.9000000000005"/>
    <n v="2538.12"/>
    <n v="0.34768671866652417"/>
    <x v="233"/>
    <x v="332"/>
    <x v="0"/>
  </r>
  <r>
    <x v="332"/>
    <d v="2023-11-15T00:00:00"/>
    <d v="2023-12-06T00:00:00"/>
    <n v="21"/>
    <s v="Original"/>
    <d v="2023-12-06T00:00:00"/>
    <n v="21"/>
    <s v="Europe"/>
    <s v="United Kingdom"/>
    <s v="Manchester"/>
    <s v="Education"/>
    <s v="Direct"/>
    <s v="H. Kim"/>
    <s v="Accessories"/>
    <s v="ACC-1060"/>
    <n v="1184.99"/>
    <n v="1154.3399999999999"/>
    <n v="1154.3399999999999"/>
    <n v="2.8000000000000001E-2"/>
    <n v="5"/>
    <n v="5610.0923999999995"/>
    <n v="5924.95"/>
    <x v="333"/>
    <n v="-5.6123424990290764E-2"/>
    <s v="Nov-2023"/>
    <d v="2023-11-01T00:00:00"/>
    <d v="2023-01-01T00:00:00"/>
    <n v="10"/>
    <s v="Q4-2023"/>
    <s v="Europe → United Kingdom → Manchester"/>
    <m/>
    <m/>
    <s v="Medium"/>
    <x v="0"/>
    <n v="0"/>
    <n v="2.8000000000000001E-2"/>
    <n v="1303.489"/>
    <n v="5"/>
    <n v="5610.0923999999995"/>
    <n v="6517.4449999999997"/>
    <n v="-907.35260000000017"/>
    <n v="-0.16173576748931984"/>
    <x v="0"/>
    <x v="333"/>
    <x v="0"/>
  </r>
  <r>
    <x v="333"/>
    <d v="2025-04-27T00:00:00"/>
    <d v="2025-05-27T00:00:00"/>
    <n v="30"/>
    <s v="Original"/>
    <d v="2025-05-27T00:00:00"/>
    <n v="30"/>
    <s v="Asia"/>
    <s v="India"/>
    <s v="Not Specified"/>
    <s v="Enterprise"/>
    <s v="Marketplace"/>
    <s v="H. Kim"/>
    <s v="Phones"/>
    <s v="PHN-3854"/>
    <n v="481.32"/>
    <n v="1135.99"/>
    <n v="1135.99"/>
    <n v="0.14499999999999999"/>
    <n v="5"/>
    <n v="4856.35725"/>
    <n v="2406.6"/>
    <x v="334"/>
    <n v="0.50444337677175621"/>
    <s v="Apr-2025"/>
    <d v="2025-04-01T00:00:00"/>
    <d v="2023-01-01T00:00:00"/>
    <n v="27"/>
    <s v="Q2-2025"/>
    <s v="Asia → India → Not Specified"/>
    <m/>
    <m/>
    <s v="Medium"/>
    <x v="0"/>
    <n v="0"/>
    <n v="0.14499999999999999"/>
    <n v="529.452"/>
    <n v="5"/>
    <n v="4856.35725"/>
    <n v="2647.26"/>
    <n v="2209.0972499999998"/>
    <n v="0.45488771444893183"/>
    <x v="0"/>
    <x v="334"/>
    <x v="0"/>
  </r>
  <r>
    <x v="334"/>
    <d v="2024-04-09T00:00:00"/>
    <d v="2024-04-18T00:00:00"/>
    <n v="9"/>
    <s v="Original"/>
    <d v="2024-04-18T00:00:00"/>
    <n v="9"/>
    <s v="Europe"/>
    <s v="France"/>
    <s v="Lyon"/>
    <s v="Consumer"/>
    <s v="Online"/>
    <s v="E. Garcia"/>
    <s v="Printers"/>
    <s v="PRN-1086"/>
    <n v="1288.8499999999999"/>
    <n v="2751.84"/>
    <n v="2751.84"/>
    <n v="0.158"/>
    <n v="7"/>
    <n v="16219.34496"/>
    <n v="9021.9499999999989"/>
    <x v="335"/>
    <n v="0.44375373837538756"/>
    <s v="Apr-2024"/>
    <d v="2024-04-01T00:00:00"/>
    <d v="2023-01-01T00:00:00"/>
    <n v="15"/>
    <s v="Q2-2024"/>
    <s v="Europe → France → Lyon"/>
    <m/>
    <m/>
    <s v="High"/>
    <x v="0"/>
    <n v="0"/>
    <n v="0.158"/>
    <n v="1417.7350000000001"/>
    <n v="7"/>
    <n v="16219.34496"/>
    <n v="9924.1450000000004"/>
    <n v="6295.1999599999999"/>
    <n v="0.38812911221292623"/>
    <x v="0"/>
    <x v="335"/>
    <x v="0"/>
  </r>
  <r>
    <x v="335"/>
    <d v="2024-07-11T00:00:00"/>
    <d v="2024-07-31T00:00:00"/>
    <n v="20"/>
    <s v="Original"/>
    <d v="2024-07-31T00:00:00"/>
    <n v="20"/>
    <s v="Asia"/>
    <s v="China"/>
    <s v="Shenzhen"/>
    <s v="Consumer"/>
    <s v="Online"/>
    <s v="G. Dubois"/>
    <s v="Phones"/>
    <s v="PHN-7815"/>
    <n v="647.26"/>
    <n v="1374.72"/>
    <n v="1374.72"/>
    <n v="6.6000000000000003E-2"/>
    <n v="22"/>
    <n v="28247.74656"/>
    <n v="14239.72"/>
    <x v="336"/>
    <n v="0.49589890401508901"/>
    <s v="Jul-2024"/>
    <d v="2024-07-01T00:00:00"/>
    <d v="2023-01-01T00:00:00"/>
    <n v="18"/>
    <s v="Q3-2024"/>
    <s v="Asia → China → Shenzhen"/>
    <m/>
    <m/>
    <s v="Medium"/>
    <x v="0"/>
    <n v="0"/>
    <n v="6.6000000000000003E-2"/>
    <n v="711.9860000000001"/>
    <n v="23"/>
    <n v="29531.73504"/>
    <n v="16375.678000000002"/>
    <n v="13156.057039999998"/>
    <n v="0.44548879441659783"/>
    <x v="234"/>
    <x v="336"/>
    <x v="0"/>
  </r>
  <r>
    <x v="336"/>
    <d v="2024-02-18T00:00:00"/>
    <d v="2024-03-03T00:00:00"/>
    <n v="14"/>
    <s v="Original"/>
    <d v="2024-03-03T00:00:00"/>
    <n v="14"/>
    <s v="Americas"/>
    <s v="Brazil"/>
    <s v="Not Specified"/>
    <s v="Enterprise"/>
    <s v="Distributor"/>
    <s v="A. Patel"/>
    <s v="Printers"/>
    <s v="PRN-5384"/>
    <n v="624.23"/>
    <n v="1318.37"/>
    <n v="1318.37"/>
    <n v="0.21"/>
    <n v="37"/>
    <n v="38535.955099999999"/>
    <n v="23096.510000000002"/>
    <x v="337"/>
    <n v="0.40065038118128793"/>
    <s v="Feb-2024"/>
    <d v="2024-02-01T00:00:00"/>
    <d v="2023-01-01T00:00:00"/>
    <n v="13"/>
    <s v="Q1-2024"/>
    <s v="Americas → Brazil → Not Specified"/>
    <m/>
    <m/>
    <s v="Medium"/>
    <x v="0"/>
    <n v="1"/>
    <n v="0.21"/>
    <n v="686.65300000000002"/>
    <n v="39"/>
    <n v="40618.979699999996"/>
    <n v="26779.467000000001"/>
    <n v="13839.512699999996"/>
    <n v="0.34071541929941673"/>
    <x v="235"/>
    <x v="337"/>
    <x v="0"/>
  </r>
  <r>
    <x v="337"/>
    <d v="2023-07-25T00:00:00"/>
    <d v="2023-08-10T00:00:00"/>
    <n v="16"/>
    <s v="Original"/>
    <d v="2023-08-10T00:00:00"/>
    <n v="16"/>
    <s v="Africa"/>
    <s v="Nigeria"/>
    <s v="Port Harcourt"/>
    <s v="Corporate"/>
    <s v="Distributor"/>
    <s v="I. Johnson"/>
    <s v="Accessories"/>
    <s v="ACC-8178"/>
    <n v="506.83"/>
    <n v="441.74"/>
    <n v="441.74"/>
    <n v="0.24"/>
    <n v="9"/>
    <n v="3021.5016000000001"/>
    <n v="4561.47"/>
    <x v="338"/>
    <n v="-0.50966989393618067"/>
    <s v="Jul-2023"/>
    <d v="2023-07-01T00:00:00"/>
    <d v="2023-01-01T00:00:00"/>
    <n v="6"/>
    <s v="Q3-2023"/>
    <s v="Africa → Nigeria → Port Harcourt"/>
    <m/>
    <m/>
    <s v="Low"/>
    <x v="0"/>
    <n v="1"/>
    <n v="0.24"/>
    <n v="557.51300000000003"/>
    <n v="9"/>
    <n v="3021.5016000000001"/>
    <n v="5017.6170000000002"/>
    <n v="-1996.1154000000001"/>
    <n v="-0.66063688332979875"/>
    <x v="0"/>
    <x v="338"/>
    <x v="0"/>
  </r>
  <r>
    <x v="338"/>
    <d v="2023-07-14T00:00:00"/>
    <d v="2023-07-21T00:00:00"/>
    <n v="7"/>
    <s v="Original"/>
    <d v="2023-07-21T00:00:00"/>
    <n v="7"/>
    <s v="Africa"/>
    <s v="South Africa"/>
    <s v="Durban"/>
    <s v="Enterprise"/>
    <s v="Marketplace"/>
    <s v="Not Specified"/>
    <s v="Monitors"/>
    <s v="MON-1018"/>
    <n v="620.74"/>
    <n v="1330.07"/>
    <n v="1330.07"/>
    <n v="0.29899999999999999"/>
    <n v="28"/>
    <n v="26106.613960000002"/>
    <n v="17380.72"/>
    <x v="339"/>
    <n v="0.33424073965967516"/>
    <s v="Jul-2023"/>
    <d v="2023-07-01T00:00:00"/>
    <d v="2023-01-01T00:00:00"/>
    <n v="6"/>
    <s v="Q3-2023"/>
    <s v="Africa → South Africa → Durban"/>
    <m/>
    <m/>
    <s v="Medium"/>
    <x v="1"/>
    <n v="1"/>
    <n v="0.25"/>
    <n v="682.81400000000008"/>
    <n v="29"/>
    <n v="28929.022499999999"/>
    <n v="19801.606000000003"/>
    <n v="9127.4164999999957"/>
    <n v="0.31551071246876716"/>
    <x v="236"/>
    <x v="339"/>
    <x v="0"/>
  </r>
  <r>
    <x v="339"/>
    <d v="2023-07-24T00:00:00"/>
    <d v="2023-08-19T00:00:00"/>
    <n v="26"/>
    <s v="Original"/>
    <d v="2023-08-19T00:00:00"/>
    <n v="26"/>
    <s v="Africa"/>
    <s v="Kenya"/>
    <s v="Nairobi"/>
    <s v="Enterprise"/>
    <s v="Distributor"/>
    <s v="M. Rossi"/>
    <s v="Accessories"/>
    <s v="ACC-1238"/>
    <n v="661.45"/>
    <n v="1634.86"/>
    <n v="1634.86"/>
    <n v="0.56499999999999995"/>
    <n v="24"/>
    <n v="17067.938400000003"/>
    <n v="15874.800000000001"/>
    <x v="340"/>
    <n v="6.9905244092045793E-2"/>
    <s v="Jul-2023"/>
    <d v="2023-07-01T00:00:00"/>
    <d v="2023-01-01T00:00:00"/>
    <n v="6"/>
    <s v="Q3-2023"/>
    <s v="Africa → Kenya → Nairobi"/>
    <m/>
    <m/>
    <s v="High"/>
    <x v="0"/>
    <n v="1"/>
    <n v="0.25"/>
    <n v="727.59500000000014"/>
    <n v="25"/>
    <n v="30653.625"/>
    <n v="18189.875000000004"/>
    <n v="12463.749999999996"/>
    <n v="0.40659954573072504"/>
    <x v="237"/>
    <x v="340"/>
    <x v="0"/>
  </r>
  <r>
    <x v="340"/>
    <d v="2023-04-13T00:00:00"/>
    <d v="2023-04-11T00:00:00"/>
    <n v="-2"/>
    <s v="Corrected"/>
    <d v="2023-04-15T00:00:00"/>
    <n v="2"/>
    <s v="Americas"/>
    <s v="USA"/>
    <s v="San Francisco"/>
    <s v="Education"/>
    <s v="Marketplace"/>
    <s v="G. Dubois"/>
    <s v="Networking"/>
    <s v="NET-1816"/>
    <n v="32.1"/>
    <n v="70.599999999999994"/>
    <n v="70.599999999999994"/>
    <n v="0.28199999999999997"/>
    <n v="22"/>
    <n v="1115.1975999999997"/>
    <n v="706.2"/>
    <x v="341"/>
    <n v="0.36674899587301818"/>
    <s v="Apr-2023"/>
    <d v="2023-04-01T00:00:00"/>
    <d v="2023-01-01T00:00:00"/>
    <n v="3"/>
    <s v="Q2-2023"/>
    <s v="Americas → USA → San Francisco"/>
    <m/>
    <m/>
    <s v="Low"/>
    <x v="1"/>
    <n v="1"/>
    <n v="0.25"/>
    <n v="35.31"/>
    <n v="23"/>
    <n v="1217.8499999999999"/>
    <n v="812.13000000000011"/>
    <n v="405.7199999999998"/>
    <n v="0.33314447592067975"/>
    <x v="238"/>
    <x v="341"/>
    <x v="0"/>
  </r>
  <r>
    <x v="341"/>
    <d v="2024-10-29T00:00:00"/>
    <d v="2024-11-04T00:00:00"/>
    <n v="6"/>
    <s v="Original"/>
    <d v="2024-11-04T00:00:00"/>
    <n v="6"/>
    <s v="Africa"/>
    <s v="Kenya"/>
    <s v="Nairobi"/>
    <s v="Corporate"/>
    <s v="Distributor"/>
    <s v="M. Rossi"/>
    <s v="Printers"/>
    <s v="PRN-4893"/>
    <n v="805.81"/>
    <n v="1823.04"/>
    <n v="1823.04"/>
    <n v="0"/>
    <n v="11"/>
    <n v="20053.439999999999"/>
    <n v="8863.91"/>
    <x v="342"/>
    <n v="0.55798556257679477"/>
    <s v="Oct-2024"/>
    <d v="2024-10-01T00:00:00"/>
    <d v="2023-01-01T00:00:00"/>
    <n v="21"/>
    <s v="Q4-2024"/>
    <s v="Africa → Kenya → Nairobi"/>
    <m/>
    <m/>
    <s v="High"/>
    <x v="1"/>
    <n v="0"/>
    <n v="0"/>
    <n v="886.39099999999996"/>
    <n v="12"/>
    <n v="21876.48"/>
    <n v="10636.691999999999"/>
    <n v="11239.788"/>
    <n v="0.51378411883447428"/>
    <x v="239"/>
    <x v="342"/>
    <x v="0"/>
  </r>
  <r>
    <x v="342"/>
    <d v="2024-02-17T00:00:00"/>
    <d v="2024-03-04T00:00:00"/>
    <n v="16"/>
    <s v="Original"/>
    <d v="2024-03-04T00:00:00"/>
    <n v="16"/>
    <s v="Asia"/>
    <s v="India"/>
    <s v="Delhi"/>
    <s v="Small Business"/>
    <s v="Marketplace"/>
    <s v="F. Müller"/>
    <s v="Phones"/>
    <s v="PHN-1717"/>
    <n v="1231.8"/>
    <n v="2015.99"/>
    <n v="2015.99"/>
    <n v="0.26100000000000001"/>
    <n v="6"/>
    <n v="8938.8996600000009"/>
    <n v="7390.7999999999993"/>
    <x v="343"/>
    <n v="0.17318682599464391"/>
    <s v="Feb-2024"/>
    <d v="2024-02-01T00:00:00"/>
    <d v="2023-01-01T00:00:00"/>
    <n v="13"/>
    <s v="Q1-2024"/>
    <s v="Asia → India → Delhi"/>
    <m/>
    <m/>
    <s v="High"/>
    <x v="0"/>
    <n v="1"/>
    <n v="0.25"/>
    <n v="1354.98"/>
    <n v="6"/>
    <n v="9071.9549999999999"/>
    <n v="8129.88"/>
    <n v="942.07499999999982"/>
    <n v="0.10384476113472783"/>
    <x v="240"/>
    <x v="343"/>
    <x v="0"/>
  </r>
  <r>
    <x v="343"/>
    <d v="2024-07-13T00:00:00"/>
    <d v="2024-07-12T00:00:00"/>
    <n v="-1"/>
    <s v="Corrected"/>
    <d v="2024-07-14T00:00:00"/>
    <n v="1"/>
    <s v="Asia"/>
    <s v="Japan"/>
    <s v="Nagoya"/>
    <s v="Small Business"/>
    <s v="Marketplace"/>
    <s v="F. Müller"/>
    <s v="Networking"/>
    <s v="NET-9575"/>
    <n v="105.13"/>
    <n v="244.13"/>
    <n v="244.13"/>
    <n v="7.0999999999999994E-2"/>
    <n v="14"/>
    <n v="3175.1547799999998"/>
    <n v="1471.82"/>
    <x v="344"/>
    <n v="0.53645724319618837"/>
    <s v="Jul-2024"/>
    <d v="2024-07-01T00:00:00"/>
    <d v="2023-03-01T00:00:00"/>
    <n v="16"/>
    <s v="Q3-2024"/>
    <s v="Asia → Japan → Nagoya"/>
    <m/>
    <m/>
    <s v="Low"/>
    <x v="1"/>
    <n v="0"/>
    <n v="7.0999999999999994E-2"/>
    <n v="115.643"/>
    <n v="15"/>
    <n v="3401.9515500000002"/>
    <n v="1734.645"/>
    <n v="1667.3065500000002"/>
    <n v="0.49010296751580723"/>
    <x v="241"/>
    <x v="344"/>
    <x v="0"/>
  </r>
  <r>
    <x v="344"/>
    <d v="2023-12-01T00:00:00"/>
    <d v="2023-12-18T00:00:00"/>
    <n v="17"/>
    <s v="Original"/>
    <d v="2023-12-18T00:00:00"/>
    <n v="17"/>
    <s v="Asia"/>
    <s v="Japan"/>
    <s v="Nagoya"/>
    <s v="Small Business"/>
    <s v="Direct"/>
    <s v="N. Brown"/>
    <s v="Laptops"/>
    <s v="LAP-3604"/>
    <n v="1495.79"/>
    <n v="2783.12"/>
    <n v="2783.12"/>
    <n v="0.02"/>
    <n v="5"/>
    <n v="13637.287999999999"/>
    <n v="7478.95"/>
    <x v="345"/>
    <n v="0.45158084217331185"/>
    <s v="Dec-2023"/>
    <d v="2023-12-01T00:00:00"/>
    <d v="2023-03-01T00:00:00"/>
    <n v="9"/>
    <s v="Q4-2023"/>
    <s v="Asia → Japan → Nagoya"/>
    <m/>
    <m/>
    <s v="High"/>
    <x v="0"/>
    <n v="0"/>
    <n v="0.02"/>
    <n v="1645.3690000000001"/>
    <n v="5"/>
    <n v="13637.287999999999"/>
    <n v="8226.8450000000012"/>
    <n v="5410.4429999999975"/>
    <n v="0.3967389263906429"/>
    <x v="0"/>
    <x v="345"/>
    <x v="0"/>
  </r>
  <r>
    <x v="345"/>
    <d v="2024-07-25T00:00:00"/>
    <d v="2024-08-02T00:00:00"/>
    <n v="8"/>
    <s v="Original"/>
    <d v="2024-08-02T00:00:00"/>
    <n v="8"/>
    <s v="Americas"/>
    <s v="Canada"/>
    <s v="Montreal"/>
    <s v="Consumer"/>
    <s v="Direct"/>
    <s v="J. Njeri"/>
    <s v="Accessories"/>
    <s v="ACC-6626"/>
    <n v="986.81"/>
    <n v="2050.31"/>
    <n v="2050.31"/>
    <n v="0.10299999999999999"/>
    <n v="43"/>
    <n v="79082.507010000001"/>
    <n v="42432.829999999994"/>
    <x v="346"/>
    <n v="0.46343595310358138"/>
    <s v="Jul-2024"/>
    <d v="2024-07-01T00:00:00"/>
    <d v="2023-01-01T00:00:00"/>
    <n v="18"/>
    <s v="Q3-2024"/>
    <s v="Americas → Canada → Montreal"/>
    <m/>
    <m/>
    <s v="High"/>
    <x v="0"/>
    <n v="0"/>
    <n v="0.10299999999999999"/>
    <n v="1085.491"/>
    <n v="45"/>
    <n v="82760.763149999999"/>
    <n v="48847.095000000001"/>
    <n v="33913.668149999998"/>
    <n v="0.40977954841393943"/>
    <x v="242"/>
    <x v="346"/>
    <x v="0"/>
  </r>
  <r>
    <x v="346"/>
    <d v="2023-05-04T00:00:00"/>
    <d v="2023-05-16T00:00:00"/>
    <n v="12"/>
    <s v="Original"/>
    <d v="2023-05-16T00:00:00"/>
    <n v="12"/>
    <s v="Africa"/>
    <s v="Nigeria"/>
    <s v="Abuja"/>
    <s v="Small Business"/>
    <s v="Marketplace"/>
    <s v="J. Njeri"/>
    <s v="Phones"/>
    <s v="PHN-1670"/>
    <n v="77.739999999999995"/>
    <n v="147.12"/>
    <n v="147.12"/>
    <n v="0"/>
    <n v="15"/>
    <n v="2206.8000000000002"/>
    <n v="1166.0999999999999"/>
    <x v="347"/>
    <n v="0.47158781946710177"/>
    <s v="May-2023"/>
    <d v="2023-05-01T00:00:00"/>
    <d v="2023-01-01T00:00:00"/>
    <n v="4"/>
    <s v="Q2-2023"/>
    <s v="Africa → Nigeria → Abuja"/>
    <m/>
    <m/>
    <s v="Low"/>
    <x v="0"/>
    <n v="0"/>
    <n v="0"/>
    <n v="85.513999999999996"/>
    <n v="16"/>
    <n v="2353.92"/>
    <n v="1368.2239999999999"/>
    <n v="985.69600000000014"/>
    <n v="0.41874660141381193"/>
    <x v="243"/>
    <x v="347"/>
    <x v="0"/>
  </r>
  <r>
    <x v="347"/>
    <d v="2023-12-21T00:00:00"/>
    <d v="2024-01-06T00:00:00"/>
    <n v="16"/>
    <s v="Original"/>
    <d v="2024-01-06T00:00:00"/>
    <n v="16"/>
    <s v="Africa"/>
    <s v="Nigeria"/>
    <s v="Not Specified"/>
    <s v="Corporate"/>
    <s v="Marketplace"/>
    <s v="K. Singh"/>
    <s v="Components"/>
    <s v="CMP-4792"/>
    <n v="932.61"/>
    <n v="1982.98"/>
    <n v="1982.98"/>
    <n v="0.14399999999999999"/>
    <n v="16"/>
    <n v="27158.894079999998"/>
    <n v="14921.76"/>
    <x v="348"/>
    <n v="0.45057556629345635"/>
    <s v="Dec-2023"/>
    <d v="2023-12-01T00:00:00"/>
    <d v="2023-01-01T00:00:00"/>
    <n v="11"/>
    <s v="Q4-2023"/>
    <s v="Africa → Nigeria → Not Specified"/>
    <m/>
    <m/>
    <s v="High"/>
    <x v="0"/>
    <n v="0"/>
    <n v="0.14399999999999999"/>
    <n v="1025.8710000000001"/>
    <n v="17"/>
    <n v="28856.324960000002"/>
    <n v="17439.807000000001"/>
    <n v="11416.517960000001"/>
    <n v="0.39563312292280201"/>
    <x v="244"/>
    <x v="348"/>
    <x v="0"/>
  </r>
  <r>
    <x v="348"/>
    <d v="2025-06-17T00:00:00"/>
    <d v="2025-07-05T00:00:00"/>
    <n v="18"/>
    <s v="Original"/>
    <d v="2025-07-05T00:00:00"/>
    <n v="18"/>
    <s v="Asia"/>
    <s v="India"/>
    <s v="Delhi"/>
    <s v="Consumer"/>
    <s v="Marketplace"/>
    <s v="L. Okafor"/>
    <s v="Laptops"/>
    <s v="LAP-1990"/>
    <n v="982.93"/>
    <n v="2299.3000000000002"/>
    <n v="2299.3000000000002"/>
    <n v="0.113"/>
    <n v="6"/>
    <n v="12236.874600000001"/>
    <n v="5897.58"/>
    <x v="349"/>
    <n v="0.51804850562087157"/>
    <s v="Jun-2025"/>
    <d v="2025-06-01T00:00:00"/>
    <d v="2023-01-01T00:00:00"/>
    <n v="29"/>
    <s v="Q2-2025"/>
    <s v="Asia → India → Delhi"/>
    <m/>
    <m/>
    <s v="High"/>
    <x v="0"/>
    <n v="0"/>
    <n v="0.113"/>
    <n v="1081.223"/>
    <n v="6"/>
    <n v="12236.874600000001"/>
    <n v="6487.3379999999997"/>
    <n v="5749.5366000000013"/>
    <n v="0.46985335618295876"/>
    <x v="0"/>
    <x v="349"/>
    <x v="0"/>
  </r>
  <r>
    <x v="349"/>
    <d v="2023-02-23T00:00:00"/>
    <d v="2023-03-08T00:00:00"/>
    <n v="13"/>
    <s v="Original"/>
    <d v="2023-03-08T00:00:00"/>
    <n v="13"/>
    <s v="Europe"/>
    <s v="United Kingdom"/>
    <s v="Manchester"/>
    <s v="Small Business"/>
    <s v="Direct"/>
    <s v="C. Otieno"/>
    <s v="Printers"/>
    <s v="PRN-7410"/>
    <n v="307.37"/>
    <n v="462.61"/>
    <n v="462.61"/>
    <n v="0.188"/>
    <n v="11"/>
    <n v="4132.0325200000007"/>
    <n v="3381.07"/>
    <x v="350"/>
    <n v="0.18174167709599739"/>
    <s v="Feb-2023"/>
    <d v="2023-02-01T00:00:00"/>
    <d v="2023-01-01T00:00:00"/>
    <n v="1"/>
    <s v="Q1-2023"/>
    <s v="Europe → United Kingdom → Manchester"/>
    <m/>
    <m/>
    <s v="Low"/>
    <x v="0"/>
    <n v="0"/>
    <n v="0.188"/>
    <n v="338.10700000000003"/>
    <n v="12"/>
    <n v="4507.67184"/>
    <n v="4057.2840000000006"/>
    <n v="450.38783999999941"/>
    <n v="9.9915844805596898E-2"/>
    <x v="245"/>
    <x v="350"/>
    <x v="0"/>
  </r>
  <r>
    <x v="350"/>
    <d v="2023-12-02T00:00:00"/>
    <d v="2023-12-16T00:00:00"/>
    <n v="14"/>
    <s v="Original"/>
    <d v="2023-12-16T00:00:00"/>
    <n v="14"/>
    <s v="Europe"/>
    <s v="Germany"/>
    <s v="Frankfurt"/>
    <s v="Education"/>
    <s v="Direct"/>
    <s v="N. Brown"/>
    <s v="Monitors"/>
    <s v="MON-4278"/>
    <n v="879.08"/>
    <n v="1093.3900000000001"/>
    <n v="1093.3900000000001"/>
    <n v="0.113"/>
    <n v="17"/>
    <n v="16487.22781"/>
    <n v="14944.36"/>
    <x v="351"/>
    <n v="9.3579577341935186E-2"/>
    <s v="Dec-2023"/>
    <d v="2023-12-01T00:00:00"/>
    <d v="2023-01-01T00:00:00"/>
    <n v="11"/>
    <s v="Q4-2023"/>
    <s v="Europe → Germany → Frankfurt"/>
    <m/>
    <m/>
    <s v="Medium"/>
    <x v="0"/>
    <n v="0"/>
    <n v="0.113"/>
    <n v="966.98800000000017"/>
    <n v="18"/>
    <n v="17457.064740000002"/>
    <n v="17405.784000000003"/>
    <n v="51.280739999998332"/>
    <n v="2.9375350761286301E-3"/>
    <x v="246"/>
    <x v="351"/>
    <x v="0"/>
  </r>
  <r>
    <x v="351"/>
    <d v="2023-07-14T00:00:00"/>
    <d v="2023-07-14T00:00:00"/>
    <n v="0"/>
    <s v="Original"/>
    <d v="2023-07-14T00:00:00"/>
    <n v="0"/>
    <s v="Africa"/>
    <s v="Nigeria"/>
    <s v="Lagos"/>
    <s v="Education"/>
    <s v="Retail"/>
    <s v="I. Johnson"/>
    <s v="Accessories"/>
    <s v="ACC-5334"/>
    <n v="956.38"/>
    <n v="1454.22"/>
    <n v="1454.22"/>
    <n v="3.9E-2"/>
    <n v="19"/>
    <n v="26552.60298"/>
    <n v="18171.22"/>
    <x v="352"/>
    <n v="0.31565202802576603"/>
    <s v="Jul-2023"/>
    <d v="2023-07-01T00:00:00"/>
    <d v="2023-01-01T00:00:00"/>
    <n v="6"/>
    <s v="Q3-2023"/>
    <s v="Africa → Nigeria → Lagos"/>
    <m/>
    <m/>
    <s v="Medium"/>
    <x v="1"/>
    <n v="0"/>
    <n v="3.9E-2"/>
    <n v="1052.018"/>
    <n v="20"/>
    <n v="27950.108400000001"/>
    <n v="21040.36"/>
    <n v="6909.7484000000004"/>
    <n v="0.24721723082834271"/>
    <x v="247"/>
    <x v="352"/>
    <x v="0"/>
  </r>
  <r>
    <x v="352"/>
    <d v="2024-08-08T00:00:00"/>
    <d v="2024-08-20T00:00:00"/>
    <n v="12"/>
    <s v="Original"/>
    <d v="2024-08-20T00:00:00"/>
    <n v="12"/>
    <s v="Asia"/>
    <s v="Japan"/>
    <s v="Osaka"/>
    <s v="Small Business"/>
    <s v="Retail"/>
    <s v="H. Kim"/>
    <s v="Networking"/>
    <s v="NET-8957"/>
    <n v="1233.3599999999999"/>
    <n v="2120.4"/>
    <n v="2120.4"/>
    <n v="0.17899999999999999"/>
    <n v="20"/>
    <n v="34816.968000000001"/>
    <n v="24667.199999999997"/>
    <x v="353"/>
    <n v="0.29151785991244278"/>
    <s v="Aug-2024"/>
    <d v="2024-08-01T00:00:00"/>
    <d v="2023-03-01T00:00:00"/>
    <n v="17"/>
    <s v="Q3-2024"/>
    <s v="Asia → Japan → Osaka"/>
    <m/>
    <m/>
    <s v="High"/>
    <x v="0"/>
    <n v="0"/>
    <n v="0.17899999999999999"/>
    <n v="1356.6959999999999"/>
    <n v="21"/>
    <n v="36557.816399999996"/>
    <n v="28490.615999999998"/>
    <n v="8067.2003999999979"/>
    <n v="0.22066964590368693"/>
    <x v="248"/>
    <x v="353"/>
    <x v="0"/>
  </r>
  <r>
    <x v="353"/>
    <d v="2024-11-07T00:00:00"/>
    <d v="2024-11-26T00:00:00"/>
    <n v="19"/>
    <s v="Original"/>
    <d v="2024-11-26T00:00:00"/>
    <n v="19"/>
    <s v="Americas"/>
    <s v="Brazil"/>
    <s v="Rio de Janeiro"/>
    <s v="Non-Profit"/>
    <s v="Distributor"/>
    <s v="J. Njeri"/>
    <s v="Printers"/>
    <s v="PRN-9960"/>
    <n v="55.35"/>
    <n v="128.68"/>
    <n v="128.68"/>
    <n v="0.128"/>
    <n v="10"/>
    <n v="1122.0896000000002"/>
    <n v="553.5"/>
    <x v="354"/>
    <n v="0.50672388372550647"/>
    <s v="Nov-2024"/>
    <d v="2024-11-01T00:00:00"/>
    <d v="2023-01-01T00:00:00"/>
    <n v="22"/>
    <s v="Q4-2024"/>
    <s v="Americas → Brazil → Rio de Janeiro"/>
    <m/>
    <m/>
    <s v="Low"/>
    <x v="0"/>
    <n v="0"/>
    <n v="0.128"/>
    <n v="60.885000000000005"/>
    <n v="11"/>
    <n v="1234.29856"/>
    <n v="669.73500000000001"/>
    <n v="564.56355999999994"/>
    <n v="0.457396272098057"/>
    <x v="249"/>
    <x v="354"/>
    <x v="0"/>
  </r>
  <r>
    <x v="354"/>
    <d v="2024-01-01T00:00:00"/>
    <d v="2024-01-27T00:00:00"/>
    <n v="26"/>
    <s v="Original"/>
    <d v="2024-01-27T00:00:00"/>
    <n v="26"/>
    <s v="Europe"/>
    <s v="United Kingdom"/>
    <s v="Manchester"/>
    <s v="Education"/>
    <s v="Distributor"/>
    <s v="D. Smith"/>
    <s v="Accessories"/>
    <s v="ACC-3103"/>
    <n v="657.45"/>
    <n v="1325.96"/>
    <n v="1325.96"/>
    <n v="0.16700000000000001"/>
    <n v="21"/>
    <n v="23195.01828"/>
    <n v="13806.45"/>
    <x v="355"/>
    <n v="0.40476658249048808"/>
    <s v="Jan-2024"/>
    <d v="2024-01-01T00:00:00"/>
    <d v="2023-01-01T00:00:00"/>
    <n v="12"/>
    <s v="Q1-2024"/>
    <s v="Europe → United Kingdom → Manchester"/>
    <m/>
    <m/>
    <s v="Medium"/>
    <x v="0"/>
    <n v="0"/>
    <n v="0.16700000000000001"/>
    <n v="723.19500000000016"/>
    <n v="22"/>
    <n v="24299.542960000002"/>
    <n v="15910.290000000005"/>
    <n v="8389.252959999998"/>
    <n v="0.34524324073953683"/>
    <x v="250"/>
    <x v="355"/>
    <x v="0"/>
  </r>
  <r>
    <x v="355"/>
    <d v="2025-08-14T00:00:00"/>
    <d v="2025-09-11T00:00:00"/>
    <n v="28"/>
    <s v="Original"/>
    <d v="2025-09-11T00:00:00"/>
    <n v="28"/>
    <s v="Americas"/>
    <s v="Brazil"/>
    <s v="São Paulo"/>
    <s v="Non-Profit"/>
    <s v="Direct"/>
    <s v="F. Müller"/>
    <s v="Printers"/>
    <s v="PRN-9490"/>
    <n v="1203.02"/>
    <n v="2439.33"/>
    <n v="2439.33"/>
    <n v="0"/>
    <n v="18"/>
    <n v="43907.94"/>
    <n v="21654.36"/>
    <x v="356"/>
    <n v="0.50682359500354612"/>
    <s v="Aug-2025"/>
    <d v="2025-08-01T00:00:00"/>
    <d v="2023-01-01T00:00:00"/>
    <n v="31"/>
    <s v="Q3-2025"/>
    <s v="Americas → Brazil → São Paulo"/>
    <m/>
    <m/>
    <s v="High"/>
    <x v="0"/>
    <n v="0"/>
    <n v="0"/>
    <n v="1323.3220000000001"/>
    <n v="19"/>
    <n v="46347.27"/>
    <n v="25143.118000000002"/>
    <n v="21204.151999999995"/>
    <n v="0.45750595450390058"/>
    <x v="251"/>
    <x v="356"/>
    <x v="0"/>
  </r>
  <r>
    <x v="356"/>
    <d v="2024-04-03T00:00:00"/>
    <d v="2024-04-21T00:00:00"/>
    <n v="18"/>
    <s v="Original"/>
    <d v="2024-04-21T00:00:00"/>
    <n v="18"/>
    <s v="Americas"/>
    <s v="Brazil"/>
    <s v="Brasília"/>
    <s v="Small Business"/>
    <s v="Distributor"/>
    <s v="B. Chen"/>
    <s v="Networking"/>
    <s v="NET-3850"/>
    <n v="1176.69"/>
    <n v="2201.54"/>
    <n v="2201.54"/>
    <n v="0.17"/>
    <n v="27"/>
    <n v="49336.511399999996"/>
    <n v="31770.63"/>
    <x v="357"/>
    <n v="0.35604222717701106"/>
    <s v="Apr-2024"/>
    <d v="2024-04-01T00:00:00"/>
    <d v="2023-01-01T00:00:00"/>
    <n v="15"/>
    <s v="Q2-2024"/>
    <s v="Americas → Brazil → Brasília"/>
    <m/>
    <m/>
    <s v="High"/>
    <x v="0"/>
    <n v="0"/>
    <n v="0.17"/>
    <n v="1294.3590000000002"/>
    <n v="28"/>
    <n v="51163.789599999996"/>
    <n v="36242.052000000003"/>
    <n v="14921.737599999993"/>
    <n v="0.29164644989471217"/>
    <x v="252"/>
    <x v="357"/>
    <x v="0"/>
  </r>
  <r>
    <x v="357"/>
    <d v="2024-11-25T00:00:00"/>
    <d v="2024-12-07T00:00:00"/>
    <n v="12"/>
    <s v="Original"/>
    <d v="2024-12-07T00:00:00"/>
    <n v="12"/>
    <s v="Asia"/>
    <s v="China"/>
    <s v="Shanghai"/>
    <s v="Corporate"/>
    <s v="Distributor"/>
    <s v="A. Patel"/>
    <s v="Accessories"/>
    <s v="ACC-7047"/>
    <n v="769.9"/>
    <n v="814.36"/>
    <n v="814.36"/>
    <n v="0"/>
    <n v="5"/>
    <n v="4071.8"/>
    <n v="3849.5"/>
    <x v="358"/>
    <n v="5.4595019401738831E-2"/>
    <s v="Nov-2024"/>
    <d v="2024-11-01T00:00:00"/>
    <d v="2023-01-01T00:00:00"/>
    <n v="22"/>
    <s v="Q4-2024"/>
    <s v="Asia → China → Shanghai"/>
    <m/>
    <m/>
    <s v="Low"/>
    <x v="0"/>
    <n v="0"/>
    <n v="0"/>
    <n v="846.8900000000001"/>
    <n v="5"/>
    <n v="4071.8"/>
    <n v="4234.4500000000007"/>
    <n v="-162.65000000000055"/>
    <n v="-3.9945478658087466E-2"/>
    <x v="0"/>
    <x v="358"/>
    <x v="0"/>
  </r>
  <r>
    <x v="358"/>
    <d v="2024-01-18T00:00:00"/>
    <d v="2024-02-03T00:00:00"/>
    <n v="16"/>
    <s v="Original"/>
    <d v="2024-02-03T00:00:00"/>
    <n v="16"/>
    <s v="Africa"/>
    <s v="South Africa"/>
    <s v="Cape Town"/>
    <s v="Non-Profit"/>
    <s v="Distributor"/>
    <s v="L. Okafor"/>
    <s v="Printers"/>
    <s v="PRN-6660"/>
    <n v="666.23"/>
    <n v="1382.91"/>
    <n v="1382.91"/>
    <n v="0.17599999999999999"/>
    <n v="13"/>
    <n v="14813.731920000002"/>
    <n v="8660.99"/>
    <x v="359"/>
    <n v="0.41534043907553048"/>
    <s v="Jan-2024"/>
    <d v="2024-01-01T00:00:00"/>
    <d v="2023-01-01T00:00:00"/>
    <n v="12"/>
    <s v="Q1-2024"/>
    <s v="Africa → South Africa → Cape Town"/>
    <m/>
    <m/>
    <s v="Medium"/>
    <x v="0"/>
    <n v="0"/>
    <n v="0.17599999999999999"/>
    <n v="732.85300000000007"/>
    <n v="14"/>
    <n v="15953.249760000002"/>
    <n v="10259.942000000001"/>
    <n v="5693.3077600000015"/>
    <n v="0.3568744829830835"/>
    <x v="253"/>
    <x v="359"/>
    <x v="0"/>
  </r>
  <r>
    <x v="359"/>
    <d v="2024-06-23T00:00:00"/>
    <d v="2024-06-25T00:00:00"/>
    <n v="2"/>
    <s v="Original"/>
    <d v="2024-06-25T00:00:00"/>
    <n v="2"/>
    <s v="Europe"/>
    <s v="United Kingdom"/>
    <s v="Birmingham"/>
    <s v="Small Business"/>
    <s v="Marketplace"/>
    <s v="L. Okafor"/>
    <s v="Accessories"/>
    <s v="ACC-7838"/>
    <n v="951.44"/>
    <n v="1646.43"/>
    <n v="1646.43"/>
    <n v="0.11"/>
    <n v="24"/>
    <n v="35167.7448"/>
    <n v="22834.560000000001"/>
    <x v="360"/>
    <n v="0.35069592520473475"/>
    <s v="Jun-2024"/>
    <d v="2024-06-01T00:00:00"/>
    <d v="2023-01-01T00:00:00"/>
    <n v="17"/>
    <s v="Q2-2024"/>
    <s v="Europe → United Kingdom → Birmingham"/>
    <m/>
    <m/>
    <s v="High"/>
    <x v="1"/>
    <n v="0"/>
    <n v="0.11"/>
    <n v="1046.5840000000001"/>
    <n v="25"/>
    <n v="36633.067499999997"/>
    <n v="26164.600000000002"/>
    <n v="10468.467499999995"/>
    <n v="0.28576551772520814"/>
    <x v="254"/>
    <x v="360"/>
    <x v="0"/>
  </r>
  <r>
    <x v="360"/>
    <d v="2025-06-25T00:00:00"/>
    <d v="2025-07-10T00:00:00"/>
    <n v="15"/>
    <s v="Original"/>
    <d v="2025-07-10T00:00:00"/>
    <n v="15"/>
    <s v="Europe"/>
    <s v="United Kingdom"/>
    <s v="Birmingham"/>
    <s v="Non-Profit"/>
    <s v="Marketplace"/>
    <s v="D. Smith"/>
    <s v="Phones"/>
    <s v="PHN-5383"/>
    <n v="546.83000000000004"/>
    <n v="400.84"/>
    <n v="400.84"/>
    <n v="7.8E-2"/>
    <n v="13"/>
    <n v="4804.4682400000002"/>
    <n v="7108.7900000000009"/>
    <x v="361"/>
    <n v="-0.47962056254533608"/>
    <s v="Jun-2025"/>
    <d v="2025-06-01T00:00:00"/>
    <d v="2023-01-01T00:00:00"/>
    <n v="29"/>
    <s v="Q2-2025"/>
    <s v="Europe → United Kingdom → Birmingham"/>
    <m/>
    <m/>
    <s v="Low"/>
    <x v="0"/>
    <n v="0"/>
    <n v="7.8E-2"/>
    <n v="601.51300000000015"/>
    <n v="14"/>
    <n v="5174.0427199999995"/>
    <n v="8421.1820000000025"/>
    <n v="-3247.1392800000031"/>
    <n v="-0.62758261879987021"/>
    <x v="255"/>
    <x v="361"/>
    <x v="0"/>
  </r>
  <r>
    <x v="361"/>
    <d v="2023-07-01T00:00:00"/>
    <d v="2023-07-08T00:00:00"/>
    <n v="7"/>
    <s v="Original"/>
    <d v="2023-07-08T00:00:00"/>
    <n v="7"/>
    <s v="Africa"/>
    <s v="Nigeria"/>
    <s v="Port Harcourt"/>
    <s v="Corporate"/>
    <s v="Retail"/>
    <s v="A. Patel"/>
    <s v="Laptops"/>
    <s v="LAP-3904"/>
    <n v="834.26"/>
    <n v="1780.56"/>
    <n v="1780.56"/>
    <n v="1.4E-2"/>
    <n v="47"/>
    <n v="82514.711519999997"/>
    <n v="39210.22"/>
    <x v="362"/>
    <n v="0.5248093427497933"/>
    <s v="Jul-2023"/>
    <d v="2023-07-01T00:00:00"/>
    <d v="2023-01-01T00:00:00"/>
    <n v="6"/>
    <s v="Q3-2023"/>
    <s v="Africa → Nigeria → Port Harcourt"/>
    <m/>
    <m/>
    <s v="High"/>
    <x v="1"/>
    <n v="0"/>
    <n v="1.4E-2"/>
    <n v="917.68600000000004"/>
    <n v="49"/>
    <n v="86025.975839999999"/>
    <n v="44966.614000000001"/>
    <n v="41059.361839999998"/>
    <n v="0.47729027702477261"/>
    <x v="256"/>
    <x v="362"/>
    <x v="0"/>
  </r>
  <r>
    <x v="362"/>
    <d v="2024-03-09T00:00:00"/>
    <d v="2024-03-26T00:00:00"/>
    <n v="17"/>
    <s v="Original"/>
    <d v="2024-03-26T00:00:00"/>
    <n v="17"/>
    <s v="Asia"/>
    <s v="China"/>
    <s v="Shenzhen"/>
    <s v="Enterprise"/>
    <s v="Online"/>
    <s v="K. Singh"/>
    <s v="Monitors"/>
    <s v="MON-5749"/>
    <n v="1029.67"/>
    <n v="1118.43"/>
    <n v="1118.43"/>
    <n v="0.27200000000000002"/>
    <n v="9"/>
    <n v="7327.9533600000004"/>
    <n v="9267.0300000000007"/>
    <x v="363"/>
    <n v="-0.26461367106736061"/>
    <s v="Mar-2024"/>
    <d v="2024-03-01T00:00:00"/>
    <d v="2023-01-01T00:00:00"/>
    <n v="14"/>
    <s v="Q1-2024"/>
    <s v="Asia → China → Shenzhen"/>
    <m/>
    <m/>
    <s v="Medium"/>
    <x v="0"/>
    <n v="1"/>
    <n v="0.25"/>
    <n v="1132.6370000000002"/>
    <n v="9"/>
    <n v="7549.4025000000001"/>
    <n v="10193.733000000002"/>
    <n v="-2644.3305000000018"/>
    <n v="-0.35027017038765673"/>
    <x v="257"/>
    <x v="363"/>
    <x v="0"/>
  </r>
  <r>
    <x v="363"/>
    <d v="2023-06-05T00:00:00"/>
    <d v="2023-06-28T00:00:00"/>
    <n v="23"/>
    <s v="Original"/>
    <d v="2023-06-28T00:00:00"/>
    <n v="23"/>
    <s v="Europe"/>
    <s v="United Kingdom"/>
    <s v="Birmingham"/>
    <s v="Corporate"/>
    <s v="Direct"/>
    <s v="K. Singh"/>
    <s v="Printers"/>
    <s v="PRN-3690"/>
    <n v="605.82000000000005"/>
    <n v="771.12"/>
    <n v="771.12"/>
    <n v="0.13200000000000001"/>
    <n v="19"/>
    <n v="12717.311040000001"/>
    <n v="11510.580000000002"/>
    <x v="364"/>
    <n v="9.4888851597986767E-2"/>
    <s v="Jun-2023"/>
    <d v="2023-06-01T00:00:00"/>
    <d v="2023-01-01T00:00:00"/>
    <n v="5"/>
    <s v="Q2-2023"/>
    <s v="Europe → United Kingdom → Birmingham"/>
    <m/>
    <m/>
    <s v="Low"/>
    <x v="0"/>
    <n v="0"/>
    <n v="0.13200000000000001"/>
    <n v="666.40200000000016"/>
    <n v="20"/>
    <n v="13386.6432"/>
    <n v="13328.040000000003"/>
    <n v="58.603199999997742"/>
    <n v="4.3777367577853823E-3"/>
    <x v="258"/>
    <x v="364"/>
    <x v="0"/>
  </r>
  <r>
    <x v="364"/>
    <d v="2025-03-21T00:00:00"/>
    <d v="2025-04-09T00:00:00"/>
    <n v="19"/>
    <s v="Original"/>
    <d v="2025-04-09T00:00:00"/>
    <n v="19"/>
    <s v="Asia"/>
    <s v="Japan"/>
    <s v="Tokyo"/>
    <s v="Small Business"/>
    <s v="Distributor"/>
    <s v="E. Garcia"/>
    <s v="Components"/>
    <s v="CMP-7055"/>
    <n v="1055.45"/>
    <n v="1210.04"/>
    <n v="1210.04"/>
    <n v="8.9999999999999993E-3"/>
    <n v="18"/>
    <n v="21584.693520000001"/>
    <n v="18998.100000000002"/>
    <x v="365"/>
    <n v="0.1198346188053727"/>
    <s v="Mar-2025"/>
    <d v="2025-03-01T00:00:00"/>
    <d v="2023-03-01T00:00:00"/>
    <n v="24"/>
    <s v="Q1-2025"/>
    <s v="Asia → Japan → Tokyo"/>
    <m/>
    <m/>
    <s v="Medium"/>
    <x v="0"/>
    <n v="0"/>
    <n v="8.9999999999999993E-3"/>
    <n v="1160.9950000000001"/>
    <n v="19"/>
    <n v="22783.843159999997"/>
    <n v="22058.905000000002"/>
    <n v="724.93815999999424"/>
    <n v="3.1818080685909814E-2"/>
    <x v="259"/>
    <x v="365"/>
    <x v="0"/>
  </r>
  <r>
    <x v="365"/>
    <d v="2024-06-02T00:00:00"/>
    <d v="2024-06-15T00:00:00"/>
    <n v="13"/>
    <s v="Original"/>
    <d v="2024-06-15T00:00:00"/>
    <n v="13"/>
    <s v="Africa"/>
    <s v="Kenya"/>
    <s v="Mombasa"/>
    <s v="Education"/>
    <s v="Online"/>
    <s v="O. Wang"/>
    <s v="Phones"/>
    <s v="PHN-6866"/>
    <n v="1295.18"/>
    <n v="3024.03"/>
    <n v="3024.03"/>
    <n v="0.192"/>
    <n v="8"/>
    <n v="19547.329920000004"/>
    <n v="10361.44"/>
    <x v="366"/>
    <n v="0.46993067378483178"/>
    <s v="Jun-2024"/>
    <d v="2024-06-01T00:00:00"/>
    <d v="2023-01-01T00:00:00"/>
    <n v="17"/>
    <s v="Q2-2024"/>
    <s v="Africa → Kenya → Mombasa"/>
    <m/>
    <m/>
    <s v="High"/>
    <x v="0"/>
    <n v="0"/>
    <n v="0.192"/>
    <n v="1424.6980000000001"/>
    <n v="8"/>
    <n v="19547.329920000004"/>
    <n v="11397.584000000001"/>
    <n v="8149.745920000003"/>
    <n v="0.41692374116331493"/>
    <x v="0"/>
    <x v="366"/>
    <x v="0"/>
  </r>
  <r>
    <x v="366"/>
    <d v="2025-03-15T00:00:00"/>
    <d v="2025-03-29T00:00:00"/>
    <n v="14"/>
    <s v="Original"/>
    <d v="2025-03-29T00:00:00"/>
    <n v="14"/>
    <s v="Asia"/>
    <s v="India"/>
    <s v="Mumbai"/>
    <s v="Enterprise"/>
    <s v="Direct"/>
    <s v="C. Otieno"/>
    <s v="Components"/>
    <s v="CMP-3259"/>
    <n v="935.83"/>
    <n v="2303.46"/>
    <n v="2303.46"/>
    <n v="0.105"/>
    <n v="9"/>
    <n v="18554.370299999999"/>
    <n v="8422.4700000000012"/>
    <x v="367"/>
    <n v="0.54606543559174292"/>
    <s v="Mar-2025"/>
    <d v="2025-03-01T00:00:00"/>
    <d v="2023-01-01T00:00:00"/>
    <n v="26"/>
    <s v="Q1-2025"/>
    <s v="Asia → India → Mumbai"/>
    <m/>
    <m/>
    <s v="High"/>
    <x v="0"/>
    <n v="0"/>
    <n v="0.105"/>
    <n v="1029.4130000000002"/>
    <n v="9"/>
    <n v="18554.370299999999"/>
    <n v="9264.7170000000024"/>
    <n v="9289.6532999999963"/>
    <n v="0.50067197915091721"/>
    <x v="0"/>
    <x v="367"/>
    <x v="0"/>
  </r>
  <r>
    <x v="367"/>
    <d v="2023-09-25T00:00:00"/>
    <d v="2023-10-09T00:00:00"/>
    <n v="14"/>
    <s v="Original"/>
    <d v="2023-10-09T00:00:00"/>
    <n v="14"/>
    <s v="Americas"/>
    <s v="USA"/>
    <s v="New York"/>
    <s v="Small Business"/>
    <s v="Marketplace"/>
    <s v="J. Njeri"/>
    <s v="Laptops"/>
    <s v="LAP-6750"/>
    <n v="1279.56"/>
    <n v="3083.8"/>
    <n v="3083.8"/>
    <n v="0.106"/>
    <n v="5"/>
    <n v="13784.586000000001"/>
    <n v="6397.7999999999993"/>
    <x v="368"/>
    <n v="0.53587289455047848"/>
    <s v="Sep-2023"/>
    <d v="2023-09-01T00:00:00"/>
    <d v="2023-01-01T00:00:00"/>
    <n v="8"/>
    <s v="Q3-2023"/>
    <s v="Americas → USA → New York"/>
    <m/>
    <m/>
    <s v="High"/>
    <x v="0"/>
    <n v="0"/>
    <n v="0.106"/>
    <n v="1407.5160000000001"/>
    <n v="5"/>
    <n v="13784.586000000001"/>
    <n v="7037.58"/>
    <n v="6747.0060000000012"/>
    <n v="0.48946018400552621"/>
    <x v="0"/>
    <x v="368"/>
    <x v="0"/>
  </r>
  <r>
    <x v="368"/>
    <d v="2025-06-24T00:00:00"/>
    <d v="2025-07-23T00:00:00"/>
    <n v="29"/>
    <s v="Original"/>
    <d v="2025-07-23T00:00:00"/>
    <n v="29"/>
    <s v="Americas"/>
    <s v="Canada"/>
    <s v="Vancouver"/>
    <s v="Non-Profit"/>
    <s v="Marketplace"/>
    <s v="I. Johnson"/>
    <s v="Printers"/>
    <s v="PRN-3775"/>
    <n v="255.4"/>
    <n v="322.70999999999998"/>
    <n v="322.70999999999998"/>
    <n v="0.115"/>
    <n v="16"/>
    <n v="4569.5735999999997"/>
    <n v="4086.4"/>
    <x v="369"/>
    <n v="0.10573713048412212"/>
    <s v="Jun-2025"/>
    <d v="2025-06-01T00:00:00"/>
    <d v="2023-01-01T00:00:00"/>
    <n v="29"/>
    <s v="Q2-2025"/>
    <s v="Americas → Canada → Vancouver"/>
    <m/>
    <m/>
    <s v="Low"/>
    <x v="0"/>
    <n v="0"/>
    <n v="0.115"/>
    <n v="280.94000000000005"/>
    <n v="17"/>
    <n v="4855.1719499999999"/>
    <n v="4775.9800000000014"/>
    <n v="79.191949999998542"/>
    <n v="1.6310843532534113E-2"/>
    <x v="260"/>
    <x v="369"/>
    <x v="0"/>
  </r>
  <r>
    <x v="369"/>
    <d v="2023-12-26T00:00:00"/>
    <d v="2024-01-03T00:00:00"/>
    <n v="8"/>
    <s v="Original"/>
    <d v="2024-01-03T00:00:00"/>
    <n v="8"/>
    <s v="Europe"/>
    <s v="France"/>
    <s v="Lyon"/>
    <s v="Small Business"/>
    <s v="Retail"/>
    <s v="M. Rossi"/>
    <s v="Laptops"/>
    <s v="LAP-2942"/>
    <n v="492.75"/>
    <n v="731.29"/>
    <n v="731.29"/>
    <n v="5.8000000000000003E-2"/>
    <n v="6"/>
    <n v="4133.25108"/>
    <n v="2956.5"/>
    <x v="370"/>
    <n v="0.28470350753528384"/>
    <s v="Dec-2023"/>
    <d v="2023-12-01T00:00:00"/>
    <d v="2023-01-01T00:00:00"/>
    <n v="11"/>
    <s v="Q4-2023"/>
    <s v="Europe → France → Lyon"/>
    <m/>
    <m/>
    <s v="Low"/>
    <x v="0"/>
    <n v="0"/>
    <n v="5.8000000000000003E-2"/>
    <n v="542.02500000000009"/>
    <n v="6"/>
    <n v="4133.25108"/>
    <n v="3252.1500000000005"/>
    <n v="881.10107999999946"/>
    <n v="0.21317385828881208"/>
    <x v="0"/>
    <x v="370"/>
    <x v="0"/>
  </r>
  <r>
    <x v="370"/>
    <d v="2023-02-05T00:00:00"/>
    <d v="2023-02-28T00:00:00"/>
    <n v="23"/>
    <s v="Original"/>
    <d v="2023-02-28T00:00:00"/>
    <n v="23"/>
    <s v="Americas"/>
    <s v="USA"/>
    <s v="Austin"/>
    <s v="Non-Profit"/>
    <s v="Distributor"/>
    <s v="L. Okafor"/>
    <s v="Phones"/>
    <s v="PHN-2036"/>
    <n v="1214.49"/>
    <n v="1533.95"/>
    <n v="1533.95"/>
    <n v="0"/>
    <n v="11"/>
    <n v="16873.45"/>
    <n v="13359.39"/>
    <x v="371"/>
    <n v="0.20825972163369086"/>
    <s v="Feb-2023"/>
    <d v="2023-02-01T00:00:00"/>
    <d v="2023-01-01T00:00:00"/>
    <n v="1"/>
    <s v="Q1-2023"/>
    <s v="Americas → USA → Austin"/>
    <m/>
    <m/>
    <s v="Medium"/>
    <x v="0"/>
    <n v="0"/>
    <n v="0"/>
    <n v="1335.9390000000001"/>
    <n v="12"/>
    <n v="18407.400000000001"/>
    <n v="16031.268"/>
    <n v="2376.1320000000014"/>
    <n v="0.12908569379705995"/>
    <x v="261"/>
    <x v="371"/>
    <x v="0"/>
  </r>
  <r>
    <x v="371"/>
    <d v="2023-04-06T00:00:00"/>
    <d v="2023-04-08T00:00:00"/>
    <n v="2"/>
    <s v="Original"/>
    <d v="2023-04-08T00:00:00"/>
    <n v="2"/>
    <s v="Africa"/>
    <s v="Nigeria"/>
    <s v="Abuja"/>
    <s v="Small Business"/>
    <s v="Marketplace"/>
    <s v="K. Singh"/>
    <s v="Monitors"/>
    <s v="MON-4373"/>
    <n v="720.35"/>
    <n v="1571.66"/>
    <n v="1571.66"/>
    <n v="0.107"/>
    <n v="23"/>
    <n v="32280.32474"/>
    <n v="16568.05"/>
    <x v="372"/>
    <n v="0.4867446305622265"/>
    <s v="Apr-2023"/>
    <d v="2023-04-01T00:00:00"/>
    <d v="2023-01-01T00:00:00"/>
    <n v="3"/>
    <s v="Q2-2023"/>
    <s v="Africa → Nigeria → Abuja"/>
    <m/>
    <m/>
    <s v="Medium"/>
    <x v="1"/>
    <n v="0"/>
    <n v="0.107"/>
    <n v="792.3850000000001"/>
    <n v="24"/>
    <n v="33683.817120000007"/>
    <n v="19017.240000000002"/>
    <n v="14666.577120000005"/>
    <n v="0.43541909361844922"/>
    <x v="262"/>
    <x v="372"/>
    <x v="0"/>
  </r>
  <r>
    <x v="372"/>
    <d v="2025-04-04T00:00:00"/>
    <d v="2025-04-10T00:00:00"/>
    <n v="6"/>
    <s v="Original"/>
    <d v="2025-04-10T00:00:00"/>
    <n v="6"/>
    <s v="Europe"/>
    <s v="United Kingdom"/>
    <s v="Birmingham"/>
    <s v="Non-Profit"/>
    <s v="Direct"/>
    <s v="N. Brown"/>
    <s v="Printers"/>
    <s v="PRN-8657"/>
    <n v="290.14"/>
    <n v="250.73"/>
    <n v="250.73"/>
    <n v="3.4000000000000002E-2"/>
    <n v="17"/>
    <n v="4117.4880599999997"/>
    <n v="4932.38"/>
    <x v="373"/>
    <n v="-0.19790997038131072"/>
    <s v="Apr-2025"/>
    <d v="2025-04-01T00:00:00"/>
    <d v="2023-01-01T00:00:00"/>
    <n v="27"/>
    <s v="Q2-2025"/>
    <s v="Europe → United Kingdom → Birmingham"/>
    <m/>
    <m/>
    <s v="Low"/>
    <x v="1"/>
    <n v="0"/>
    <n v="3.4000000000000002E-2"/>
    <n v="319.154"/>
    <n v="18"/>
    <n v="4359.6932399999996"/>
    <n v="5744.7719999999999"/>
    <n v="-1385.0787600000003"/>
    <n v="-0.31770096741944176"/>
    <x v="263"/>
    <x v="373"/>
    <x v="0"/>
  </r>
  <r>
    <x v="373"/>
    <d v="2024-05-17T00:00:00"/>
    <d v="2024-05-27T00:00:00"/>
    <n v="10"/>
    <s v="Original"/>
    <d v="2024-05-27T00:00:00"/>
    <n v="10"/>
    <s v="Americas"/>
    <s v="USA"/>
    <s v="Austin"/>
    <s v="Non-Profit"/>
    <s v="Online"/>
    <s v="C. Otieno"/>
    <s v="Phones"/>
    <s v="PHN-7974"/>
    <n v="1484.23"/>
    <n v="3472.81"/>
    <n v="3472.81"/>
    <n v="0.25600000000000001"/>
    <n v="12"/>
    <n v="31005.24768"/>
    <n v="17810.760000000002"/>
    <x v="374"/>
    <n v="0.42555659661803413"/>
    <s v="May-2024"/>
    <d v="2024-05-01T00:00:00"/>
    <d v="2023-01-01T00:00:00"/>
    <n v="16"/>
    <s v="Q2-2024"/>
    <s v="Americas → USA → Austin"/>
    <m/>
    <m/>
    <s v="High"/>
    <x v="0"/>
    <n v="1"/>
    <n v="0.25"/>
    <n v="1632.6530000000002"/>
    <n v="13"/>
    <n v="33859.897499999999"/>
    <n v="21224.489000000001"/>
    <n v="12635.408499999998"/>
    <n v="0.37316735822959884"/>
    <x v="264"/>
    <x v="374"/>
    <x v="0"/>
  </r>
  <r>
    <x v="374"/>
    <d v="2024-03-03T00:00:00"/>
    <d v="2024-03-19T00:00:00"/>
    <n v="16"/>
    <s v="Original"/>
    <d v="2024-03-19T00:00:00"/>
    <n v="16"/>
    <s v="Asia"/>
    <s v="China"/>
    <s v="Beijing"/>
    <s v="Consumer"/>
    <s v="Distributor"/>
    <s v="G. Dubois"/>
    <s v="Phones"/>
    <s v="PHN-4915"/>
    <n v="988.83"/>
    <n v="1206.04"/>
    <n v="1206.04"/>
    <n v="6.3E-2"/>
    <n v="34"/>
    <n v="38422.022320000004"/>
    <n v="33620.22"/>
    <x v="375"/>
    <n v="0.12497526236406606"/>
    <s v="Mar-2024"/>
    <d v="2024-03-01T00:00:00"/>
    <d v="2023-01-01T00:00:00"/>
    <n v="14"/>
    <s v="Q1-2024"/>
    <s v="Asia → China → Beijing"/>
    <m/>
    <m/>
    <s v="Medium"/>
    <x v="0"/>
    <n v="0"/>
    <n v="6.3E-2"/>
    <n v="1087.7130000000002"/>
    <n v="36"/>
    <n v="40682.141280000003"/>
    <n v="39157.668000000005"/>
    <n v="1524.4732799999983"/>
    <n v="3.747278860047256E-2"/>
    <x v="265"/>
    <x v="375"/>
    <x v="0"/>
  </r>
  <r>
    <x v="375"/>
    <d v="2025-06-27T00:00:00"/>
    <d v="2025-07-11T00:00:00"/>
    <n v="14"/>
    <s v="Original"/>
    <d v="2025-07-11T00:00:00"/>
    <n v="14"/>
    <s v="Asia"/>
    <s v="China"/>
    <s v="Shanghai"/>
    <s v="Small Business"/>
    <s v="Marketplace"/>
    <s v="L. Okafor"/>
    <s v="Networking"/>
    <s v="NET-3535"/>
    <n v="1227.7"/>
    <n v="2197.23"/>
    <n v="2197.23"/>
    <n v="9.9000000000000005E-2"/>
    <n v="22"/>
    <n v="43553.493060000001"/>
    <n v="27009.4"/>
    <x v="376"/>
    <n v="0.37985685871873898"/>
    <s v="Jun-2025"/>
    <d v="2025-06-01T00:00:00"/>
    <d v="2023-01-01T00:00:00"/>
    <n v="29"/>
    <s v="Q2-2025"/>
    <s v="Asia → China → Shanghai"/>
    <m/>
    <m/>
    <s v="High"/>
    <x v="0"/>
    <n v="0"/>
    <n v="9.9000000000000005E-2"/>
    <n v="1350.4700000000003"/>
    <n v="23"/>
    <n v="45533.197290000004"/>
    <n v="31060.810000000005"/>
    <n v="14472.387289999999"/>
    <n v="0.31784254459061284"/>
    <x v="266"/>
    <x v="376"/>
    <x v="0"/>
  </r>
  <r>
    <x v="376"/>
    <d v="2023-03-13T00:00:00"/>
    <d v="2023-04-04T00:00:00"/>
    <n v="22"/>
    <s v="Original"/>
    <d v="2023-04-04T00:00:00"/>
    <n v="22"/>
    <s v="Africa"/>
    <s v="South Africa"/>
    <s v="Durban"/>
    <s v="Small Business"/>
    <s v="Retail"/>
    <s v="A. Patel"/>
    <s v="Components"/>
    <s v="CMP-2574"/>
    <n v="1113.7"/>
    <n v="1620.6"/>
    <n v="1620.6"/>
    <n v="0.13900000000000001"/>
    <n v="11"/>
    <n v="15348.702599999999"/>
    <n v="12250.7"/>
    <x v="377"/>
    <n v="0.20184133348182787"/>
    <s v="Mar-2023"/>
    <d v="2023-03-01T00:00:00"/>
    <d v="2023-01-01T00:00:00"/>
    <n v="2"/>
    <s v="Q1-2023"/>
    <s v="Africa → South Africa → Durban"/>
    <m/>
    <m/>
    <s v="High"/>
    <x v="0"/>
    <n v="0"/>
    <n v="0.13900000000000001"/>
    <n v="1225.0700000000002"/>
    <n v="12"/>
    <n v="16744.039199999996"/>
    <n v="14700.840000000002"/>
    <n v="2043.1991999999937"/>
    <n v="0.12202546683001042"/>
    <x v="267"/>
    <x v="377"/>
    <x v="0"/>
  </r>
  <r>
    <x v="377"/>
    <d v="2025-01-07T00:00:00"/>
    <d v="2025-01-20T00:00:00"/>
    <n v="13"/>
    <s v="Original"/>
    <d v="2025-01-20T00:00:00"/>
    <n v="13"/>
    <s v="Africa"/>
    <s v="South Africa"/>
    <s v="Cape Town"/>
    <s v="Corporate"/>
    <s v="Direct"/>
    <s v="K. Singh"/>
    <s v="Networking"/>
    <s v="NET-7901"/>
    <n v="432.13"/>
    <n v="1034.6600000000001"/>
    <n v="1034.6600000000001"/>
    <n v="9.1999999999999998E-2"/>
    <n v="7"/>
    <n v="6576.298960000001"/>
    <n v="3024.91"/>
    <x v="378"/>
    <n v="0.54002851476204794"/>
    <s v="Jan-2025"/>
    <d v="2025-01-01T00:00:00"/>
    <d v="2023-01-01T00:00:00"/>
    <n v="24"/>
    <s v="Q1-2025"/>
    <s v="Africa → South Africa → Cape Town"/>
    <m/>
    <m/>
    <s v="Medium"/>
    <x v="0"/>
    <n v="0"/>
    <n v="9.1999999999999998E-2"/>
    <n v="475.34300000000002"/>
    <n v="7"/>
    <n v="6576.298960000001"/>
    <n v="3327.4010000000003"/>
    <n v="3248.8979600000007"/>
    <n v="0.49403136623825267"/>
    <x v="0"/>
    <x v="378"/>
    <x v="0"/>
  </r>
  <r>
    <x v="378"/>
    <d v="2025-02-06T00:00:00"/>
    <d v="2025-02-15T00:00:00"/>
    <n v="9"/>
    <s v="Original"/>
    <d v="2025-02-15T00:00:00"/>
    <n v="9"/>
    <s v="Americas"/>
    <s v="Brazil"/>
    <s v="São Paulo"/>
    <s v="Non-Profit"/>
    <s v="Distributor"/>
    <s v="F. Müller"/>
    <s v="Networking"/>
    <s v="NET-5482"/>
    <n v="837.39"/>
    <n v="1905.42"/>
    <n v="1905.42"/>
    <n v="3.2000000000000001E-2"/>
    <n v="18"/>
    <n v="33200.038079999998"/>
    <n v="15073.02"/>
    <x v="379"/>
    <n v="0.54599389423350919"/>
    <s v="Feb-2025"/>
    <d v="2025-02-01T00:00:00"/>
    <d v="2023-01-01T00:00:00"/>
    <n v="25"/>
    <s v="Q1-2025"/>
    <s v="Americas → Brazil → São Paulo"/>
    <m/>
    <m/>
    <s v="High"/>
    <x v="0"/>
    <n v="0"/>
    <n v="3.2000000000000001E-2"/>
    <n v="921.12900000000002"/>
    <n v="19"/>
    <n v="35044.484640000002"/>
    <n v="17501.451000000001"/>
    <n v="17543.033640000001"/>
    <n v="0.50059328365686018"/>
    <x v="268"/>
    <x v="379"/>
    <x v="0"/>
  </r>
  <r>
    <x v="379"/>
    <d v="2025-01-31T00:00:00"/>
    <d v="2025-02-17T00:00:00"/>
    <n v="17"/>
    <s v="Original"/>
    <d v="2025-02-17T00:00:00"/>
    <n v="17"/>
    <s v="Europe"/>
    <s v="United Kingdom"/>
    <s v="London"/>
    <s v="Enterprise"/>
    <s v="Retail"/>
    <s v="H. Kim"/>
    <s v="Components"/>
    <s v="CMP-5820"/>
    <n v="378.26"/>
    <n v="541.55999999999995"/>
    <n v="541.55999999999995"/>
    <n v="0.16300000000000001"/>
    <n v="25"/>
    <n v="11332.142999999998"/>
    <n v="9456.5"/>
    <x v="380"/>
    <n v="0.16551529573885526"/>
    <s v="Jan-2025"/>
    <d v="2025-01-01T00:00:00"/>
    <d v="2023-01-01T00:00:00"/>
    <n v="24"/>
    <s v="Q1-2025"/>
    <s v="Europe → United Kingdom → London"/>
    <m/>
    <m/>
    <s v="Low"/>
    <x v="0"/>
    <n v="0"/>
    <n v="0.16300000000000001"/>
    <n v="416.08600000000001"/>
    <n v="26"/>
    <n v="11785.428719999998"/>
    <n v="10818.236000000001"/>
    <n v="967.19271999999728"/>
    <n v="8.2066825312740718E-2"/>
    <x v="269"/>
    <x v="380"/>
    <x v="0"/>
  </r>
  <r>
    <x v="380"/>
    <d v="2025-08-07T00:00:00"/>
    <d v="2025-09-06T00:00:00"/>
    <n v="30"/>
    <s v="Original"/>
    <d v="2025-09-06T00:00:00"/>
    <n v="30"/>
    <s v="Americas"/>
    <s v="Canada"/>
    <s v="Montreal"/>
    <s v="Education"/>
    <s v="Direct"/>
    <s v="M. Rossi"/>
    <s v="Networking"/>
    <s v="NET-1336"/>
    <n v="833.73"/>
    <n v="1116.5999999999999"/>
    <n v="1116.5999999999999"/>
    <n v="0.17599999999999999"/>
    <n v="14"/>
    <n v="12881.097599999999"/>
    <n v="11672.220000000001"/>
    <x v="381"/>
    <n v="9.3848958958279924E-2"/>
    <s v="Aug-2025"/>
    <d v="2025-08-01T00:00:00"/>
    <d v="2023-01-01T00:00:00"/>
    <n v="31"/>
    <s v="Q3-2025"/>
    <s v="Americas → Canada → Montreal"/>
    <m/>
    <m/>
    <s v="Medium"/>
    <x v="0"/>
    <n v="0"/>
    <n v="0.17599999999999999"/>
    <n v="917.10300000000007"/>
    <n v="15"/>
    <n v="13801.176000000001"/>
    <n v="13756.545000000002"/>
    <n v="44.630999999999403"/>
    <n v="3.2338548541080412E-3"/>
    <x v="270"/>
    <x v="381"/>
    <x v="0"/>
  </r>
  <r>
    <x v="381"/>
    <d v="2025-07-23T00:00:00"/>
    <d v="2025-08-17T00:00:00"/>
    <n v="25"/>
    <s v="Original"/>
    <d v="2025-08-17T00:00:00"/>
    <n v="25"/>
    <s v="Europe"/>
    <s v="United Kingdom"/>
    <s v="Birmingham"/>
    <s v="Education"/>
    <s v="Online"/>
    <s v="I. Johnson"/>
    <s v="Printers"/>
    <s v="PRN-5876"/>
    <n v="1142.06"/>
    <n v="1455"/>
    <n v="1455"/>
    <n v="7.8E-2"/>
    <n v="28"/>
    <n v="37562.28"/>
    <n v="31977.68"/>
    <x v="382"/>
    <n v="0.1486757459877302"/>
    <s v="Jul-2025"/>
    <d v="2025-07-01T00:00:00"/>
    <d v="2023-01-01T00:00:00"/>
    <n v="30"/>
    <s v="Q3-2025"/>
    <s v="Europe → United Kingdom → Birmingham"/>
    <m/>
    <m/>
    <s v="Medium"/>
    <x v="0"/>
    <n v="0"/>
    <n v="7.8E-2"/>
    <n v="1256.2660000000001"/>
    <n v="29"/>
    <n v="38903.79"/>
    <n v="36431.714"/>
    <n v="2472.0760000000009"/>
    <n v="6.3543320586503291E-2"/>
    <x v="271"/>
    <x v="382"/>
    <x v="0"/>
  </r>
  <r>
    <x v="382"/>
    <d v="2023-06-20T00:00:00"/>
    <d v="2023-07-08T00:00:00"/>
    <n v="18"/>
    <s v="Original"/>
    <d v="2023-07-08T00:00:00"/>
    <n v="18"/>
    <s v="Americas"/>
    <s v="USA"/>
    <s v="New York"/>
    <s v="Consumer"/>
    <s v="Marketplace"/>
    <s v="O. Wang"/>
    <s v="Networking"/>
    <s v="NET-3828"/>
    <n v="1145.53"/>
    <n v="1278.3"/>
    <n v="1278.3"/>
    <n v="0.09"/>
    <n v="41"/>
    <n v="47693.373"/>
    <n v="46966.729999999996"/>
    <x v="383"/>
    <n v="1.5235722581416158E-2"/>
    <s v="Jun-2023"/>
    <d v="2023-06-01T00:00:00"/>
    <d v="2023-01-01T00:00:00"/>
    <n v="5"/>
    <s v="Q2-2023"/>
    <s v="Americas → USA → New York"/>
    <m/>
    <m/>
    <s v="Medium"/>
    <x v="0"/>
    <n v="0"/>
    <n v="0.09"/>
    <n v="1260.0830000000001"/>
    <n v="43"/>
    <n v="50019.879000000001"/>
    <n v="54183.569000000003"/>
    <n v="-4163.6900000000023"/>
    <n v="-8.3240705160442352E-2"/>
    <x v="272"/>
    <x v="383"/>
    <x v="0"/>
  </r>
  <r>
    <x v="383"/>
    <d v="2024-07-18T00:00:00"/>
    <d v="2024-08-07T00:00:00"/>
    <n v="20"/>
    <s v="Original"/>
    <d v="2024-08-07T00:00:00"/>
    <n v="20"/>
    <s v="Europe"/>
    <s v="France"/>
    <s v="Marseille"/>
    <s v="Corporate"/>
    <s v="Retail"/>
    <s v="F. Müller"/>
    <s v="Monitors"/>
    <s v="MON-7622"/>
    <n v="941.35"/>
    <n v="899.83"/>
    <n v="899.83"/>
    <n v="5.8000000000000003E-2"/>
    <n v="18"/>
    <n v="15257.51748"/>
    <n v="16944.3"/>
    <x v="384"/>
    <n v="-0.11055419220139073"/>
    <s v="Jul-2024"/>
    <d v="2024-07-01T00:00:00"/>
    <d v="2023-01-01T00:00:00"/>
    <n v="18"/>
    <s v="Q3-2024"/>
    <s v="Europe → France → Marseille"/>
    <m/>
    <m/>
    <s v="Medium"/>
    <x v="0"/>
    <n v="0"/>
    <n v="5.8000000000000003E-2"/>
    <n v="1035.4850000000001"/>
    <n v="19"/>
    <n v="16105.15734"/>
    <n v="19674.215000000004"/>
    <n v="-3569.057660000004"/>
    <n v="-0.22160961142153016"/>
    <x v="273"/>
    <x v="384"/>
    <x v="0"/>
  </r>
  <r>
    <x v="384"/>
    <d v="2023-05-20T00:00:00"/>
    <d v="2023-06-19T00:00:00"/>
    <n v="30"/>
    <s v="Original"/>
    <d v="2023-06-19T00:00:00"/>
    <n v="30"/>
    <s v="Asia"/>
    <s v="India"/>
    <s v="Delhi"/>
    <s v="Non-Profit"/>
    <s v="Marketplace"/>
    <s v="H. Kim"/>
    <s v="Laptops"/>
    <s v="LAP-2806"/>
    <n v="1161.2"/>
    <n v="878.73"/>
    <n v="878.73"/>
    <n v="0.19"/>
    <n v="31"/>
    <n v="22064.910300000003"/>
    <n v="35997.200000000004"/>
    <x v="385"/>
    <n v="-0.63142290227212028"/>
    <s v="May-2023"/>
    <d v="2023-05-01T00:00:00"/>
    <d v="2023-01-01T00:00:00"/>
    <n v="4"/>
    <s v="Q2-2023"/>
    <s v="Asia → India → Delhi"/>
    <m/>
    <m/>
    <s v="Medium"/>
    <x v="0"/>
    <n v="0"/>
    <n v="0.19"/>
    <n v="1277.3200000000002"/>
    <n v="33"/>
    <n v="23488.4529"/>
    <n v="42151.560000000005"/>
    <n v="-18663.107100000005"/>
    <n v="-0.79456519249933244"/>
    <x v="274"/>
    <x v="385"/>
    <x v="0"/>
  </r>
  <r>
    <x v="385"/>
    <d v="2025-05-12T00:00:00"/>
    <d v="2025-05-26T00:00:00"/>
    <n v="14"/>
    <s v="Original"/>
    <d v="2025-05-26T00:00:00"/>
    <n v="14"/>
    <s v="Asia"/>
    <s v="India"/>
    <s v="Hyderabad"/>
    <s v="Corporate"/>
    <s v="Marketplace"/>
    <s v="G. Dubois"/>
    <s v="Printers"/>
    <s v="PRN-8850"/>
    <n v="320.12"/>
    <n v="594.41999999999996"/>
    <n v="594.41999999999996"/>
    <n v="0.104"/>
    <n v="18"/>
    <n v="9586.8057599999993"/>
    <n v="5762.16"/>
    <x v="386"/>
    <n v="0.39894891538931104"/>
    <s v="May-2025"/>
    <d v="2025-05-01T00:00:00"/>
    <d v="2023-01-01T00:00:00"/>
    <n v="28"/>
    <s v="Q2-2025"/>
    <s v="Asia → India → Hyderabad"/>
    <m/>
    <m/>
    <s v="Low"/>
    <x v="0"/>
    <n v="0"/>
    <n v="0.104"/>
    <n v="352.13200000000006"/>
    <n v="19"/>
    <n v="10119.406080000001"/>
    <n v="6690.5080000000016"/>
    <n v="3428.898079999999"/>
    <n v="0.33884380692824206"/>
    <x v="275"/>
    <x v="386"/>
    <x v="0"/>
  </r>
  <r>
    <x v="386"/>
    <d v="2024-05-07T00:00:00"/>
    <d v="2024-05-12T00:00:00"/>
    <n v="5"/>
    <s v="Original"/>
    <d v="2024-05-12T00:00:00"/>
    <n v="5"/>
    <s v="Africa"/>
    <s v="Nigeria"/>
    <s v="Abuja"/>
    <s v="Non-Profit"/>
    <s v="Distributor"/>
    <s v="L. Okafor"/>
    <s v="Laptops"/>
    <s v="LAP-9100"/>
    <n v="1163.99"/>
    <n v="1617.85"/>
    <n v="1617.85"/>
    <n v="0.127"/>
    <n v="14"/>
    <n v="19773.362699999998"/>
    <n v="16295.86"/>
    <x v="387"/>
    <n v="0.17586804797749436"/>
    <s v="May-2024"/>
    <d v="2024-05-01T00:00:00"/>
    <d v="2023-01-01T00:00:00"/>
    <n v="16"/>
    <s v="Q2-2024"/>
    <s v="Africa → Nigeria → Abuja"/>
    <m/>
    <m/>
    <s v="Medium"/>
    <x v="1"/>
    <n v="0"/>
    <n v="0.127"/>
    <n v="1280.3890000000001"/>
    <n v="15"/>
    <n v="21185.745749999998"/>
    <n v="19205.835000000003"/>
    <n v="1979.9107499999955"/>
    <n v="9.3454852775243735E-2"/>
    <x v="276"/>
    <x v="387"/>
    <x v="0"/>
  </r>
  <r>
    <x v="387"/>
    <d v="2023-09-30T00:00:00"/>
    <d v="2023-10-03T00:00:00"/>
    <n v="3"/>
    <s v="Original"/>
    <d v="2023-10-03T00:00:00"/>
    <n v="3"/>
    <s v="Asia"/>
    <s v="China"/>
    <s v="Beijing"/>
    <s v="Non-Profit"/>
    <s v="Retail"/>
    <s v="J. Njeri"/>
    <s v="Laptops"/>
    <s v="LAP-5763"/>
    <n v="1019.36"/>
    <n v="972.91"/>
    <n v="972.91"/>
    <n v="0.14699999999999999"/>
    <n v="17"/>
    <n v="14108.16791"/>
    <n v="17329.12"/>
    <x v="388"/>
    <n v="-0.22830406545678819"/>
    <s v="Sep-2023"/>
    <d v="2023-09-01T00:00:00"/>
    <d v="2023-01-01T00:00:00"/>
    <n v="8"/>
    <s v="Q3-2023"/>
    <s v="Asia → China → Beijing"/>
    <m/>
    <m/>
    <s v="Medium"/>
    <x v="1"/>
    <n v="0"/>
    <n v="0.14699999999999999"/>
    <n v="1121.296"/>
    <n v="18"/>
    <n v="14938.060140000001"/>
    <n v="20183.328000000001"/>
    <n v="-5245.2678599999999"/>
    <n v="-0.35113447200246706"/>
    <x v="277"/>
    <x v="388"/>
    <x v="0"/>
  </r>
  <r>
    <x v="388"/>
    <d v="2023-10-26T00:00:00"/>
    <d v="2023-11-05T00:00:00"/>
    <n v="10"/>
    <s v="Original"/>
    <d v="2023-11-05T00:00:00"/>
    <n v="10"/>
    <s v="Africa"/>
    <s v="South Africa"/>
    <s v="Cape Town"/>
    <s v="Non-Profit"/>
    <s v="Online"/>
    <s v="I. Johnson"/>
    <s v="Laptops"/>
    <s v="LAP-7320"/>
    <n v="20.38"/>
    <n v="42.56"/>
    <n v="42.56"/>
    <n v="7.1999999999999995E-2"/>
    <n v="11"/>
    <n v="434.45248000000004"/>
    <n v="224.17999999999998"/>
    <x v="389"/>
    <n v="0.48399419885921713"/>
    <s v="Oct-2023"/>
    <d v="2023-10-01T00:00:00"/>
    <d v="2023-01-01T00:00:00"/>
    <n v="9"/>
    <s v="Q4-2023"/>
    <s v="Africa → South Africa → Cape Town"/>
    <m/>
    <m/>
    <s v="Low"/>
    <x v="0"/>
    <n v="0"/>
    <n v="7.1999999999999995E-2"/>
    <n v="22.417999999999999"/>
    <n v="12"/>
    <n v="473.94816000000003"/>
    <n v="269.01599999999996"/>
    <n v="204.93216000000007"/>
    <n v="0.43239361874513882"/>
    <x v="278"/>
    <x v="389"/>
    <x v="0"/>
  </r>
  <r>
    <x v="389"/>
    <d v="2025-06-15T00:00:00"/>
    <d v="2025-06-30T00:00:00"/>
    <n v="15"/>
    <s v="Original"/>
    <d v="2025-06-30T00:00:00"/>
    <n v="15"/>
    <s v="Africa"/>
    <s v="South Africa"/>
    <s v="Johannesburg"/>
    <s v="Small Business"/>
    <s v="Direct"/>
    <s v="C. Otieno"/>
    <s v="Monitors"/>
    <s v="MON-5891"/>
    <n v="1487.59"/>
    <n v="1480.83"/>
    <n v="1480.83"/>
    <n v="8.9999999999999993E-3"/>
    <n v="11"/>
    <n v="16142.527829999999"/>
    <n v="16363.49"/>
    <x v="390"/>
    <n v="-1.3688201273492908E-2"/>
    <s v="Jun-2025"/>
    <d v="2025-06-01T00:00:00"/>
    <d v="2023-01-01T00:00:00"/>
    <n v="29"/>
    <s v="Q2-2025"/>
    <s v="Africa → South Africa → Johannesburg"/>
    <m/>
    <m/>
    <s v="Medium"/>
    <x v="0"/>
    <n v="0"/>
    <n v="8.9999999999999993E-3"/>
    <n v="1636.3489999999999"/>
    <n v="12"/>
    <n v="17610.030360000001"/>
    <n v="19636.187999999998"/>
    <n v="-2026.1576399999976"/>
    <n v="-0.11505702140084201"/>
    <x v="279"/>
    <x v="390"/>
    <x v="0"/>
  </r>
  <r>
    <x v="390"/>
    <d v="2024-08-10T00:00:00"/>
    <d v="2024-09-07T00:00:00"/>
    <n v="28"/>
    <s v="Original"/>
    <d v="2024-09-07T00:00:00"/>
    <n v="28"/>
    <s v="Europe"/>
    <s v="France"/>
    <s v="Marseille"/>
    <s v="Non-Profit"/>
    <s v="Direct"/>
    <s v="F. Müller"/>
    <s v="Printers"/>
    <s v="PRN-1183"/>
    <n v="229.96"/>
    <n v="564.26"/>
    <n v="564.26"/>
    <n v="0.105"/>
    <n v="5"/>
    <n v="2525.0635000000002"/>
    <n v="1149.8"/>
    <x v="391"/>
    <n v="0.54464511486542821"/>
    <s v="Aug-2024"/>
    <d v="2024-08-01T00:00:00"/>
    <d v="2023-01-01T00:00:00"/>
    <n v="19"/>
    <s v="Q3-2024"/>
    <s v="Europe → France → Marseille"/>
    <m/>
    <m/>
    <s v="Low"/>
    <x v="0"/>
    <n v="0"/>
    <n v="0.105"/>
    <n v="252.95600000000002"/>
    <n v="5"/>
    <n v="2525.0635000000002"/>
    <n v="1264.7800000000002"/>
    <n v="1260.2835"/>
    <n v="0.49910962635197093"/>
    <x v="0"/>
    <x v="391"/>
    <x v="0"/>
  </r>
  <r>
    <x v="391"/>
    <d v="2023-10-09T00:00:00"/>
    <d v="2023-10-26T00:00:00"/>
    <n v="17"/>
    <s v="Original"/>
    <d v="2023-10-26T00:00:00"/>
    <n v="17"/>
    <s v="Asia"/>
    <s v="China"/>
    <s v="Shanghai"/>
    <s v="Consumer"/>
    <s v="Marketplace"/>
    <s v="C. Otieno"/>
    <s v="Components"/>
    <s v="CMP-2096"/>
    <n v="1132.03"/>
    <n v="2137.21"/>
    <n v="2137.21"/>
    <n v="0.35699999999999998"/>
    <n v="35"/>
    <n v="48097.911050000002"/>
    <n v="39621.049999999996"/>
    <x v="392"/>
    <n v="0.17624177152284051"/>
    <s v="Oct-2023"/>
    <d v="2023-10-01T00:00:00"/>
    <d v="2023-01-01T00:00:00"/>
    <n v="9"/>
    <s v="Q4-2023"/>
    <s v="Asia → China → Shanghai"/>
    <m/>
    <m/>
    <s v="High"/>
    <x v="0"/>
    <n v="1"/>
    <n v="0.25"/>
    <n v="1245.2330000000002"/>
    <n v="37"/>
    <n v="59307.577499999999"/>
    <n v="46073.621000000006"/>
    <n v="13233.956499999993"/>
    <n v="0.22314107333080657"/>
    <x v="280"/>
    <x v="392"/>
    <x v="0"/>
  </r>
  <r>
    <x v="392"/>
    <d v="2024-03-09T00:00:00"/>
    <d v="2024-03-26T00:00:00"/>
    <n v="17"/>
    <s v="Original"/>
    <d v="2024-03-26T00:00:00"/>
    <n v="17"/>
    <s v="Americas"/>
    <s v="USA"/>
    <s v="San Francisco"/>
    <s v="Education"/>
    <s v="Direct"/>
    <s v="I. Johnson"/>
    <s v="Phones"/>
    <s v="PHN-3398"/>
    <n v="1137.4100000000001"/>
    <n v="1680.93"/>
    <n v="1680.93"/>
    <n v="0.254"/>
    <n v="9"/>
    <n v="11285.764020000001"/>
    <n v="10236.69"/>
    <x v="393"/>
    <n v="9.2955516183121464E-2"/>
    <s v="Mar-2024"/>
    <d v="2024-03-01T00:00:00"/>
    <d v="2023-01-01T00:00:00"/>
    <n v="14"/>
    <s v="Q1-2024"/>
    <s v="Americas → USA → San Francisco"/>
    <m/>
    <m/>
    <s v="High"/>
    <x v="0"/>
    <n v="1"/>
    <n v="0.25"/>
    <n v="1251.1510000000003"/>
    <n v="9"/>
    <n v="11346.2775"/>
    <n v="11260.359000000002"/>
    <n v="85.918499999997948"/>
    <n v="7.5723954398257886E-3"/>
    <x v="281"/>
    <x v="393"/>
    <x v="0"/>
  </r>
  <r>
    <x v="393"/>
    <d v="2023-05-29T00:00:00"/>
    <d v="2023-06-20T00:00:00"/>
    <n v="22"/>
    <s v="Original"/>
    <d v="2023-06-20T00:00:00"/>
    <n v="22"/>
    <s v="Europe"/>
    <s v="United Kingdom"/>
    <s v="London"/>
    <s v="Small Business"/>
    <s v="Direct"/>
    <s v="K. Singh"/>
    <s v="Components"/>
    <s v="CMP-8545"/>
    <n v="1295.3900000000001"/>
    <n v="2905.06"/>
    <n v="2905.06"/>
    <n v="0.14799999999999999"/>
    <n v="8"/>
    <n v="19800.88896"/>
    <n v="10363.120000000001"/>
    <x v="394"/>
    <n v="0.47663359857556614"/>
    <s v="May-2023"/>
    <d v="2023-05-01T00:00:00"/>
    <d v="2023-01-01T00:00:00"/>
    <n v="4"/>
    <s v="Q2-2023"/>
    <s v="Europe → United Kingdom → London"/>
    <m/>
    <m/>
    <s v="High"/>
    <x v="0"/>
    <n v="0"/>
    <n v="0.14799999999999999"/>
    <n v="1424.9290000000003"/>
    <n v="8"/>
    <n v="19800.88896"/>
    <n v="11399.432000000003"/>
    <n v="8401.4569599999977"/>
    <n v="0.42429695843312265"/>
    <x v="0"/>
    <x v="394"/>
    <x v="0"/>
  </r>
  <r>
    <x v="394"/>
    <d v="2025-05-27T00:00:00"/>
    <d v="2025-06-08T00:00:00"/>
    <n v="12"/>
    <s v="Original"/>
    <d v="2025-06-08T00:00:00"/>
    <n v="12"/>
    <s v="Asia"/>
    <s v="Japan"/>
    <s v="Osaka"/>
    <s v="Corporate"/>
    <s v="Retail"/>
    <s v="H. Kim"/>
    <s v="Accessories"/>
    <s v="ACC-1249"/>
    <n v="653.6"/>
    <n v="842.09"/>
    <n v="842.09"/>
    <n v="9.8000000000000004E-2"/>
    <n v="19"/>
    <n v="14431.738420000001"/>
    <n v="12418.4"/>
    <x v="395"/>
    <n v="0.13950768517324622"/>
    <s v="May-2025"/>
    <d v="2025-05-01T00:00:00"/>
    <d v="2023-03-01T00:00:00"/>
    <n v="26"/>
    <s v="Q2-2025"/>
    <s v="Asia → Japan → Osaka"/>
    <m/>
    <m/>
    <s v="Medium"/>
    <x v="0"/>
    <n v="0"/>
    <n v="9.8000000000000004E-2"/>
    <n v="718.96"/>
    <n v="20"/>
    <n v="15191.303599999999"/>
    <n v="14379.2"/>
    <n v="812.10359999999855"/>
    <n v="5.3458453690570611E-2"/>
    <x v="282"/>
    <x v="395"/>
    <x v="0"/>
  </r>
  <r>
    <x v="395"/>
    <d v="2025-08-21T00:00:00"/>
    <d v="2025-09-14T00:00:00"/>
    <n v="24"/>
    <s v="Original"/>
    <d v="2025-09-14T00:00:00"/>
    <n v="24"/>
    <s v="Europe"/>
    <s v="Germany"/>
    <s v="Berlin"/>
    <s v="Non-Profit"/>
    <s v="Online"/>
    <s v="A. Patel"/>
    <s v="Monitors"/>
    <s v="MON-9662"/>
    <n v="1397.67"/>
    <n v="3131.37"/>
    <n v="3131.37"/>
    <n v="0.10299999999999999"/>
    <n v="20"/>
    <n v="56176.777799999996"/>
    <n v="27953.4"/>
    <x v="396"/>
    <n v="0.50240293062874808"/>
    <s v="Aug-2025"/>
    <d v="2025-08-01T00:00:00"/>
    <d v="2023-01-01T00:00:00"/>
    <n v="31"/>
    <s v="Q3-2025"/>
    <s v="Europe → Germany → Berlin"/>
    <m/>
    <m/>
    <s v="High"/>
    <x v="0"/>
    <n v="0"/>
    <n v="0.10299999999999999"/>
    <n v="1537.4370000000001"/>
    <n v="21"/>
    <n v="58985.616690000003"/>
    <n v="32286.177000000003"/>
    <n v="26699.439689999999"/>
    <n v="0.45264322369162296"/>
    <x v="283"/>
    <x v="396"/>
    <x v="0"/>
  </r>
  <r>
    <x v="396"/>
    <d v="2024-12-12T00:00:00"/>
    <d v="2024-12-20T00:00:00"/>
    <n v="8"/>
    <s v="Original"/>
    <d v="2024-12-20T00:00:00"/>
    <n v="8"/>
    <s v="Asia"/>
    <s v="Japan"/>
    <s v="Tokyo"/>
    <s v="Corporate"/>
    <s v="Retail"/>
    <s v="B. Chen"/>
    <s v="Laptops"/>
    <s v="LAP-8347"/>
    <n v="1202.47"/>
    <n v="1444.72"/>
    <n v="1444.72"/>
    <n v="0.24099999999999999"/>
    <n v="17"/>
    <n v="18641.222160000001"/>
    <n v="20441.990000000002"/>
    <x v="397"/>
    <n v="-9.6601382921343834E-2"/>
    <s v="Dec-2024"/>
    <d v="2024-12-01T00:00:00"/>
    <d v="2023-03-01T00:00:00"/>
    <n v="21"/>
    <s v="Q4-2024"/>
    <s v="Asia → Japan → Tokyo"/>
    <m/>
    <m/>
    <s v="Medium"/>
    <x v="0"/>
    <n v="1"/>
    <n v="0.24099999999999999"/>
    <n v="1322.7170000000001"/>
    <n v="18"/>
    <n v="19737.764640000001"/>
    <n v="23808.906000000003"/>
    <n v="-4071.1413600000014"/>
    <n v="-0.20626152121347827"/>
    <x v="284"/>
    <x v="397"/>
    <x v="0"/>
  </r>
  <r>
    <x v="397"/>
    <d v="2025-09-14T00:00:00"/>
    <d v="2025-09-23T00:00:00"/>
    <n v="9"/>
    <s v="Original"/>
    <d v="2025-09-23T00:00:00"/>
    <n v="9"/>
    <s v="Africa"/>
    <s v="South Africa"/>
    <s v="Durban"/>
    <s v="Non-Profit"/>
    <s v="Online"/>
    <s v="D. Smith"/>
    <s v="Components"/>
    <s v="CMP-6898"/>
    <n v="1310.3"/>
    <n v="2875.8"/>
    <n v="2875.8"/>
    <n v="8.3000000000000004E-2"/>
    <n v="5"/>
    <n v="13185.543"/>
    <n v="6551.5"/>
    <x v="398"/>
    <n v="0.50313005691157353"/>
    <s v="Sep-2025"/>
    <d v="2025-09-01T00:00:00"/>
    <d v="2023-01-01T00:00:00"/>
    <n v="32"/>
    <s v="Q3-2025"/>
    <s v="Africa → South Africa → Durban"/>
    <m/>
    <m/>
    <s v="High"/>
    <x v="0"/>
    <n v="0"/>
    <n v="8.3000000000000004E-2"/>
    <n v="1441.3300000000002"/>
    <n v="5"/>
    <n v="13185.543"/>
    <n v="7206.6500000000005"/>
    <n v="5978.8929999999991"/>
    <n v="0.45344306260273082"/>
    <x v="0"/>
    <x v="398"/>
    <x v="0"/>
  </r>
  <r>
    <x v="398"/>
    <d v="2024-09-06T00:00:00"/>
    <d v="2024-10-04T00:00:00"/>
    <n v="28"/>
    <s v="Original"/>
    <d v="2024-10-04T00:00:00"/>
    <n v="28"/>
    <s v="Africa"/>
    <s v="South Africa"/>
    <s v="Cape Town"/>
    <s v="Corporate"/>
    <s v="Marketplace"/>
    <s v="D. Smith"/>
    <s v="Monitors"/>
    <s v="MON-3504"/>
    <n v="1174.17"/>
    <n v="1641.61"/>
    <n v="1641.61"/>
    <n v="0.122"/>
    <n v="9"/>
    <n v="12972.00222"/>
    <n v="10567.53"/>
    <x v="399"/>
    <n v="0.18535860380079394"/>
    <s v="Sep-2024"/>
    <d v="2024-09-01T00:00:00"/>
    <d v="2023-01-01T00:00:00"/>
    <n v="20"/>
    <s v="Q3-2024"/>
    <s v="Africa → South Africa → Cape Town"/>
    <m/>
    <m/>
    <s v="High"/>
    <x v="0"/>
    <n v="0"/>
    <n v="0.122"/>
    <n v="1291.5870000000002"/>
    <n v="9"/>
    <n v="12972.00222"/>
    <n v="11624.283000000001"/>
    <n v="1347.719219999999"/>
    <n v="0.10389446418087331"/>
    <x v="0"/>
    <x v="399"/>
    <x v="0"/>
  </r>
  <r>
    <x v="399"/>
    <d v="2025-04-12T00:00:00"/>
    <d v="2025-04-30T00:00:00"/>
    <n v="18"/>
    <s v="Original"/>
    <d v="2025-04-30T00:00:00"/>
    <n v="18"/>
    <s v="Africa"/>
    <s v="Kenya"/>
    <s v="Kisumu"/>
    <s v="Corporate"/>
    <s v="Marketplace"/>
    <s v="F. Müller"/>
    <s v="Networking"/>
    <s v="NET-3432"/>
    <n v="1119.04"/>
    <n v="1299.02"/>
    <n v="1299.02"/>
    <n v="2.5000000000000001E-2"/>
    <n v="14"/>
    <n v="17731.623"/>
    <n v="15666.56"/>
    <x v="400"/>
    <n v="0.11646215352085933"/>
    <s v="Apr-2025"/>
    <d v="2025-04-01T00:00:00"/>
    <d v="2023-01-01T00:00:00"/>
    <n v="27"/>
    <s v="Q2-2025"/>
    <s v="Africa → Kenya → Kisumu"/>
    <m/>
    <m/>
    <s v="Medium"/>
    <x v="0"/>
    <n v="0"/>
    <n v="2.5000000000000001E-2"/>
    <n v="1230.944"/>
    <n v="15"/>
    <n v="18998.1675"/>
    <n v="18464.16"/>
    <n v="534.00749999999971"/>
    <n v="2.8108368872945232E-2"/>
    <x v="285"/>
    <x v="400"/>
    <x v="0"/>
  </r>
  <r>
    <x v="400"/>
    <d v="2024-08-12T00:00:00"/>
    <d v="2024-08-15T00:00:00"/>
    <n v="3"/>
    <s v="Original"/>
    <d v="2024-08-15T00:00:00"/>
    <n v="3"/>
    <s v="Americas"/>
    <s v="USA"/>
    <s v="Chicago"/>
    <s v="Corporate"/>
    <s v="Marketplace"/>
    <s v="D. Smith"/>
    <s v="Printers"/>
    <s v="PRN-5591"/>
    <n v="850.7"/>
    <n v="1118.56"/>
    <n v="1118.56"/>
    <n v="0.18"/>
    <n v="19"/>
    <n v="17427.164800000002"/>
    <n v="16163.300000000001"/>
    <x v="401"/>
    <n v="7.2522685962090688E-2"/>
    <s v="Aug-2024"/>
    <d v="2024-08-01T00:00:00"/>
    <d v="2023-01-01T00:00:00"/>
    <n v="19"/>
    <s v="Q3-2024"/>
    <s v="Americas → USA → Chicago"/>
    <m/>
    <m/>
    <s v="Medium"/>
    <x v="1"/>
    <n v="0"/>
    <n v="0.18"/>
    <n v="935.7700000000001"/>
    <n v="20"/>
    <n v="18344.383999999998"/>
    <n v="18715.400000000001"/>
    <n v="-371.01600000000326"/>
    <n v="-2.0225045441700486E-2"/>
    <x v="286"/>
    <x v="401"/>
    <x v="0"/>
  </r>
  <r>
    <x v="401"/>
    <d v="2024-11-05T00:00:00"/>
    <d v="2024-11-08T00:00:00"/>
    <n v="3"/>
    <s v="Original"/>
    <d v="2024-11-08T00:00:00"/>
    <n v="3"/>
    <s v="Americas"/>
    <s v="Canada"/>
    <s v="Toronto"/>
    <s v="Education"/>
    <s v="Marketplace"/>
    <s v="O. Wang"/>
    <s v="Components"/>
    <s v="CMP-2015"/>
    <n v="1020.4"/>
    <n v="1184.71"/>
    <n v="1184.71"/>
    <n v="0.106"/>
    <n v="16"/>
    <n v="16946.091840000001"/>
    <n v="16326.4"/>
    <x v="402"/>
    <n v="3.6568422138328345E-2"/>
    <s v="Nov-2024"/>
    <d v="2024-11-01T00:00:00"/>
    <d v="2023-01-01T00:00:00"/>
    <n v="22"/>
    <s v="Q4-2024"/>
    <s v="Americas → Canada → Toronto"/>
    <m/>
    <m/>
    <s v="Medium"/>
    <x v="1"/>
    <n v="0"/>
    <n v="0.106"/>
    <n v="1122.44"/>
    <n v="17"/>
    <n v="18005.222580000001"/>
    <n v="19081.48"/>
    <n v="-1076.2574199999981"/>
    <n v="-5.9774735647838792E-2"/>
    <x v="287"/>
    <x v="402"/>
    <x v="0"/>
  </r>
  <r>
    <x v="402"/>
    <d v="2024-07-24T00:00:00"/>
    <d v="2024-08-08T00:00:00"/>
    <n v="15"/>
    <s v="Original"/>
    <d v="2024-08-08T00:00:00"/>
    <n v="15"/>
    <s v="Europe"/>
    <s v="France"/>
    <s v="Marseille"/>
    <s v="Enterprise"/>
    <s v="Marketplace"/>
    <s v="H. Kim"/>
    <s v="Laptops"/>
    <s v="LAP-9901"/>
    <n v="501.5"/>
    <n v="1201.47"/>
    <n v="1201.47"/>
    <n v="0.126"/>
    <n v="5"/>
    <n v="5250.4239000000007"/>
    <n v="2507.5"/>
    <x v="403"/>
    <n v="0.52241951359394057"/>
    <s v="Jul-2024"/>
    <d v="2024-07-01T00:00:00"/>
    <d v="2023-01-01T00:00:00"/>
    <n v="18"/>
    <s v="Q3-2024"/>
    <s v="Europe → France → Marseille"/>
    <m/>
    <m/>
    <s v="Medium"/>
    <x v="0"/>
    <n v="0"/>
    <n v="0.126"/>
    <n v="551.65000000000009"/>
    <n v="5"/>
    <n v="5250.4239000000007"/>
    <n v="2758.2500000000005"/>
    <n v="2492.1739000000002"/>
    <n v="0.4746614649533345"/>
    <x v="0"/>
    <x v="403"/>
    <x v="0"/>
  </r>
  <r>
    <x v="403"/>
    <d v="2025-01-20T00:00:00"/>
    <d v="2025-02-03T00:00:00"/>
    <n v="14"/>
    <s v="Original"/>
    <d v="2025-02-03T00:00:00"/>
    <n v="14"/>
    <s v="Americas"/>
    <s v="Brazil"/>
    <s v="Brasília"/>
    <s v="Enterprise"/>
    <s v="Marketplace"/>
    <s v="F. Müller"/>
    <s v="Components"/>
    <s v="CMP-8658"/>
    <n v="974.11"/>
    <n v="880.99"/>
    <n v="880.99"/>
    <n v="0.111"/>
    <n v="10"/>
    <n v="7832.0010999999995"/>
    <n v="9741.1"/>
    <x v="404"/>
    <n v="-0.2437562093805121"/>
    <s v="Jan-2025"/>
    <d v="2025-01-01T00:00:00"/>
    <d v="2023-01-01T00:00:00"/>
    <n v="24"/>
    <s v="Q1-2025"/>
    <s v="Americas → Brazil → Brasília"/>
    <m/>
    <m/>
    <s v="Medium"/>
    <x v="0"/>
    <n v="0"/>
    <n v="0.111"/>
    <n v="1071.5210000000002"/>
    <n v="11"/>
    <n v="8615.2012099999993"/>
    <n v="11786.731000000002"/>
    <n v="-3171.5297900000023"/>
    <n v="-0.36813183031856345"/>
    <x v="288"/>
    <x v="404"/>
    <x v="0"/>
  </r>
  <r>
    <x v="404"/>
    <d v="2023-03-06T00:00:00"/>
    <d v="2023-04-04T00:00:00"/>
    <n v="29"/>
    <s v="Original"/>
    <d v="2023-04-04T00:00:00"/>
    <n v="29"/>
    <s v="Asia"/>
    <s v="China"/>
    <s v="Beijing"/>
    <s v="Small Business"/>
    <s v="Direct"/>
    <s v="C. Otieno"/>
    <s v="Monitors"/>
    <s v="MON-2073"/>
    <n v="1126.29"/>
    <n v="2050.87"/>
    <n v="2050.87"/>
    <n v="6.4000000000000001E-2"/>
    <n v="7"/>
    <n v="13437.300239999999"/>
    <n v="7884.03"/>
    <x v="405"/>
    <n v="0.41327276616690373"/>
    <s v="Mar-2023"/>
    <d v="2023-03-01T00:00:00"/>
    <d v="2023-01-01T00:00:00"/>
    <n v="2"/>
    <s v="Q1-2023"/>
    <s v="Asia → China → Beijing"/>
    <m/>
    <m/>
    <s v="High"/>
    <x v="0"/>
    <n v="0"/>
    <n v="6.4000000000000001E-2"/>
    <n v="1238.9190000000001"/>
    <n v="7"/>
    <n v="13437.300239999999"/>
    <n v="8672.4330000000009"/>
    <n v="4764.8672399999978"/>
    <n v="0.35460004278359403"/>
    <x v="0"/>
    <x v="405"/>
    <x v="1"/>
  </r>
  <r>
    <x v="405"/>
    <d v="2024-12-20T00:00:00"/>
    <d v="2025-01-14T00:00:00"/>
    <n v="25"/>
    <s v="Original"/>
    <d v="2025-01-14T00:00:00"/>
    <n v="25"/>
    <s v="Asia"/>
    <s v="India"/>
    <s v="Delhi"/>
    <s v="Small Business"/>
    <s v="Retail"/>
    <s v="M. Rossi"/>
    <s v="Printers"/>
    <s v="PRN-9378"/>
    <n v="1361.34"/>
    <n v="1737.9"/>
    <n v="1737.9"/>
    <n v="7.6999999999999999E-2"/>
    <n v="14"/>
    <n v="22457.143800000002"/>
    <n v="19058.759999999998"/>
    <x v="406"/>
    <n v="0.15132751654731813"/>
    <s v="Dec-2024"/>
    <d v="2024-12-01T00:00:00"/>
    <d v="2023-01-01T00:00:00"/>
    <n v="23"/>
    <s v="Q4-2024"/>
    <s v="Asia → India → Delhi"/>
    <m/>
    <m/>
    <s v="High"/>
    <x v="0"/>
    <n v="0"/>
    <n v="7.6999999999999999E-2"/>
    <n v="1497.4739999999999"/>
    <n v="15"/>
    <n v="24061.2255"/>
    <n v="22462.11"/>
    <n v="1599.1154999999999"/>
    <n v="6.6460268202049796E-2"/>
    <x v="289"/>
    <x v="406"/>
    <x v="0"/>
  </r>
  <r>
    <x v="406"/>
    <d v="2025-02-21T00:00:00"/>
    <d v="2025-03-21T00:00:00"/>
    <n v="28"/>
    <s v="Original"/>
    <d v="2025-03-21T00:00:00"/>
    <n v="28"/>
    <s v="Africa"/>
    <s v="Nigeria"/>
    <s v="Abuja"/>
    <s v="Enterprise"/>
    <s v="Marketplace"/>
    <s v="I. Johnson"/>
    <s v="Phones"/>
    <s v="PHN-5887"/>
    <n v="1437.39"/>
    <n v="1388.31"/>
    <n v="1388.31"/>
    <n v="0.13800000000000001"/>
    <n v="18"/>
    <n v="21541.017959999997"/>
    <n v="25873.02"/>
    <x v="407"/>
    <n v="-0.20110479681341872"/>
    <s v="Feb-2025"/>
    <d v="2025-02-01T00:00:00"/>
    <d v="2023-01-01T00:00:00"/>
    <n v="25"/>
    <s v="Q1-2025"/>
    <s v="Africa → Nigeria → Abuja"/>
    <m/>
    <m/>
    <s v="Medium"/>
    <x v="0"/>
    <n v="0"/>
    <n v="0.13800000000000001"/>
    <n v="1581.1290000000001"/>
    <n v="19"/>
    <n v="22737.741180000001"/>
    <n v="30041.451000000001"/>
    <n v="-7303.70982"/>
    <n v="-0.32121527649476039"/>
    <x v="290"/>
    <x v="407"/>
    <x v="0"/>
  </r>
  <r>
    <x v="407"/>
    <d v="2025-03-08T00:00:00"/>
    <d v="2025-03-15T00:00:00"/>
    <n v="7"/>
    <s v="Original"/>
    <d v="2025-03-15T00:00:00"/>
    <n v="7"/>
    <s v="Asia"/>
    <s v="India"/>
    <s v="Bengaluru"/>
    <s v="Corporate"/>
    <s v="Distributor"/>
    <s v="K. Singh"/>
    <s v="Laptops"/>
    <s v="LAP-8119"/>
    <n v="475.66"/>
    <n v="529.14"/>
    <n v="529.14"/>
    <n v="0.19600000000000001"/>
    <n v="11"/>
    <n v="4679.7141600000004"/>
    <n v="5232.26"/>
    <x v="408"/>
    <n v="-0.11807256193613323"/>
    <s v="Mar-2025"/>
    <d v="2025-03-01T00:00:00"/>
    <d v="2023-01-01T00:00:00"/>
    <n v="26"/>
    <s v="Q1-2025"/>
    <s v="Asia → India → Bengaluru"/>
    <m/>
    <m/>
    <s v="Low"/>
    <x v="1"/>
    <n v="0"/>
    <n v="0.19600000000000001"/>
    <n v="523.22600000000011"/>
    <n v="12"/>
    <n v="5105.1427200000007"/>
    <n v="6278.7120000000014"/>
    <n v="-1173.5692800000006"/>
    <n v="-0.22987981812974673"/>
    <x v="291"/>
    <x v="408"/>
    <x v="0"/>
  </r>
  <r>
    <x v="408"/>
    <d v="2023-12-16T00:00:00"/>
    <d v="2023-12-19T00:00:00"/>
    <n v="3"/>
    <s v="Original"/>
    <d v="2023-12-19T00:00:00"/>
    <n v="3"/>
    <s v="Asia"/>
    <s v="China"/>
    <s v="Beijing"/>
    <s v="Education"/>
    <s v="Retail"/>
    <s v="A. Patel"/>
    <s v="Accessories"/>
    <s v="ACC-9644"/>
    <n v="1415.05"/>
    <n v="1972.38"/>
    <n v="1972.38"/>
    <n v="0"/>
    <n v="12"/>
    <n v="23668.560000000001"/>
    <n v="16980.599999999999"/>
    <x v="409"/>
    <n v="0.28256725377462771"/>
    <s v="Dec-2023"/>
    <d v="2023-12-01T00:00:00"/>
    <d v="2023-01-01T00:00:00"/>
    <n v="11"/>
    <s v="Q4-2023"/>
    <s v="Asia → China → Beijing"/>
    <m/>
    <m/>
    <s v="High"/>
    <x v="1"/>
    <n v="0"/>
    <n v="0"/>
    <n v="1556.5550000000001"/>
    <n v="13"/>
    <n v="25640.940000000002"/>
    <n v="20235.215"/>
    <n v="5405.7250000000022"/>
    <n v="0.21082397915209045"/>
    <x v="292"/>
    <x v="409"/>
    <x v="0"/>
  </r>
  <r>
    <x v="409"/>
    <d v="2024-08-30T00:00:00"/>
    <d v="2024-09-05T00:00:00"/>
    <n v="6"/>
    <s v="Original"/>
    <d v="2024-09-05T00:00:00"/>
    <n v="6"/>
    <s v="Asia"/>
    <s v="Japan"/>
    <s v="Nagoya"/>
    <s v="Education"/>
    <s v="Online"/>
    <s v="N. Brown"/>
    <s v="Laptops"/>
    <s v="LAP-7009"/>
    <n v="466.16"/>
    <n v="876.81"/>
    <n v="876.81"/>
    <n v="0.24099999999999999"/>
    <n v="8"/>
    <n v="5323.9903199999999"/>
    <n v="3729.28"/>
    <x v="410"/>
    <n v="0.29953291124691594"/>
    <s v="Aug-2024"/>
    <d v="2024-08-01T00:00:00"/>
    <d v="2023-03-01T00:00:00"/>
    <n v="17"/>
    <s v="Q3-2024"/>
    <s v="Asia → Japan → Nagoya"/>
    <m/>
    <m/>
    <s v="Medium"/>
    <x v="1"/>
    <n v="1"/>
    <n v="0.24099999999999999"/>
    <n v="512.77600000000007"/>
    <n v="8"/>
    <n v="5323.9903199999999"/>
    <n v="4102.2080000000005"/>
    <n v="1221.7823199999993"/>
    <n v="0.2294862023716075"/>
    <x v="0"/>
    <x v="410"/>
    <x v="0"/>
  </r>
  <r>
    <x v="410"/>
    <d v="2024-05-18T00:00:00"/>
    <d v="2024-05-21T00:00:00"/>
    <n v="3"/>
    <s v="Original"/>
    <d v="2024-05-21T00:00:00"/>
    <n v="3"/>
    <s v="Europe"/>
    <s v="France"/>
    <s v="Marseille"/>
    <s v="Non-Profit"/>
    <s v="Marketplace"/>
    <s v="D. Smith"/>
    <s v="Printers"/>
    <s v="PRN-1725"/>
    <n v="663.66"/>
    <n v="824.26"/>
    <n v="824.26"/>
    <n v="0.23899999999999999"/>
    <n v="11"/>
    <n v="6899.8804600000003"/>
    <n v="7300.2599999999993"/>
    <x v="411"/>
    <n v="-5.8027025587048933E-2"/>
    <s v="May-2024"/>
    <d v="2024-05-01T00:00:00"/>
    <d v="2023-01-01T00:00:00"/>
    <n v="16"/>
    <s v="Q2-2024"/>
    <s v="Europe → France → Marseille"/>
    <m/>
    <m/>
    <s v="Medium"/>
    <x v="1"/>
    <n v="1"/>
    <n v="0.23899999999999999"/>
    <n v="730.02600000000007"/>
    <n v="12"/>
    <n v="7527.142319999999"/>
    <n v="8760.3120000000017"/>
    <n v="-1233.1696800000027"/>
    <n v="-0.16382972814575436"/>
    <x v="293"/>
    <x v="411"/>
    <x v="0"/>
  </r>
  <r>
    <x v="411"/>
    <d v="2023-03-17T00:00:00"/>
    <d v="2023-04-06T00:00:00"/>
    <n v="20"/>
    <s v="Original"/>
    <d v="2023-04-06T00:00:00"/>
    <n v="20"/>
    <s v="Europe"/>
    <s v="Germany"/>
    <s v="Munich"/>
    <s v="Consumer"/>
    <s v="Retail"/>
    <s v="O. Wang"/>
    <s v="Phones"/>
    <s v="PHN-8483"/>
    <n v="692.18"/>
    <n v="1159.3499999999999"/>
    <n v="1159.3499999999999"/>
    <n v="0.112"/>
    <n v="2"/>
    <n v="2059.0056"/>
    <n v="1384.36"/>
    <x v="412"/>
    <n v="0.32765602968734037"/>
    <s v="Mar-2023"/>
    <d v="2023-03-01T00:00:00"/>
    <d v="2023-01-01T00:00:00"/>
    <n v="2"/>
    <s v="Q1-2023"/>
    <s v="Europe → Germany → Munich"/>
    <m/>
    <m/>
    <s v="Medium"/>
    <x v="0"/>
    <n v="0"/>
    <n v="0.112"/>
    <n v="761.39800000000002"/>
    <n v="2"/>
    <n v="2059.0056"/>
    <n v="1522.796"/>
    <n v="536.20959999999991"/>
    <n v="0.26042163265607432"/>
    <x v="0"/>
    <x v="412"/>
    <x v="0"/>
  </r>
  <r>
    <x v="412"/>
    <d v="2023-08-25T00:00:00"/>
    <d v="2023-09-16T00:00:00"/>
    <n v="22"/>
    <s v="Original"/>
    <d v="2023-09-16T00:00:00"/>
    <n v="22"/>
    <s v="Africa"/>
    <s v="Nigeria"/>
    <s v="Abuja"/>
    <s v="Corporate"/>
    <s v="Marketplace"/>
    <s v="L. Okafor"/>
    <s v="Phones"/>
    <s v="PHN-3971"/>
    <n v="1196.83"/>
    <n v="2513.5100000000002"/>
    <n v="2513.5100000000002"/>
    <n v="8.3000000000000004E-2"/>
    <n v="7"/>
    <n v="16134.22069"/>
    <n v="8377.81"/>
    <x v="413"/>
    <n v="0.48074281609445374"/>
    <s v="Aug-2023"/>
    <d v="2023-08-01T00:00:00"/>
    <d v="2023-01-01T00:00:00"/>
    <n v="7"/>
    <s v="Q3-2023"/>
    <s v="Africa → Nigeria → Abuja"/>
    <m/>
    <m/>
    <s v="High"/>
    <x v="0"/>
    <n v="0"/>
    <n v="8.3000000000000004E-2"/>
    <n v="1316.5129999999999"/>
    <n v="7"/>
    <n v="16134.22069"/>
    <n v="9215.5910000000003"/>
    <n v="6918.6296899999998"/>
    <n v="0.42881709770389909"/>
    <x v="0"/>
    <x v="413"/>
    <x v="0"/>
  </r>
  <r>
    <x v="413"/>
    <d v="2024-06-06T00:00:00"/>
    <d v="2024-06-24T00:00:00"/>
    <n v="18"/>
    <s v="Original"/>
    <d v="2024-06-24T00:00:00"/>
    <n v="18"/>
    <s v="Asia"/>
    <s v="India"/>
    <s v="Bengaluru"/>
    <s v="Small Business"/>
    <s v="Direct"/>
    <s v="H. Kim"/>
    <s v="Networking"/>
    <s v="NET-6578"/>
    <n v="1253.25"/>
    <n v="3087.13"/>
    <n v="3087.13"/>
    <n v="7.1999999999999995E-2"/>
    <n v="11"/>
    <n v="31513.423040000001"/>
    <n v="13785.75"/>
    <x v="414"/>
    <n v="0.562543555408064"/>
    <s v="Jun-2024"/>
    <d v="2024-06-01T00:00:00"/>
    <d v="2023-01-01T00:00:00"/>
    <n v="17"/>
    <s v="Q2-2024"/>
    <s v="Asia → India → Bengaluru"/>
    <m/>
    <m/>
    <s v="High"/>
    <x v="0"/>
    <n v="0"/>
    <n v="7.1999999999999995E-2"/>
    <n v="1378.575"/>
    <n v="12"/>
    <n v="34378.27968"/>
    <n v="16542.900000000001"/>
    <n v="17835.379679999998"/>
    <n v="0.51879791094887029"/>
    <x v="294"/>
    <x v="414"/>
    <x v="0"/>
  </r>
  <r>
    <x v="414"/>
    <d v="2023-08-29T00:00:00"/>
    <d v="2023-09-13T00:00:00"/>
    <n v="15"/>
    <s v="Original"/>
    <d v="2023-09-13T00:00:00"/>
    <n v="15"/>
    <s v="Americas"/>
    <s v="Canada"/>
    <s v="Vancouver"/>
    <s v="Small Business"/>
    <s v="Marketplace"/>
    <s v="O. Wang"/>
    <s v="Printers"/>
    <s v="PRN-9975"/>
    <n v="1287.6400000000001"/>
    <n v="2717.15"/>
    <n v="2717.15"/>
    <n v="3.2000000000000001E-2"/>
    <n v="7"/>
    <n v="18411.4084"/>
    <n v="9013.4800000000014"/>
    <x v="415"/>
    <n v="0.51044049405802105"/>
    <s v="Aug-2023"/>
    <d v="2023-08-01T00:00:00"/>
    <d v="2023-01-01T00:00:00"/>
    <n v="7"/>
    <s v="Q3-2023"/>
    <s v="Americas → Canada → Vancouver"/>
    <m/>
    <m/>
    <s v="High"/>
    <x v="0"/>
    <n v="0"/>
    <n v="3.2000000000000001E-2"/>
    <n v="1416.4040000000002"/>
    <n v="7"/>
    <n v="18411.4084"/>
    <n v="9914.8280000000013"/>
    <n v="8496.5803999999989"/>
    <n v="0.46148454346382317"/>
    <x v="0"/>
    <x v="415"/>
    <x v="0"/>
  </r>
  <r>
    <x v="415"/>
    <d v="2024-11-30T00:00:00"/>
    <d v="2024-12-10T00:00:00"/>
    <n v="10"/>
    <s v="Original"/>
    <d v="2024-12-10T00:00:00"/>
    <n v="10"/>
    <s v="Asia"/>
    <s v="India"/>
    <s v="Hyderabad"/>
    <s v="Small Business"/>
    <s v="Retail"/>
    <s v="F. Müller"/>
    <s v="Accessories"/>
    <s v="ACC-1075"/>
    <n v="851.49"/>
    <n v="901.79"/>
    <n v="901.79"/>
    <n v="0.245"/>
    <n v="16"/>
    <n v="10893.6232"/>
    <n v="13623.84"/>
    <x v="416"/>
    <n v="-0.25062522816100341"/>
    <s v="Nov-2024"/>
    <d v="2024-11-01T00:00:00"/>
    <d v="2023-01-01T00:00:00"/>
    <n v="22"/>
    <s v="Q4-2024"/>
    <s v="Asia → India → Hyderabad"/>
    <m/>
    <m/>
    <s v="Medium"/>
    <x v="0"/>
    <n v="1"/>
    <n v="0.245"/>
    <n v="936.63900000000012"/>
    <n v="17"/>
    <n v="11574.47465"/>
    <n v="15922.863000000001"/>
    <n v="-4348.3883500000011"/>
    <n v="-0.37568775097710383"/>
    <x v="295"/>
    <x v="416"/>
    <x v="0"/>
  </r>
  <r>
    <x v="416"/>
    <d v="2025-06-05T00:00:00"/>
    <d v="2025-06-14T00:00:00"/>
    <n v="9"/>
    <s v="Original"/>
    <d v="2025-06-14T00:00:00"/>
    <n v="9"/>
    <s v="Asia"/>
    <s v="India"/>
    <s v="Delhi"/>
    <s v="Non-Profit"/>
    <s v="Retail"/>
    <s v="A. Patel"/>
    <s v="Accessories"/>
    <s v="ACC-2902"/>
    <n v="618.69000000000005"/>
    <n v="796.15"/>
    <n v="796.15"/>
    <n v="0.09"/>
    <n v="11"/>
    <n v="7969.4615000000003"/>
    <n v="6805.59"/>
    <x v="417"/>
    <n v="0.14604142325049191"/>
    <s v="Jun-2025"/>
    <d v="2025-06-01T00:00:00"/>
    <d v="2023-01-01T00:00:00"/>
    <n v="29"/>
    <s v="Q2-2025"/>
    <s v="Asia → India → Delhi"/>
    <m/>
    <m/>
    <s v="Low"/>
    <x v="0"/>
    <n v="0"/>
    <n v="0.09"/>
    <n v="680.55900000000008"/>
    <n v="12"/>
    <n v="8693.9580000000005"/>
    <n v="8166.7080000000005"/>
    <n v="527.25"/>
    <n v="6.0645565575541079E-2"/>
    <x v="296"/>
    <x v="417"/>
    <x v="0"/>
  </r>
  <r>
    <x v="417"/>
    <d v="2025-03-14T00:00:00"/>
    <d v="2025-04-08T00:00:00"/>
    <n v="25"/>
    <s v="Original"/>
    <d v="2025-04-08T00:00:00"/>
    <n v="25"/>
    <s v="Asia"/>
    <s v="China"/>
    <s v="Not Specified"/>
    <s v="Corporate"/>
    <s v="Distributor"/>
    <s v="D. Smith"/>
    <s v="Printers"/>
    <s v="PRN-5815"/>
    <n v="80.59"/>
    <n v="157.82"/>
    <n v="157.82"/>
    <n v="0.217"/>
    <n v="6"/>
    <n v="741.43835999999999"/>
    <n v="483.54"/>
    <x v="418"/>
    <n v="0.34783519967863541"/>
    <s v="Mar-2025"/>
    <d v="2025-03-01T00:00:00"/>
    <d v="2023-01-01T00:00:00"/>
    <n v="26"/>
    <s v="Q1-2025"/>
    <s v="Asia → China → Not Specified"/>
    <m/>
    <m/>
    <s v="Low"/>
    <x v="0"/>
    <n v="1"/>
    <n v="0.217"/>
    <n v="88.649000000000015"/>
    <n v="6"/>
    <n v="741.43835999999999"/>
    <n v="531.89400000000012"/>
    <n v="209.54435999999987"/>
    <n v="0.28261871964649882"/>
    <x v="0"/>
    <x v="418"/>
    <x v="0"/>
  </r>
  <r>
    <x v="418"/>
    <d v="2024-01-16T00:00:00"/>
    <d v="2024-02-11T00:00:00"/>
    <n v="26"/>
    <s v="Original"/>
    <d v="2024-02-11T00:00:00"/>
    <n v="26"/>
    <s v="Europe"/>
    <s v="Germany"/>
    <s v="Frankfurt"/>
    <s v="Non-Profit"/>
    <s v="Distributor"/>
    <s v="E. Garcia"/>
    <s v="Monitors"/>
    <s v="MON-4195"/>
    <n v="504.93"/>
    <n v="819.06"/>
    <n v="819.06"/>
    <n v="0.22600000000000001"/>
    <n v="15"/>
    <n v="9509.2865999999995"/>
    <n v="7573.95"/>
    <x v="419"/>
    <n v="0.20352069312959814"/>
    <s v="Jan-2024"/>
    <d v="2024-01-01T00:00:00"/>
    <d v="2023-01-01T00:00:00"/>
    <n v="12"/>
    <s v="Q1-2024"/>
    <s v="Europe → Germany → Frankfurt"/>
    <m/>
    <m/>
    <s v="Medium"/>
    <x v="0"/>
    <n v="1"/>
    <n v="0.22600000000000001"/>
    <n v="555.423"/>
    <n v="16"/>
    <n v="10143.23904"/>
    <n v="8886.768"/>
    <n v="1256.4710400000004"/>
    <n v="0.12387276244255803"/>
    <x v="297"/>
    <x v="419"/>
    <x v="0"/>
  </r>
  <r>
    <x v="419"/>
    <d v="2023-10-12T00:00:00"/>
    <d v="2023-10-29T00:00:00"/>
    <n v="17"/>
    <s v="Original"/>
    <d v="2023-10-29T00:00:00"/>
    <n v="17"/>
    <s v="Asia"/>
    <s v="Japan"/>
    <s v="Nagoya"/>
    <s v="Non-Profit"/>
    <s v="Direct"/>
    <s v="H. Kim"/>
    <s v="Phones"/>
    <s v="PHN-8478"/>
    <n v="1102.19"/>
    <n v="1711.16"/>
    <n v="1711.16"/>
    <n v="0.151"/>
    <n v="10"/>
    <n v="14527.748400000002"/>
    <n v="11021.900000000001"/>
    <x v="420"/>
    <n v="0.24132083675127525"/>
    <s v="Oct-2023"/>
    <d v="2023-10-01T00:00:00"/>
    <d v="2023-03-01T00:00:00"/>
    <n v="7"/>
    <s v="Q4-2023"/>
    <s v="Asia → Japan → Nagoya"/>
    <m/>
    <m/>
    <s v="High"/>
    <x v="0"/>
    <n v="0"/>
    <n v="0.151"/>
    <n v="1212.4090000000001"/>
    <n v="11"/>
    <n v="15980.52324"/>
    <n v="13336.499000000002"/>
    <n v="2644.0242399999988"/>
    <n v="0.16545292042640269"/>
    <x v="298"/>
    <x v="420"/>
    <x v="0"/>
  </r>
  <r>
    <x v="420"/>
    <d v="2025-02-25T00:00:00"/>
    <d v="2025-03-17T00:00:00"/>
    <n v="20"/>
    <s v="Original"/>
    <d v="2025-03-17T00:00:00"/>
    <n v="20"/>
    <s v="Americas"/>
    <s v="USA"/>
    <s v="San Francisco"/>
    <s v="Non-Profit"/>
    <s v="Marketplace"/>
    <s v="H. Kim"/>
    <s v="Phones"/>
    <s v="PHN-1044"/>
    <n v="1205.26"/>
    <n v="1696.35"/>
    <n v="1696.35"/>
    <n v="1.9E-2"/>
    <n v="6"/>
    <n v="9984.7160999999978"/>
    <n v="7231.5599999999995"/>
    <x v="421"/>
    <n v="0.27573704374028213"/>
    <s v="Feb-2025"/>
    <d v="2025-02-01T00:00:00"/>
    <d v="2023-01-01T00:00:00"/>
    <n v="25"/>
    <s v="Q1-2025"/>
    <s v="Americas → USA → San Francisco"/>
    <m/>
    <m/>
    <s v="High"/>
    <x v="0"/>
    <n v="0"/>
    <n v="1.9E-2"/>
    <n v="1325.7860000000001"/>
    <n v="6"/>
    <n v="9984.7160999999978"/>
    <n v="7954.7160000000003"/>
    <n v="2030.0000999999975"/>
    <n v="0.20331074811431021"/>
    <x v="0"/>
    <x v="421"/>
    <x v="0"/>
  </r>
  <r>
    <x v="421"/>
    <d v="2025-07-03T00:00:00"/>
    <d v="2025-07-06T00:00:00"/>
    <n v="3"/>
    <s v="Original"/>
    <d v="2025-07-06T00:00:00"/>
    <n v="3"/>
    <s v="Africa"/>
    <s v="Nigeria"/>
    <s v="Lagos"/>
    <s v="Consumer"/>
    <s v="Online"/>
    <s v="Not Specified"/>
    <s v="Laptops"/>
    <s v="LAP-8910"/>
    <n v="1313.3"/>
    <n v="2884.34"/>
    <n v="2884.34"/>
    <n v="0.157"/>
    <n v="42"/>
    <n v="102122.94203999999"/>
    <n v="55158.6"/>
    <x v="422"/>
    <n v="0.45988042551305253"/>
    <s v="Jul-2025"/>
    <d v="2025-07-01T00:00:00"/>
    <d v="2023-01-01T00:00:00"/>
    <n v="30"/>
    <s v="Q3-2025"/>
    <s v="Africa → Nigeria → Lagos"/>
    <m/>
    <m/>
    <s v="High"/>
    <x v="1"/>
    <n v="0"/>
    <n v="0.157"/>
    <n v="1444.63"/>
    <n v="44"/>
    <n v="106985.93928000001"/>
    <n v="63563.72"/>
    <n v="43422.219280000005"/>
    <n v="0.40586846806435778"/>
    <x v="299"/>
    <x v="422"/>
    <x v="0"/>
  </r>
  <r>
    <x v="422"/>
    <d v="2025-09-15T00:00:00"/>
    <d v="2025-09-25T00:00:00"/>
    <n v="10"/>
    <s v="Original"/>
    <d v="2025-09-25T00:00:00"/>
    <n v="10"/>
    <s v="Asia"/>
    <s v="India"/>
    <s v="Delhi"/>
    <s v="Consumer"/>
    <s v="Retail"/>
    <s v="A. Patel"/>
    <s v="Phones"/>
    <s v="PHN-2859"/>
    <n v="1488.91"/>
    <n v="1483.74"/>
    <n v="1483.74"/>
    <n v="0.16800000000000001"/>
    <n v="24"/>
    <n v="29627.320319999999"/>
    <n v="35733.840000000004"/>
    <x v="423"/>
    <n v="-0.20611110333450519"/>
    <s v="Sep-2025"/>
    <d v="2025-09-01T00:00:00"/>
    <d v="2023-01-01T00:00:00"/>
    <n v="32"/>
    <s v="Q3-2025"/>
    <s v="Asia → India → Delhi"/>
    <m/>
    <m/>
    <s v="Medium"/>
    <x v="0"/>
    <n v="0"/>
    <n v="0.16800000000000001"/>
    <n v="1637.8010000000002"/>
    <n v="25"/>
    <n v="30861.791999999998"/>
    <n v="40945.025000000001"/>
    <n v="-10083.233000000004"/>
    <n v="-0.32672221366795567"/>
    <x v="300"/>
    <x v="423"/>
    <x v="0"/>
  </r>
  <r>
    <x v="423"/>
    <d v="2024-02-19T00:00:00"/>
    <d v="2024-03-06T00:00:00"/>
    <n v="16"/>
    <s v="Original"/>
    <d v="2024-03-06T00:00:00"/>
    <n v="16"/>
    <s v="Asia"/>
    <s v="China"/>
    <s v="Beijing"/>
    <s v="Education"/>
    <s v="Marketplace"/>
    <s v="O. Wang"/>
    <s v="Printers"/>
    <s v="PRN-6308"/>
    <n v="1477.84"/>
    <n v="3197.47"/>
    <n v="3197.47"/>
    <n v="0.24299999999999999"/>
    <n v="24"/>
    <n v="58091.634960000003"/>
    <n v="35468.159999999996"/>
    <x v="424"/>
    <n v="0.38944462443823091"/>
    <s v="Feb-2024"/>
    <d v="2024-02-01T00:00:00"/>
    <d v="2023-01-01T00:00:00"/>
    <n v="13"/>
    <s v="Q1-2024"/>
    <s v="Asia → China → Beijing"/>
    <m/>
    <m/>
    <s v="High"/>
    <x v="0"/>
    <n v="1"/>
    <n v="0.24299999999999999"/>
    <n v="1625.624"/>
    <n v="25"/>
    <n v="60512.119749999998"/>
    <n v="40640.6"/>
    <n v="19871.519749999999"/>
    <n v="0.32838908688205393"/>
    <x v="301"/>
    <x v="424"/>
    <x v="0"/>
  </r>
  <r>
    <x v="424"/>
    <d v="2024-02-27T00:00:00"/>
    <d v="2024-03-26T00:00:00"/>
    <n v="28"/>
    <s v="Original"/>
    <d v="2024-03-26T00:00:00"/>
    <n v="28"/>
    <s v="Asia"/>
    <s v="India"/>
    <s v="Mumbai"/>
    <s v="Education"/>
    <s v="Marketplace"/>
    <s v="G. Dubois"/>
    <s v="Laptops"/>
    <s v="LAP-8469"/>
    <n v="1035.19"/>
    <n v="2322.6999999999998"/>
    <n v="2322.6999999999998"/>
    <n v="0.17299999999999999"/>
    <n v="8"/>
    <n v="15366.983199999999"/>
    <n v="8281.52"/>
    <x v="425"/>
    <n v="0.46108355217047409"/>
    <s v="Feb-2024"/>
    <d v="2024-02-01T00:00:00"/>
    <d v="2023-01-01T00:00:00"/>
    <n v="13"/>
    <s v="Q1-2024"/>
    <s v="Asia → India → Mumbai"/>
    <m/>
    <m/>
    <s v="High"/>
    <x v="0"/>
    <n v="0"/>
    <n v="0.17299999999999999"/>
    <n v="1138.7090000000001"/>
    <n v="8"/>
    <n v="15366.983199999999"/>
    <n v="9109.6720000000005"/>
    <n v="6257.3111999999983"/>
    <n v="0.40719190738752148"/>
    <x v="0"/>
    <x v="425"/>
    <x v="0"/>
  </r>
  <r>
    <x v="425"/>
    <d v="2025-08-28T00:00:00"/>
    <d v="2025-09-05T00:00:00"/>
    <n v="8"/>
    <s v="Original"/>
    <d v="2025-09-05T00:00:00"/>
    <n v="8"/>
    <s v="Africa"/>
    <s v="Nigeria"/>
    <s v="Port Harcourt"/>
    <s v="Small Business"/>
    <s v="Marketplace"/>
    <s v="E. Garcia"/>
    <s v="Laptops"/>
    <s v="LAP-7553"/>
    <n v="1271.0999999999999"/>
    <n v="1932.42"/>
    <n v="1932.42"/>
    <n v="0.25"/>
    <n v="21"/>
    <n v="30435.614999999998"/>
    <n v="26693.1"/>
    <x v="426"/>
    <n v="0.12296498690760807"/>
    <s v="Aug-2025"/>
    <d v="2025-08-01T00:00:00"/>
    <d v="2023-01-01T00:00:00"/>
    <n v="31"/>
    <s v="Q3-2025"/>
    <s v="Africa → Nigeria → Port Harcourt"/>
    <m/>
    <m/>
    <s v="High"/>
    <x v="0"/>
    <n v="1"/>
    <n v="0.25"/>
    <n v="1398.21"/>
    <n v="22"/>
    <n v="31884.930000000004"/>
    <n v="30760.620000000003"/>
    <n v="1124.3100000000013"/>
    <n v="3.5261485598368919E-2"/>
    <x v="302"/>
    <x v="426"/>
    <x v="0"/>
  </r>
  <r>
    <x v="426"/>
    <d v="2024-08-18T00:00:00"/>
    <d v="2024-09-12T00:00:00"/>
    <n v="25"/>
    <s v="Original"/>
    <d v="2024-09-12T00:00:00"/>
    <n v="25"/>
    <s v="Asia"/>
    <s v="India"/>
    <s v="Mumbai"/>
    <s v="Consumer"/>
    <s v="Marketplace"/>
    <s v="C. Otieno"/>
    <s v="Phones"/>
    <s v="PHN-3077"/>
    <n v="1154.03"/>
    <n v="1590.36"/>
    <n v="1590.36"/>
    <n v="0.314"/>
    <n v="18"/>
    <n v="19637.76528"/>
    <n v="20772.54"/>
    <x v="427"/>
    <n v="-5.7785328616576745E-2"/>
    <s v="Aug-2024"/>
    <d v="2024-08-01T00:00:00"/>
    <d v="2023-01-01T00:00:00"/>
    <n v="19"/>
    <s v="Q3-2024"/>
    <s v="Asia → India → Mumbai"/>
    <m/>
    <m/>
    <s v="Medium"/>
    <x v="0"/>
    <n v="1"/>
    <n v="0.25"/>
    <n v="1269.433"/>
    <n v="19"/>
    <n v="22662.629999999997"/>
    <n v="24119.226999999999"/>
    <n v="-1456.5970000000016"/>
    <n v="-6.4273078632091765E-2"/>
    <x v="303"/>
    <x v="427"/>
    <x v="0"/>
  </r>
  <r>
    <x v="427"/>
    <d v="2024-02-25T00:00:00"/>
    <d v="2024-03-09T00:00:00"/>
    <n v="13"/>
    <s v="Original"/>
    <d v="2024-03-09T00:00:00"/>
    <n v="13"/>
    <s v="Europe"/>
    <s v="France"/>
    <s v="Marseille"/>
    <s v="Small Business"/>
    <s v="Distributor"/>
    <s v="E. Garcia"/>
    <s v="Monitors"/>
    <s v="MON-3350"/>
    <n v="322.44"/>
    <n v="395.61"/>
    <n v="395.61"/>
    <n v="0"/>
    <n v="34"/>
    <n v="13450.74"/>
    <n v="10962.96"/>
    <x v="428"/>
    <n v="0.18495487980586947"/>
    <s v="Feb-2024"/>
    <d v="2024-02-01T00:00:00"/>
    <d v="2023-01-01T00:00:00"/>
    <n v="13"/>
    <s v="Q1-2024"/>
    <s v="Europe → France → Marseille"/>
    <m/>
    <m/>
    <s v="Low"/>
    <x v="0"/>
    <n v="0"/>
    <n v="0"/>
    <n v="354.68400000000003"/>
    <n v="36"/>
    <n v="14241.960000000001"/>
    <n v="12768.624000000002"/>
    <n v="1473.3359999999993"/>
    <n v="0.1034503677864563"/>
    <x v="304"/>
    <x v="428"/>
    <x v="0"/>
  </r>
  <r>
    <x v="428"/>
    <d v="2025-05-07T00:00:00"/>
    <d v="2025-05-13T00:00:00"/>
    <n v="6"/>
    <s v="Original"/>
    <d v="2025-05-13T00:00:00"/>
    <n v="6"/>
    <s v="Asia"/>
    <s v="India"/>
    <s v="Bengaluru"/>
    <s v="Enterprise"/>
    <s v="Direct"/>
    <s v="J. Njeri"/>
    <s v="Phones"/>
    <s v="PHN-5683"/>
    <n v="935.98"/>
    <n v="2077.69"/>
    <n v="2077.69"/>
    <n v="0.17499999999999999"/>
    <n v="24"/>
    <n v="41138.261999999995"/>
    <n v="22463.52"/>
    <x v="429"/>
    <n v="0.45395067978321491"/>
    <s v="May-2025"/>
    <d v="2025-05-01T00:00:00"/>
    <d v="2023-01-01T00:00:00"/>
    <n v="28"/>
    <s v="Q2-2025"/>
    <s v="Asia → India → Bengaluru"/>
    <m/>
    <m/>
    <s v="High"/>
    <x v="1"/>
    <n v="0"/>
    <n v="0.17499999999999999"/>
    <n v="1029.5780000000002"/>
    <n v="25"/>
    <n v="42852.356249999997"/>
    <n v="25739.450000000004"/>
    <n v="17112.906249999993"/>
    <n v="0.39934574776153631"/>
    <x v="305"/>
    <x v="429"/>
    <x v="0"/>
  </r>
  <r>
    <x v="429"/>
    <d v="2024-11-01T00:00:00"/>
    <d v="2024-11-12T00:00:00"/>
    <n v="11"/>
    <s v="Original"/>
    <d v="2024-11-12T00:00:00"/>
    <n v="11"/>
    <s v="Europe"/>
    <s v="Germany"/>
    <s v="Frankfurt"/>
    <s v="Consumer"/>
    <s v="Online"/>
    <s v="B. Chen"/>
    <s v="Printers"/>
    <s v="PRN-2409"/>
    <n v="599.84"/>
    <n v="1330.85"/>
    <n v="1330.85"/>
    <n v="0.115"/>
    <n v="11"/>
    <n v="12955.824749999998"/>
    <n v="6598.2400000000007"/>
    <x v="430"/>
    <n v="0.49071246892252063"/>
    <s v="Nov-2024"/>
    <d v="2024-11-01T00:00:00"/>
    <d v="2023-01-01T00:00:00"/>
    <n v="22"/>
    <s v="Q4-2024"/>
    <s v="Europe → Germany → Frankfurt"/>
    <m/>
    <m/>
    <s v="Medium"/>
    <x v="0"/>
    <n v="0"/>
    <n v="0.115"/>
    <n v="659.82400000000007"/>
    <n v="12"/>
    <n v="14133.626999999999"/>
    <n v="7917.8880000000008"/>
    <n v="6215.7389999999978"/>
    <n v="0.43978371581477271"/>
    <x v="306"/>
    <x v="430"/>
    <x v="0"/>
  </r>
  <r>
    <x v="430"/>
    <d v="2024-12-28T00:00:00"/>
    <d v="2025-01-08T00:00:00"/>
    <n v="11"/>
    <s v="Original"/>
    <d v="2025-01-08T00:00:00"/>
    <n v="11"/>
    <s v="Asia"/>
    <s v="China"/>
    <s v="Shenzhen"/>
    <s v="Enterprise"/>
    <s v="Online"/>
    <s v="K. Singh"/>
    <s v="Laptops"/>
    <s v="LAP-8825"/>
    <n v="1201.31"/>
    <n v="2764.65"/>
    <n v="2764.65"/>
    <n v="0"/>
    <n v="21"/>
    <n v="58057.65"/>
    <n v="25227.51"/>
    <x v="431"/>
    <n v="0.56547483406579491"/>
    <s v="Dec-2024"/>
    <d v="2024-12-01T00:00:00"/>
    <d v="2023-01-01T00:00:00"/>
    <n v="23"/>
    <s v="Q4-2024"/>
    <s v="Asia → China → Shenzhen"/>
    <m/>
    <m/>
    <s v="High"/>
    <x v="0"/>
    <n v="0"/>
    <n v="0"/>
    <n v="1321.441"/>
    <n v="22"/>
    <n v="60822.3"/>
    <n v="29071.702000000001"/>
    <n v="31750.598000000002"/>
    <n v="0.52202231747237449"/>
    <x v="307"/>
    <x v="431"/>
    <x v="0"/>
  </r>
  <r>
    <x v="431"/>
    <d v="2023-10-21T00:00:00"/>
    <d v="2023-10-21T00:00:00"/>
    <n v="0"/>
    <s v="Original"/>
    <d v="2023-10-21T00:00:00"/>
    <n v="0"/>
    <s v="Europe"/>
    <s v="United Kingdom"/>
    <s v="Manchester"/>
    <s v="Enterprise"/>
    <s v="Distributor"/>
    <s v="J. Njeri"/>
    <s v="Monitors"/>
    <s v="MON-8697"/>
    <n v="384.19"/>
    <n v="278.35000000000002"/>
    <n v="278.35000000000002"/>
    <n v="5.6000000000000001E-2"/>
    <n v="10"/>
    <n v="2627.6239999999998"/>
    <n v="3841.9"/>
    <x v="432"/>
    <n v="-0.46211938998882657"/>
    <s v="Oct-2023"/>
    <d v="2023-10-01T00:00:00"/>
    <d v="2023-01-01T00:00:00"/>
    <n v="9"/>
    <s v="Q4-2023"/>
    <s v="Europe → United Kingdom → Manchester"/>
    <m/>
    <m/>
    <s v="Low"/>
    <x v="1"/>
    <n v="0"/>
    <n v="5.6000000000000001E-2"/>
    <n v="422.60900000000004"/>
    <n v="11"/>
    <n v="2890.3864000000003"/>
    <n v="4648.6990000000005"/>
    <n v="-1758.3126000000002"/>
    <n v="-0.60833132898770903"/>
    <x v="308"/>
    <x v="432"/>
    <x v="0"/>
  </r>
  <r>
    <x v="432"/>
    <d v="2024-12-10T00:00:00"/>
    <d v="2024-12-19T00:00:00"/>
    <n v="9"/>
    <s v="Original"/>
    <d v="2024-12-19T00:00:00"/>
    <n v="9"/>
    <s v="Africa"/>
    <s v="Nigeria"/>
    <s v="Lagos"/>
    <s v="Corporate"/>
    <s v="Retail"/>
    <s v="O. Wang"/>
    <s v="Monitors"/>
    <s v="MON-4789"/>
    <n v="488.68"/>
    <n v="984.36"/>
    <n v="984.36"/>
    <n v="5.8999999999999997E-2"/>
    <n v="14"/>
    <n v="12967.958640000001"/>
    <n v="6841.52"/>
    <x v="433"/>
    <n v="0.47242891576649876"/>
    <s v="Dec-2024"/>
    <d v="2024-12-01T00:00:00"/>
    <d v="2023-01-01T00:00:00"/>
    <n v="23"/>
    <s v="Q4-2024"/>
    <s v="Africa → Nigeria → Lagos"/>
    <m/>
    <m/>
    <s v="Medium"/>
    <x v="0"/>
    <n v="0"/>
    <n v="5.8999999999999997E-2"/>
    <n v="537.548"/>
    <n v="15"/>
    <n v="13894.241400000001"/>
    <n v="8063.22"/>
    <n v="5831.0214000000005"/>
    <n v="0.41967180734314868"/>
    <x v="309"/>
    <x v="433"/>
    <x v="0"/>
  </r>
  <r>
    <x v="433"/>
    <d v="2024-09-07T00:00:00"/>
    <d v="2024-09-18T00:00:00"/>
    <n v="11"/>
    <s v="Original"/>
    <d v="2024-09-18T00:00:00"/>
    <n v="11"/>
    <s v="Asia"/>
    <s v="China"/>
    <s v="Beijing"/>
    <s v="Consumer"/>
    <s v="Distributor"/>
    <s v="O. Wang"/>
    <s v="Networking"/>
    <s v="NET-7998"/>
    <n v="181.74"/>
    <n v="190.84"/>
    <n v="190.84"/>
    <n v="0.214"/>
    <n v="13"/>
    <n v="1950.0031200000001"/>
    <n v="2362.62"/>
    <x v="434"/>
    <n v="-0.21159806144310159"/>
    <s v="Sep-2024"/>
    <d v="2024-09-01T00:00:00"/>
    <d v="2023-01-01T00:00:00"/>
    <n v="20"/>
    <s v="Q3-2024"/>
    <s v="Asia → China → Beijing"/>
    <m/>
    <m/>
    <s v="Low"/>
    <x v="0"/>
    <n v="1"/>
    <n v="0.214"/>
    <n v="199.91400000000002"/>
    <n v="14"/>
    <n v="2100.0033600000002"/>
    <n v="2798.7960000000003"/>
    <n v="-698.79264000000012"/>
    <n v="-0.33275786758741188"/>
    <x v="310"/>
    <x v="434"/>
    <x v="0"/>
  </r>
  <r>
    <x v="434"/>
    <d v="2023-10-18T00:00:00"/>
    <d v="2023-10-20T00:00:00"/>
    <n v="2"/>
    <s v="Original"/>
    <d v="2023-10-20T00:00:00"/>
    <n v="2"/>
    <s v="Africa"/>
    <s v="Kenya"/>
    <s v="Kisumu"/>
    <s v="Consumer"/>
    <s v="Retail"/>
    <s v="J. Njeri"/>
    <s v="Phones"/>
    <s v="PHN-8891"/>
    <n v="774.12"/>
    <n v="908.3"/>
    <n v="908.3"/>
    <n v="0"/>
    <n v="30"/>
    <n v="27249"/>
    <n v="23223.599999999999"/>
    <x v="435"/>
    <n v="0.14772652207420461"/>
    <s v="Oct-2023"/>
    <d v="2023-10-01T00:00:00"/>
    <d v="2023-01-01T00:00:00"/>
    <n v="9"/>
    <s v="Q4-2023"/>
    <s v="Africa → Kenya → Kisumu"/>
    <m/>
    <m/>
    <s v="Medium"/>
    <x v="1"/>
    <n v="0"/>
    <n v="0"/>
    <n v="851.53200000000004"/>
    <n v="32"/>
    <n v="29065.599999999999"/>
    <n v="27249.024000000001"/>
    <n v="1816.5759999999973"/>
    <n v="6.2499174281624922E-2"/>
    <x v="311"/>
    <x v="435"/>
    <x v="0"/>
  </r>
  <r>
    <x v="435"/>
    <d v="2024-12-24T00:00:00"/>
    <d v="2025-01-13T00:00:00"/>
    <n v="20"/>
    <s v="Original"/>
    <d v="2025-01-13T00:00:00"/>
    <n v="20"/>
    <s v="Asia"/>
    <s v="India"/>
    <s v="Bengaluru"/>
    <s v="Corporate"/>
    <s v="Marketplace"/>
    <s v="D. Smith"/>
    <s v="Networking"/>
    <s v="NET-9832"/>
    <n v="126.15"/>
    <n v="284.23"/>
    <n v="284.23"/>
    <n v="0.113"/>
    <n v="22"/>
    <n v="5546.4642200000008"/>
    <n v="2775.3"/>
    <x v="436"/>
    <n v="0.49962716968541088"/>
    <s v="Dec-2024"/>
    <d v="2024-12-01T00:00:00"/>
    <d v="2023-01-01T00:00:00"/>
    <n v="23"/>
    <s v="Q4-2024"/>
    <s v="Asia → India → Bengaluru"/>
    <m/>
    <m/>
    <s v="Low"/>
    <x v="0"/>
    <n v="0"/>
    <n v="0.113"/>
    <n v="138.76500000000001"/>
    <n v="23"/>
    <n v="5798.5762300000006"/>
    <n v="3191.5950000000003"/>
    <n v="2606.9812300000003"/>
    <n v="0.44958988665395194"/>
    <x v="312"/>
    <x v="436"/>
    <x v="0"/>
  </r>
  <r>
    <x v="436"/>
    <d v="2023-04-21T00:00:00"/>
    <d v="2023-04-19T00:00:00"/>
    <n v="-2"/>
    <s v="Corrected"/>
    <d v="2023-04-23T00:00:00"/>
    <n v="2"/>
    <s v="Asia"/>
    <s v="Japan"/>
    <s v="Nagoya"/>
    <s v="Small Business"/>
    <s v="Direct"/>
    <s v="M. Rossi"/>
    <s v="Components"/>
    <s v="CMP-8604"/>
    <n v="607.04"/>
    <n v="1229.3399999999999"/>
    <n v="1229.3399999999999"/>
    <n v="0.14699999999999999"/>
    <n v="7"/>
    <n v="7340.3891399999993"/>
    <n v="4249.28"/>
    <x v="437"/>
    <n v="0.42110970972310058"/>
    <s v="Apr-2023"/>
    <d v="2023-04-01T00:00:00"/>
    <d v="2023-03-01T00:00:00"/>
    <n v="1"/>
    <s v="Q2-2023"/>
    <s v="Asia → Japan → Nagoya"/>
    <m/>
    <m/>
    <s v="Medium"/>
    <x v="1"/>
    <n v="0"/>
    <n v="0.14699999999999999"/>
    <n v="667.74400000000003"/>
    <n v="7"/>
    <n v="7340.3891399999993"/>
    <n v="4674.2080000000005"/>
    <n v="2666.1811399999988"/>
    <n v="0.36322068069541052"/>
    <x v="0"/>
    <x v="437"/>
    <x v="0"/>
  </r>
  <r>
    <x v="437"/>
    <d v="2023-12-30T00:00:00"/>
    <d v="2024-01-08T00:00:00"/>
    <n v="9"/>
    <s v="Original"/>
    <d v="2024-01-08T00:00:00"/>
    <n v="9"/>
    <s v="Europe"/>
    <s v="France"/>
    <s v="Marseille"/>
    <s v="Consumer"/>
    <s v="Marketplace"/>
    <s v="L. Okafor"/>
    <s v="Accessories"/>
    <s v="ACC-6594"/>
    <n v="861.1"/>
    <n v="1224.72"/>
    <n v="1224.72"/>
    <n v="0.17399999999999999"/>
    <n v="24"/>
    <n v="24278.849280000002"/>
    <n v="20666.400000000001"/>
    <x v="438"/>
    <n v="0.14878997098827909"/>
    <s v="Dec-2023"/>
    <d v="2023-12-01T00:00:00"/>
    <d v="2023-01-01T00:00:00"/>
    <n v="11"/>
    <s v="Q4-2023"/>
    <s v="Europe → France → Marseille"/>
    <m/>
    <m/>
    <s v="Medium"/>
    <x v="0"/>
    <n v="0"/>
    <n v="0.17399999999999999"/>
    <n v="947.21000000000015"/>
    <n v="25"/>
    <n v="25290.468000000001"/>
    <n v="23680.250000000004"/>
    <n v="1610.2179999999971"/>
    <n v="6.3668968087106856E-2"/>
    <x v="313"/>
    <x v="438"/>
    <x v="0"/>
  </r>
  <r>
    <x v="438"/>
    <d v="2023-02-21T00:00:00"/>
    <d v="2023-03-12T00:00:00"/>
    <n v="19"/>
    <s v="Original"/>
    <d v="2023-03-12T00:00:00"/>
    <n v="19"/>
    <s v="Africa"/>
    <s v="Kenya"/>
    <s v="Nakuru"/>
    <s v="Corporate"/>
    <s v="Online"/>
    <s v="F. Müller"/>
    <s v="Networking"/>
    <s v="NET-2499"/>
    <n v="352.65"/>
    <n v="485.86"/>
    <n v="485.86"/>
    <n v="4.1000000000000002E-2"/>
    <n v="6"/>
    <n v="2795.6384399999997"/>
    <n v="2115.8999999999996"/>
    <x v="439"/>
    <n v="0.24314247159943908"/>
    <s v="Feb-2023"/>
    <d v="2023-02-01T00:00:00"/>
    <d v="2023-01-01T00:00:00"/>
    <n v="1"/>
    <s v="Q1-2023"/>
    <s v="Africa → Kenya → Nakuru"/>
    <m/>
    <m/>
    <s v="Low"/>
    <x v="0"/>
    <n v="0"/>
    <n v="4.1000000000000002E-2"/>
    <n v="387.91500000000002"/>
    <n v="6"/>
    <n v="2795.6384399999997"/>
    <n v="2327.4900000000002"/>
    <n v="468.14843999999948"/>
    <n v="0.16745671875938276"/>
    <x v="0"/>
    <x v="439"/>
    <x v="0"/>
  </r>
  <r>
    <x v="439"/>
    <d v="2023-05-17T00:00:00"/>
    <d v="2023-06-03T00:00:00"/>
    <n v="17"/>
    <s v="Original"/>
    <d v="2023-06-03T00:00:00"/>
    <n v="17"/>
    <s v="Asia"/>
    <s v="China"/>
    <s v="Beijing"/>
    <s v="Non-Profit"/>
    <s v="Distributor"/>
    <s v="M. Rossi"/>
    <s v="Printers"/>
    <s v="PRN-1923"/>
    <n v="979.59"/>
    <n v="2210.94"/>
    <n v="2210.94"/>
    <n v="0.15"/>
    <n v="11"/>
    <n v="20672.289000000001"/>
    <n v="10775.49"/>
    <x v="440"/>
    <n v="0.47874712858358359"/>
    <s v="May-2023"/>
    <d v="2023-05-01T00:00:00"/>
    <d v="2023-01-01T00:00:00"/>
    <n v="4"/>
    <s v="Q2-2023"/>
    <s v="Asia → China → Beijing"/>
    <m/>
    <m/>
    <s v="High"/>
    <x v="0"/>
    <n v="0"/>
    <n v="0.15"/>
    <n v="1077.5490000000002"/>
    <n v="12"/>
    <n v="22551.588"/>
    <n v="12930.588000000003"/>
    <n v="9620.9999999999964"/>
    <n v="0.42662184144194176"/>
    <x v="314"/>
    <x v="440"/>
    <x v="0"/>
  </r>
  <r>
    <x v="440"/>
    <d v="2024-03-23T00:00:00"/>
    <d v="2024-03-26T00:00:00"/>
    <n v="3"/>
    <s v="Original"/>
    <d v="2024-03-26T00:00:00"/>
    <n v="3"/>
    <s v="Asia"/>
    <s v="India"/>
    <s v="Bengaluru"/>
    <s v="Education"/>
    <s v="Direct"/>
    <s v="G. Dubois"/>
    <s v="Phones"/>
    <s v="PHN-4346"/>
    <n v="382.21"/>
    <n v="571.89"/>
    <n v="571.89"/>
    <n v="0.14799999999999999"/>
    <n v="26"/>
    <n v="12668.50728"/>
    <n v="9937.4599999999991"/>
    <x v="441"/>
    <n v="0.2155776698578809"/>
    <s v="Mar-2024"/>
    <d v="2024-03-01T00:00:00"/>
    <d v="2023-01-01T00:00:00"/>
    <n v="14"/>
    <s v="Q1-2024"/>
    <s v="Asia → India → Bengaluru"/>
    <m/>
    <m/>
    <s v="Low"/>
    <x v="1"/>
    <n v="0"/>
    <n v="0.14799999999999999"/>
    <n v="420.43099999999998"/>
    <n v="27"/>
    <n v="13155.757559999998"/>
    <n v="11351.636999999999"/>
    <n v="1804.1205599999994"/>
    <n v="0.13713543684366888"/>
    <x v="315"/>
    <x v="441"/>
    <x v="0"/>
  </r>
  <r>
    <x v="441"/>
    <d v="2023-09-20T00:00:00"/>
    <d v="2023-09-28T00:00:00"/>
    <n v="8"/>
    <s v="Original"/>
    <d v="2023-09-28T00:00:00"/>
    <n v="8"/>
    <s v="Asia"/>
    <s v="India"/>
    <s v="Not Specified"/>
    <s v="Corporate"/>
    <s v="Not Specified"/>
    <s v="B. Chen"/>
    <s v="Accessories"/>
    <s v="ACC-1375"/>
    <n v="1362.06"/>
    <n v="3398.37"/>
    <n v="3398.37"/>
    <n v="0.157"/>
    <n v="11"/>
    <n v="31513.085009999999"/>
    <n v="14982.66"/>
    <x v="442"/>
    <n v="0.52455749745714919"/>
    <s v="Sep-2023"/>
    <d v="2023-09-01T00:00:00"/>
    <d v="2023-01-01T00:00:00"/>
    <n v="8"/>
    <s v="Q3-2023"/>
    <s v="Asia → India → Not Specified"/>
    <m/>
    <m/>
    <s v="High"/>
    <x v="0"/>
    <n v="0"/>
    <n v="0.157"/>
    <n v="1498.2660000000001"/>
    <n v="12"/>
    <n v="34377.910920000002"/>
    <n v="17979.192000000003"/>
    <n v="16398.718919999999"/>
    <n v="0.47701324720286403"/>
    <x v="316"/>
    <x v="442"/>
    <x v="0"/>
  </r>
  <r>
    <x v="442"/>
    <d v="2024-08-22T00:00:00"/>
    <d v="2024-09-04T00:00:00"/>
    <n v="13"/>
    <s v="Original"/>
    <d v="2024-09-04T00:00:00"/>
    <n v="13"/>
    <s v="Europe"/>
    <s v="Germany"/>
    <s v="Frankfurt"/>
    <s v="Non-Profit"/>
    <s v="Retail"/>
    <s v="L. Okafor"/>
    <s v="Printers"/>
    <s v="PRN-4892"/>
    <n v="90.04"/>
    <n v="194.62"/>
    <n v="194.62"/>
    <n v="4.2999999999999997E-2"/>
    <n v="32"/>
    <n v="5960.04288"/>
    <n v="2881.28"/>
    <x v="443"/>
    <n v="0.51656723650954672"/>
    <s v="Aug-2024"/>
    <d v="2024-08-01T00:00:00"/>
    <d v="2023-01-01T00:00:00"/>
    <n v="19"/>
    <s v="Q3-2024"/>
    <s v="Europe → Germany → Frankfurt"/>
    <m/>
    <m/>
    <s v="Low"/>
    <x v="0"/>
    <n v="0"/>
    <n v="4.2999999999999997E-2"/>
    <n v="99.044000000000011"/>
    <n v="34"/>
    <n v="6332.5455599999996"/>
    <n v="3367.4960000000005"/>
    <n v="2965.049559999999"/>
    <n v="0.46822396016050127"/>
    <x v="317"/>
    <x v="443"/>
    <x v="0"/>
  </r>
  <r>
    <x v="443"/>
    <d v="2024-09-25T00:00:00"/>
    <d v="2024-10-03T00:00:00"/>
    <n v="8"/>
    <s v="Original"/>
    <d v="2024-10-03T00:00:00"/>
    <n v="8"/>
    <s v="Americas"/>
    <s v="Canada"/>
    <s v="Toronto"/>
    <s v="Consumer"/>
    <s v="Online"/>
    <s v="E. Garcia"/>
    <s v="Printers"/>
    <s v="PRN-9557"/>
    <n v="558.19000000000005"/>
    <n v="1031.6400000000001"/>
    <n v="1031.6400000000001"/>
    <n v="0"/>
    <n v="21"/>
    <n v="21664.440000000002"/>
    <n v="11721.990000000002"/>
    <x v="444"/>
    <n v="0.45892947152107322"/>
    <s v="Sep-2024"/>
    <d v="2024-09-01T00:00:00"/>
    <d v="2023-01-01T00:00:00"/>
    <n v="20"/>
    <s v="Q3-2024"/>
    <s v="Americas → Canada → Toronto"/>
    <m/>
    <m/>
    <s v="Medium"/>
    <x v="0"/>
    <n v="0"/>
    <n v="0"/>
    <n v="614.00900000000013"/>
    <n v="22"/>
    <n v="22696.080000000002"/>
    <n v="13508.198000000002"/>
    <n v="9187.8819999999996"/>
    <n v="0.40482241867318053"/>
    <x v="318"/>
    <x v="444"/>
    <x v="0"/>
  </r>
  <r>
    <x v="444"/>
    <d v="2023-06-13T00:00:00"/>
    <d v="2023-06-24T00:00:00"/>
    <n v="11"/>
    <s v="Original"/>
    <d v="2023-06-24T00:00:00"/>
    <n v="11"/>
    <s v="Americas"/>
    <s v="Canada"/>
    <s v="Toronto"/>
    <s v="Corporate"/>
    <s v="Online"/>
    <s v="C. Otieno"/>
    <s v="Printers"/>
    <s v="PRN-8008"/>
    <n v="247.07"/>
    <n v="495.19"/>
    <n v="495.19"/>
    <n v="2.8000000000000001E-2"/>
    <n v="4"/>
    <n v="1925.29872"/>
    <n v="988.28"/>
    <x v="445"/>
    <n v="0.48668744764968214"/>
    <s v="Jun-2023"/>
    <d v="2023-06-01T00:00:00"/>
    <d v="2023-01-01T00:00:00"/>
    <n v="5"/>
    <s v="Q2-2023"/>
    <s v="Americas → Canada → Toronto"/>
    <m/>
    <m/>
    <s v="Low"/>
    <x v="0"/>
    <n v="0"/>
    <n v="2.8000000000000001E-2"/>
    <n v="271.77699999999999"/>
    <n v="4"/>
    <n v="1925.29872"/>
    <n v="1087.1079999999999"/>
    <n v="838.19072000000006"/>
    <n v="0.43535619241465034"/>
    <x v="0"/>
    <x v="445"/>
    <x v="0"/>
  </r>
  <r>
    <x v="445"/>
    <d v="2023-12-24T00:00:00"/>
    <d v="2024-01-13T00:00:00"/>
    <n v="20"/>
    <s v="Original"/>
    <d v="2024-01-13T00:00:00"/>
    <n v="20"/>
    <s v="Asia"/>
    <s v="Japan"/>
    <s v="Nagoya"/>
    <s v="Education"/>
    <s v="Direct"/>
    <s v="B. Chen"/>
    <s v="Laptops"/>
    <s v="LAP-1946"/>
    <n v="625.37"/>
    <n v="1319.04"/>
    <n v="1319.04"/>
    <n v="7.3999999999999996E-2"/>
    <n v="8"/>
    <n v="9771.4483199999995"/>
    <n v="5002.96"/>
    <x v="446"/>
    <n v="0.48800220436513547"/>
    <s v="Dec-2023"/>
    <d v="2023-12-01T00:00:00"/>
    <d v="2023-03-01T00:00:00"/>
    <n v="9"/>
    <s v="Q4-2023"/>
    <s v="Asia → Japan → Nagoya"/>
    <m/>
    <m/>
    <s v="Medium"/>
    <x v="0"/>
    <n v="0"/>
    <n v="7.3999999999999996E-2"/>
    <n v="687.90700000000004"/>
    <n v="8"/>
    <n v="9771.4483199999995"/>
    <n v="5503.2560000000003"/>
    <n v="4268.1923199999992"/>
    <n v="0.43680242480164899"/>
    <x v="0"/>
    <x v="446"/>
    <x v="0"/>
  </r>
  <r>
    <x v="446"/>
    <d v="2025-03-30T00:00:00"/>
    <d v="2025-04-29T00:00:00"/>
    <n v="30"/>
    <s v="Original"/>
    <d v="2025-04-29T00:00:00"/>
    <n v="30"/>
    <s v="Africa"/>
    <s v="South Africa"/>
    <s v="Durban"/>
    <s v="Consumer"/>
    <s v="Marketplace"/>
    <s v="J. Njeri"/>
    <s v="Monitors"/>
    <s v="MON-7106"/>
    <n v="194.6"/>
    <n v="314.87"/>
    <n v="314.87"/>
    <n v="0.29299999999999998"/>
    <n v="25"/>
    <n v="5565.3272500000003"/>
    <n v="4865"/>
    <x v="447"/>
    <n v="0.1258375686712763"/>
    <s v="Mar-2025"/>
    <d v="2025-03-01T00:00:00"/>
    <d v="2023-01-01T00:00:00"/>
    <n v="26"/>
    <s v="Q1-2025"/>
    <s v="Africa → South Africa → Durban"/>
    <m/>
    <m/>
    <s v="Low"/>
    <x v="0"/>
    <n v="1"/>
    <n v="0.25"/>
    <n v="214.06"/>
    <n v="26"/>
    <n v="6139.9650000000001"/>
    <n v="5565.56"/>
    <n v="574.40499999999975"/>
    <n v="9.3551836207535335E-2"/>
    <x v="319"/>
    <x v="447"/>
    <x v="0"/>
  </r>
  <r>
    <x v="447"/>
    <d v="2024-06-03T00:00:00"/>
    <d v="2024-06-24T00:00:00"/>
    <n v="21"/>
    <s v="Original"/>
    <d v="2024-06-24T00:00:00"/>
    <n v="21"/>
    <s v="Americas"/>
    <s v="Canada"/>
    <s v="Toronto"/>
    <s v="Small Business"/>
    <s v="Direct"/>
    <s v="G. Dubois"/>
    <s v="Monitors"/>
    <s v="MON-5386"/>
    <n v="1205.5"/>
    <n v="2210.17"/>
    <n v="2210.17"/>
    <n v="0.104"/>
    <n v="23"/>
    <n v="45547.183360000003"/>
    <n v="27726.5"/>
    <x v="448"/>
    <n v="0.39125763758314652"/>
    <s v="Jun-2024"/>
    <d v="2024-06-01T00:00:00"/>
    <d v="2023-01-01T00:00:00"/>
    <n v="17"/>
    <s v="Q2-2024"/>
    <s v="Americas → Canada → Toronto"/>
    <m/>
    <m/>
    <s v="High"/>
    <x v="0"/>
    <n v="0"/>
    <n v="0.104"/>
    <n v="1326.0500000000002"/>
    <n v="24"/>
    <n v="47527.49568"/>
    <n v="31825.200000000004"/>
    <n v="15702.295679999996"/>
    <n v="0.33038340134146105"/>
    <x v="320"/>
    <x v="448"/>
    <x v="0"/>
  </r>
  <r>
    <x v="448"/>
    <d v="2024-06-11T00:00:00"/>
    <d v="2024-07-09T00:00:00"/>
    <n v="28"/>
    <s v="Original"/>
    <d v="2024-07-09T00:00:00"/>
    <n v="28"/>
    <s v="Africa"/>
    <s v="Nigeria"/>
    <s v="Port Harcourt"/>
    <s v="Corporate"/>
    <s v="Marketplace"/>
    <s v="I. Johnson"/>
    <s v="Phones"/>
    <s v="PHN-2436"/>
    <n v="895.54"/>
    <n v="1045"/>
    <n v="1045"/>
    <n v="0.216"/>
    <n v="15"/>
    <n v="12289.2"/>
    <n v="13433.099999999999"/>
    <x v="449"/>
    <n v="-9.3081730299775234E-2"/>
    <s v="Jun-2024"/>
    <d v="2024-06-01T00:00:00"/>
    <d v="2023-01-01T00:00:00"/>
    <n v="17"/>
    <s v="Q2-2024"/>
    <s v="Africa → Nigeria → Port Harcourt"/>
    <m/>
    <m/>
    <s v="Medium"/>
    <x v="0"/>
    <n v="1"/>
    <n v="0.216"/>
    <n v="985.09400000000005"/>
    <n v="16"/>
    <n v="13108.480000000001"/>
    <n v="15761.504000000001"/>
    <n v="-2653.0239999999994"/>
    <n v="-0.2023899033297529"/>
    <x v="321"/>
    <x v="449"/>
    <x v="0"/>
  </r>
  <r>
    <x v="449"/>
    <d v="2023-07-22T00:00:00"/>
    <d v="2023-07-21T00:00:00"/>
    <n v="-1"/>
    <s v="Corrected"/>
    <d v="2023-07-23T00:00:00"/>
    <n v="1"/>
    <s v="Asia"/>
    <s v="India"/>
    <s v="Delhi"/>
    <s v="Small Business"/>
    <s v="Distributor"/>
    <s v="E. Garcia"/>
    <s v="Printers"/>
    <s v="PRN-2301"/>
    <n v="946.99"/>
    <n v="2132.19"/>
    <n v="2132.19"/>
    <n v="0.16500000000000001"/>
    <n v="7"/>
    <n v="12462.65055"/>
    <n v="6628.93"/>
    <x v="450"/>
    <n v="0.46809629513362228"/>
    <s v="Jul-2023"/>
    <d v="2023-07-01T00:00:00"/>
    <d v="2023-01-01T00:00:00"/>
    <n v="6"/>
    <s v="Q3-2023"/>
    <s v="Asia → India → Delhi"/>
    <m/>
    <m/>
    <s v="High"/>
    <x v="1"/>
    <n v="0"/>
    <n v="0.16500000000000001"/>
    <n v="1041.6890000000001"/>
    <n v="7"/>
    <n v="12462.65055"/>
    <n v="7291.8230000000003"/>
    <n v="5170.82755"/>
    <n v="0.4149059246469845"/>
    <x v="0"/>
    <x v="450"/>
    <x v="0"/>
  </r>
  <r>
    <x v="450"/>
    <d v="2023-01-19T00:00:00"/>
    <d v="2023-02-03T00:00:00"/>
    <n v="15"/>
    <s v="Original"/>
    <d v="2023-02-03T00:00:00"/>
    <n v="15"/>
    <s v="Europe"/>
    <s v="United Kingdom"/>
    <s v="London"/>
    <s v="Enterprise"/>
    <s v="Distributor"/>
    <s v="G. Dubois"/>
    <s v="Accessories"/>
    <s v="ACC-3645"/>
    <n v="873.06"/>
    <n v="2101.5500000000002"/>
    <n v="2101.5500000000002"/>
    <n v="6.6000000000000003E-2"/>
    <n v="10"/>
    <n v="19628.476999999999"/>
    <n v="8730.5999999999985"/>
    <x v="451"/>
    <n v="0.55520746719167269"/>
    <s v="Jan-2023"/>
    <d v="2023-01-01T00:00:00"/>
    <d v="2023-01-01T00:00:00"/>
    <n v="0"/>
    <s v="Q1-2023"/>
    <s v="Europe → United Kingdom → London"/>
    <m/>
    <m/>
    <s v="High"/>
    <x v="0"/>
    <n v="0"/>
    <n v="6.6000000000000003E-2"/>
    <n v="960.36599999999999"/>
    <n v="11"/>
    <n v="21591.324700000001"/>
    <n v="10564.026"/>
    <n v="11027.298700000001"/>
    <n v="0.51072821391083989"/>
    <x v="322"/>
    <x v="451"/>
    <x v="0"/>
  </r>
  <r>
    <x v="451"/>
    <d v="2024-05-01T00:00:00"/>
    <d v="2024-05-16T00:00:00"/>
    <n v="15"/>
    <s v="Original"/>
    <d v="2024-05-16T00:00:00"/>
    <n v="15"/>
    <s v="Asia"/>
    <s v="India"/>
    <s v="Bengaluru"/>
    <s v="Small Business"/>
    <s v="Retail"/>
    <s v="L. Okafor"/>
    <s v="Components"/>
    <s v="CMP-6811"/>
    <n v="901.19"/>
    <n v="2125.44"/>
    <n v="2125.44"/>
    <n v="7.0999999999999994E-2"/>
    <n v="12"/>
    <n v="23694.405119999999"/>
    <n v="10814.28"/>
    <x v="452"/>
    <n v="0.54359352154100415"/>
    <s v="May-2024"/>
    <d v="2024-05-01T00:00:00"/>
    <d v="2023-01-01T00:00:00"/>
    <n v="16"/>
    <s v="Q2-2024"/>
    <s v="Asia → India → Bengaluru"/>
    <m/>
    <m/>
    <s v="High"/>
    <x v="0"/>
    <n v="0"/>
    <n v="7.0999999999999994E-2"/>
    <n v="991.3090000000002"/>
    <n v="13"/>
    <n v="25668.938880000002"/>
    <n v="12887.017000000003"/>
    <n v="12781.921879999998"/>
    <n v="0.49795287369510449"/>
    <x v="323"/>
    <x v="452"/>
    <x v="0"/>
  </r>
  <r>
    <x v="452"/>
    <d v="2025-06-09T00:00:00"/>
    <d v="2025-06-24T00:00:00"/>
    <n v="15"/>
    <s v="Original"/>
    <d v="2025-06-24T00:00:00"/>
    <n v="15"/>
    <s v="Asia"/>
    <s v="Japan"/>
    <s v="Nagoya"/>
    <s v="Corporate"/>
    <s v="Direct"/>
    <s v="B. Chen"/>
    <s v="Phones"/>
    <s v="PHN-5675"/>
    <n v="400.39"/>
    <n v="712.75"/>
    <n v="712.75"/>
    <n v="0.115"/>
    <n v="19"/>
    <n v="11984.891250000001"/>
    <n v="7607.41"/>
    <x v="453"/>
    <n v="0.36524997671547504"/>
    <s v="Jun-2025"/>
    <d v="2025-06-01T00:00:00"/>
    <d v="2023-03-01T00:00:00"/>
    <n v="27"/>
    <s v="Q2-2025"/>
    <s v="Asia → Japan → Nagoya"/>
    <m/>
    <m/>
    <s v="Low"/>
    <x v="0"/>
    <n v="0"/>
    <n v="0.115"/>
    <n v="440.42900000000003"/>
    <n v="20"/>
    <n v="12615.674999999999"/>
    <n v="8808.58"/>
    <n v="3807.0949999999993"/>
    <n v="0.30177497438702244"/>
    <x v="324"/>
    <x v="453"/>
    <x v="0"/>
  </r>
  <r>
    <x v="453"/>
    <d v="2023-05-24T00:00:00"/>
    <d v="2023-06-21T00:00:00"/>
    <n v="28"/>
    <s v="Original"/>
    <d v="2023-06-21T00:00:00"/>
    <n v="28"/>
    <s v="Americas"/>
    <s v="USA"/>
    <s v="Austin"/>
    <s v="Small Business"/>
    <s v="Marketplace"/>
    <s v="G. Dubois"/>
    <s v="Monitors"/>
    <s v="MON-6882"/>
    <n v="813.97"/>
    <n v="1568.83"/>
    <n v="1568.83"/>
    <n v="1.7000000000000001E-2"/>
    <n v="15"/>
    <n v="23132.398349999996"/>
    <n v="12209.550000000001"/>
    <x v="454"/>
    <n v="0.4721883215364911"/>
    <s v="May-2023"/>
    <d v="2023-05-01T00:00:00"/>
    <d v="2023-01-01T00:00:00"/>
    <n v="4"/>
    <s v="Q2-2023"/>
    <s v="Americas → USA → Austin"/>
    <m/>
    <m/>
    <s v="Medium"/>
    <x v="0"/>
    <n v="0"/>
    <n v="1.7000000000000001E-2"/>
    <n v="895.36700000000008"/>
    <n v="16"/>
    <n v="24674.558239999998"/>
    <n v="14325.872000000001"/>
    <n v="10348.686239999997"/>
    <n v="0.41940715369014031"/>
    <x v="325"/>
    <x v="454"/>
    <x v="0"/>
  </r>
  <r>
    <x v="454"/>
    <d v="2024-12-27T00:00:00"/>
    <d v="2024-12-29T00:00:00"/>
    <n v="2"/>
    <s v="Original"/>
    <d v="2024-12-29T00:00:00"/>
    <n v="2"/>
    <s v="Americas"/>
    <s v="Canada"/>
    <s v="Vancouver"/>
    <s v="Enterprise"/>
    <s v="Marketplace"/>
    <s v="C. Otieno"/>
    <s v="Accessories"/>
    <s v="ACC-8620"/>
    <n v="1146.72"/>
    <n v="2074.34"/>
    <n v="2074.34"/>
    <n v="0.111"/>
    <n v="8"/>
    <n v="14752.706080000002"/>
    <n v="9173.76"/>
    <x v="455"/>
    <n v="0.37816425337472737"/>
    <s v="Dec-2024"/>
    <d v="2024-12-01T00:00:00"/>
    <d v="2023-01-01T00:00:00"/>
    <n v="23"/>
    <s v="Q4-2024"/>
    <s v="Americas → Canada → Vancouver"/>
    <m/>
    <m/>
    <s v="High"/>
    <x v="1"/>
    <n v="0"/>
    <n v="0.111"/>
    <n v="1261.3920000000001"/>
    <n v="8"/>
    <n v="14752.706080000002"/>
    <n v="10091.136"/>
    <n v="4661.5700800000013"/>
    <n v="0.31598067871220009"/>
    <x v="0"/>
    <x v="455"/>
    <x v="0"/>
  </r>
  <r>
    <x v="455"/>
    <d v="2023-12-05T00:00:00"/>
    <d v="2023-12-12T00:00:00"/>
    <n v="7"/>
    <s v="Original"/>
    <d v="2023-12-12T00:00:00"/>
    <n v="7"/>
    <s v="Americas"/>
    <s v="Brazil"/>
    <s v="Brasília"/>
    <s v="Corporate"/>
    <s v="Direct"/>
    <s v="F. Müller"/>
    <s v="Phones"/>
    <s v="PHN-6506"/>
    <n v="307.43"/>
    <n v="495.19"/>
    <n v="495.19"/>
    <n v="0"/>
    <n v="42"/>
    <n v="20797.98"/>
    <n v="12912.06"/>
    <x v="456"/>
    <n v="0.37916759223732305"/>
    <s v="Dec-2023"/>
    <d v="2023-12-01T00:00:00"/>
    <d v="2023-01-01T00:00:00"/>
    <n v="11"/>
    <s v="Q4-2023"/>
    <s v="Americas → Brazil → Brasília"/>
    <m/>
    <m/>
    <s v="Low"/>
    <x v="1"/>
    <n v="0"/>
    <n v="0"/>
    <n v="338.17300000000006"/>
    <n v="44"/>
    <n v="21788.36"/>
    <n v="14879.612000000003"/>
    <n v="6908.7479999999978"/>
    <n v="0.31708435146105524"/>
    <x v="326"/>
    <x v="456"/>
    <x v="0"/>
  </r>
  <r>
    <x v="456"/>
    <d v="2023-05-02T00:00:00"/>
    <d v="2023-05-19T00:00:00"/>
    <n v="17"/>
    <s v="Original"/>
    <d v="2023-05-19T00:00:00"/>
    <n v="17"/>
    <s v="Asia"/>
    <s v="China"/>
    <s v="Shanghai"/>
    <s v="Non-Profit"/>
    <s v="Direct"/>
    <s v="J. Njeri"/>
    <s v="Monitors"/>
    <s v="MON-5086"/>
    <n v="714.28"/>
    <n v="757.59"/>
    <n v="757.59"/>
    <n v="0.13600000000000001"/>
    <n v="12"/>
    <n v="7854.6931199999999"/>
    <n v="8571.36"/>
    <x v="457"/>
    <n v="-9.1240595787910383E-2"/>
    <s v="May-2023"/>
    <d v="2023-05-01T00:00:00"/>
    <d v="2023-01-01T00:00:00"/>
    <n v="4"/>
    <s v="Q2-2023"/>
    <s v="Asia → China → Shanghai"/>
    <m/>
    <m/>
    <s v="Low"/>
    <x v="0"/>
    <n v="0"/>
    <n v="0.13600000000000001"/>
    <n v="785.70800000000008"/>
    <n v="13"/>
    <n v="8509.2508799999996"/>
    <n v="10214.204000000002"/>
    <n v="-1704.9531200000019"/>
    <n v="-0.20036465536670156"/>
    <x v="327"/>
    <x v="457"/>
    <x v="0"/>
  </r>
  <r>
    <x v="457"/>
    <d v="2023-11-30T00:00:00"/>
    <d v="2023-12-10T00:00:00"/>
    <n v="10"/>
    <s v="Original"/>
    <d v="2023-12-10T00:00:00"/>
    <n v="10"/>
    <s v="Europe"/>
    <s v="Germany"/>
    <s v="Munich"/>
    <s v="Small Business"/>
    <s v="Direct"/>
    <s v="F. Müller"/>
    <s v="Laptops"/>
    <s v="LAP-4899"/>
    <n v="174.74"/>
    <n v="415.96"/>
    <n v="415.96"/>
    <n v="0.125"/>
    <n v="21"/>
    <n v="7643.2649999999994"/>
    <n v="3669.54"/>
    <x v="458"/>
    <n v="0.51989889137691803"/>
    <s v="Nov-2023"/>
    <d v="2023-11-01T00:00:00"/>
    <d v="2023-01-01T00:00:00"/>
    <n v="10"/>
    <s v="Q4-2023"/>
    <s v="Europe → Germany → Munich"/>
    <m/>
    <m/>
    <s v="Low"/>
    <x v="0"/>
    <n v="0"/>
    <n v="0.125"/>
    <n v="192.21400000000003"/>
    <n v="22"/>
    <n v="8007.23"/>
    <n v="4228.7080000000005"/>
    <n v="3778.521999999999"/>
    <n v="0.47188878051460981"/>
    <x v="328"/>
    <x v="458"/>
    <x v="0"/>
  </r>
  <r>
    <x v="458"/>
    <d v="2024-05-05T00:00:00"/>
    <d v="2024-05-18T00:00:00"/>
    <n v="13"/>
    <s v="Original"/>
    <d v="2024-05-18T00:00:00"/>
    <n v="13"/>
    <s v="Europe"/>
    <s v="France"/>
    <s v="Marseille"/>
    <s v="Corporate"/>
    <s v="Marketplace"/>
    <s v="A. Patel"/>
    <s v="Components"/>
    <s v="CMP-3313"/>
    <n v="1264.04"/>
    <n v="1870.89"/>
    <n v="1870.89"/>
    <n v="0"/>
    <n v="13"/>
    <n v="24321.57"/>
    <n v="16432.52"/>
    <x v="459"/>
    <n v="0.32436433996653996"/>
    <s v="May-2024"/>
    <d v="2024-05-01T00:00:00"/>
    <d v="2023-01-01T00:00:00"/>
    <n v="16"/>
    <s v="Q2-2024"/>
    <s v="Europe → France → Marseille"/>
    <m/>
    <m/>
    <s v="High"/>
    <x v="0"/>
    <n v="0"/>
    <n v="0"/>
    <n v="1390.444"/>
    <n v="14"/>
    <n v="26192.460000000003"/>
    <n v="19466.216"/>
    <n v="6726.2440000000024"/>
    <n v="0.25680077396319406"/>
    <x v="329"/>
    <x v="459"/>
    <x v="0"/>
  </r>
  <r>
    <x v="459"/>
    <d v="2023-07-09T00:00:00"/>
    <d v="2023-07-19T00:00:00"/>
    <n v="10"/>
    <s v="Original"/>
    <d v="2023-07-19T00:00:00"/>
    <n v="10"/>
    <s v="Asia"/>
    <s v="Japan"/>
    <s v="Tokyo"/>
    <s v="Enterprise"/>
    <s v="Distributor"/>
    <s v="N. Brown"/>
    <s v="Components"/>
    <s v="CMP-6649"/>
    <n v="141.26"/>
    <n v="206.88"/>
    <n v="206.88"/>
    <n v="0.107"/>
    <n v="9"/>
    <n v="1662.6945600000001"/>
    <n v="1271.3399999999999"/>
    <x v="460"/>
    <n v="0.23537369365062469"/>
    <s v="Jul-2023"/>
    <d v="2023-07-01T00:00:00"/>
    <d v="2023-03-01T00:00:00"/>
    <n v="4"/>
    <s v="Q3-2023"/>
    <s v="Asia → Japan → Tokyo"/>
    <m/>
    <m/>
    <s v="Low"/>
    <x v="0"/>
    <n v="0"/>
    <n v="0.107"/>
    <n v="155.386"/>
    <n v="9"/>
    <n v="1662.6945600000001"/>
    <n v="1398.4739999999999"/>
    <n v="264.22056000000021"/>
    <n v="0.15891106301568714"/>
    <x v="0"/>
    <x v="460"/>
    <x v="0"/>
  </r>
  <r>
    <x v="460"/>
    <d v="2023-05-17T00:00:00"/>
    <d v="2023-06-15T00:00:00"/>
    <n v="29"/>
    <s v="Original"/>
    <d v="2023-06-15T00:00:00"/>
    <n v="29"/>
    <s v="Africa"/>
    <s v="South Africa"/>
    <s v="Durban"/>
    <s v="Enterprise"/>
    <s v="Retail"/>
    <s v="K. Singh"/>
    <s v="Accessories"/>
    <s v="ACC-5206"/>
    <n v="40.89"/>
    <n v="62.82"/>
    <n v="62.82"/>
    <n v="0.129"/>
    <n v="17"/>
    <n v="930.17574000000002"/>
    <n v="695.13"/>
    <x v="461"/>
    <n v="0.25268960465470752"/>
    <s v="May-2023"/>
    <d v="2023-05-01T00:00:00"/>
    <d v="2023-01-01T00:00:00"/>
    <n v="4"/>
    <s v="Q2-2023"/>
    <s v="Africa → South Africa → Durban"/>
    <m/>
    <m/>
    <s v="Low"/>
    <x v="0"/>
    <n v="0"/>
    <n v="0.129"/>
    <n v="44.979000000000006"/>
    <n v="18"/>
    <n v="984.89196000000004"/>
    <n v="809.62200000000007"/>
    <n v="175.26995999999997"/>
    <n v="0.17795856512017821"/>
    <x v="330"/>
    <x v="461"/>
    <x v="0"/>
  </r>
  <r>
    <x v="461"/>
    <d v="2024-03-07T00:00:00"/>
    <d v="2024-04-03T00:00:00"/>
    <n v="27"/>
    <s v="Original"/>
    <d v="2024-04-03T00:00:00"/>
    <n v="27"/>
    <s v="Europe"/>
    <s v="Germany"/>
    <s v="Frankfurt"/>
    <s v="Corporate"/>
    <s v="Direct"/>
    <s v="M. Rossi"/>
    <s v="Printers"/>
    <s v="PRN-6911"/>
    <n v="738.16"/>
    <n v="956.49"/>
    <n v="956.49"/>
    <n v="0.152"/>
    <n v="5"/>
    <n v="4055.5175999999997"/>
    <n v="3690.7999999999997"/>
    <x v="462"/>
    <n v="8.9931208780847108E-2"/>
    <s v="Mar-2024"/>
    <d v="2024-03-01T00:00:00"/>
    <d v="2023-01-01T00:00:00"/>
    <n v="14"/>
    <s v="Q1-2024"/>
    <s v="Europe → Germany → Frankfurt"/>
    <m/>
    <m/>
    <s v="Medium"/>
    <x v="0"/>
    <n v="0"/>
    <n v="0.152"/>
    <n v="811.976"/>
    <n v="5"/>
    <n v="4055.5175999999997"/>
    <n v="4059.88"/>
    <n v="-4.3624000000004344"/>
    <n v="-1.0756703410682855E-3"/>
    <x v="0"/>
    <x v="462"/>
    <x v="0"/>
  </r>
  <r>
    <x v="462"/>
    <d v="2025-04-10T00:00:00"/>
    <d v="2025-04-19T00:00:00"/>
    <n v="9"/>
    <s v="Original"/>
    <d v="2025-04-19T00:00:00"/>
    <n v="9"/>
    <s v="Africa"/>
    <s v="South Africa"/>
    <s v="Durban"/>
    <s v="Enterprise"/>
    <s v="Not Specified"/>
    <s v="G. Dubois"/>
    <s v="Networking"/>
    <s v="NET-5270"/>
    <n v="113.74"/>
    <n v="165.7"/>
    <n v="165.7"/>
    <n v="0.124"/>
    <n v="13"/>
    <n v="1886.9915999999998"/>
    <n v="1478.62"/>
    <x v="463"/>
    <n v="0.21641410592394794"/>
    <s v="Apr-2025"/>
    <d v="2025-04-01T00:00:00"/>
    <d v="2023-01-01T00:00:00"/>
    <n v="27"/>
    <s v="Q2-2025"/>
    <s v="Africa → South Africa → Durban"/>
    <m/>
    <m/>
    <s v="Low"/>
    <x v="0"/>
    <n v="0"/>
    <n v="0.124"/>
    <n v="125.114"/>
    <n v="14"/>
    <n v="2032.1447999999998"/>
    <n v="1751.596"/>
    <n v="280.5487999999998"/>
    <n v="0.13805551651634265"/>
    <x v="331"/>
    <x v="463"/>
    <x v="0"/>
  </r>
  <r>
    <x v="463"/>
    <d v="2025-07-27T00:00:00"/>
    <d v="2025-08-15T00:00:00"/>
    <n v="19"/>
    <s v="Original"/>
    <d v="2025-08-15T00:00:00"/>
    <n v="19"/>
    <s v="Asia"/>
    <s v="Japan"/>
    <s v="Tokyo"/>
    <s v="Small Business"/>
    <s v="Marketplace"/>
    <s v="J. Njeri"/>
    <s v="Components"/>
    <s v="CMP-5658"/>
    <n v="275.43"/>
    <n v="608.36"/>
    <n v="608.36"/>
    <n v="0.25700000000000001"/>
    <n v="4"/>
    <n v="1808.04592"/>
    <n v="1101.72"/>
    <x v="464"/>
    <n v="0.39065706915231446"/>
    <s v="Jul-2025"/>
    <d v="2025-07-01T00:00:00"/>
    <d v="2023-03-01T00:00:00"/>
    <n v="28"/>
    <s v="Q3-2025"/>
    <s v="Asia → Japan → Tokyo"/>
    <m/>
    <m/>
    <s v="Low"/>
    <x v="0"/>
    <n v="1"/>
    <n v="0.25"/>
    <n v="302.97300000000001"/>
    <n v="4"/>
    <n v="1825.08"/>
    <n v="1211.8920000000001"/>
    <n v="613.18799999999987"/>
    <n v="0.33597869682424875"/>
    <x v="332"/>
    <x v="464"/>
    <x v="0"/>
  </r>
  <r>
    <x v="464"/>
    <d v="2024-11-22T00:00:00"/>
    <d v="2024-12-15T00:00:00"/>
    <n v="23"/>
    <s v="Original"/>
    <d v="2024-12-15T00:00:00"/>
    <n v="23"/>
    <s v="Africa"/>
    <s v="Kenya"/>
    <s v="Mombasa"/>
    <s v="Non-Profit"/>
    <s v="Distributor"/>
    <s v="C. Otieno"/>
    <s v="Components"/>
    <s v="CMP-3938"/>
    <n v="1335.76"/>
    <n v="2665.91"/>
    <n v="2665.91"/>
    <n v="0.21099999999999999"/>
    <n v="40"/>
    <n v="84136.119600000005"/>
    <n v="53430.400000000001"/>
    <x v="465"/>
    <n v="0.36495288522909253"/>
    <s v="Nov-2024"/>
    <d v="2024-11-01T00:00:00"/>
    <d v="2023-01-01T00:00:00"/>
    <n v="22"/>
    <s v="Q4-2024"/>
    <s v="Africa → Kenya → Mombasa"/>
    <m/>
    <m/>
    <s v="High"/>
    <x v="0"/>
    <n v="1"/>
    <n v="0.21099999999999999"/>
    <n v="1469.336"/>
    <n v="42"/>
    <n v="88342.92558000001"/>
    <n v="61712.112000000001"/>
    <n v="26630.813580000009"/>
    <n v="0.30144817375200184"/>
    <x v="333"/>
    <x v="465"/>
    <x v="0"/>
  </r>
  <r>
    <x v="465"/>
    <d v="2024-06-23T00:00:00"/>
    <d v="2024-06-28T00:00:00"/>
    <n v="5"/>
    <s v="Original"/>
    <d v="2024-06-28T00:00:00"/>
    <n v="5"/>
    <s v="Africa"/>
    <s v="Nigeria"/>
    <s v="Port Harcourt"/>
    <s v="Non-Profit"/>
    <s v="Direct"/>
    <s v="M. Rossi"/>
    <s v="Accessories"/>
    <s v="ACC-7671"/>
    <n v="242.31"/>
    <n v="587.95000000000005"/>
    <n v="587.95000000000005"/>
    <n v="0.22900000000000001"/>
    <n v="6"/>
    <n v="2719.8567000000003"/>
    <n v="1453.8600000000001"/>
    <x v="466"/>
    <n v="0.46546448568411714"/>
    <s v="Jun-2024"/>
    <d v="2024-06-01T00:00:00"/>
    <d v="2023-01-01T00:00:00"/>
    <n v="17"/>
    <s v="Q2-2024"/>
    <s v="Africa → Nigeria → Port Harcourt"/>
    <m/>
    <m/>
    <s v="Low"/>
    <x v="1"/>
    <n v="1"/>
    <n v="0.22900000000000001"/>
    <n v="266.541"/>
    <n v="6"/>
    <n v="2719.8567000000003"/>
    <n v="1599.2460000000001"/>
    <n v="1120.6107000000002"/>
    <n v="0.41201093425252883"/>
    <x v="0"/>
    <x v="466"/>
    <x v="0"/>
  </r>
  <r>
    <x v="466"/>
    <d v="2023-12-18T00:00:00"/>
    <d v="2024-01-14T00:00:00"/>
    <n v="27"/>
    <s v="Original"/>
    <d v="2024-01-14T00:00:00"/>
    <n v="27"/>
    <s v="Asia"/>
    <s v="India"/>
    <s v="Mumbai"/>
    <s v="Consumer"/>
    <s v="Distributor"/>
    <s v="D. Smith"/>
    <s v="Networking"/>
    <s v="NET-6014"/>
    <n v="1408.3"/>
    <n v="2193.13"/>
    <n v="2193.13"/>
    <n v="7.0999999999999994E-2"/>
    <n v="7"/>
    <n v="14261.92439"/>
    <n v="9858.1"/>
    <x v="467"/>
    <n v="0.30878191957656281"/>
    <s v="Dec-2023"/>
    <d v="2023-12-01T00:00:00"/>
    <d v="2023-01-01T00:00:00"/>
    <n v="11"/>
    <s v="Q4-2023"/>
    <s v="Asia → India → Mumbai"/>
    <m/>
    <m/>
    <s v="High"/>
    <x v="0"/>
    <n v="0"/>
    <n v="7.0999999999999994E-2"/>
    <n v="1549.13"/>
    <n v="7"/>
    <n v="14261.92439"/>
    <n v="10843.91"/>
    <n v="3418.0143900000003"/>
    <n v="0.23966011153421915"/>
    <x v="0"/>
    <x v="467"/>
    <x v="0"/>
  </r>
  <r>
    <x v="467"/>
    <d v="2025-06-01T00:00:00"/>
    <d v="2025-06-05T00:00:00"/>
    <n v="4"/>
    <s v="Original"/>
    <d v="2025-06-05T00:00:00"/>
    <n v="4"/>
    <s v="Europe"/>
    <s v="Germany"/>
    <s v="Munich"/>
    <s v="Enterprise"/>
    <s v="Direct"/>
    <s v="M. Rossi"/>
    <s v="Components"/>
    <s v="CMP-4159"/>
    <n v="1171.42"/>
    <n v="2187.8000000000002"/>
    <n v="2187.8000000000002"/>
    <n v="0.23"/>
    <n v="15"/>
    <n v="25269.09"/>
    <n v="17571.300000000003"/>
    <x v="468"/>
    <n v="0.30463265594447592"/>
    <s v="Jun-2025"/>
    <d v="2025-06-01T00:00:00"/>
    <d v="2023-01-01T00:00:00"/>
    <n v="29"/>
    <s v="Q2-2025"/>
    <s v="Europe → Germany → Munich"/>
    <m/>
    <m/>
    <s v="High"/>
    <x v="1"/>
    <n v="1"/>
    <n v="0.23"/>
    <n v="1288.5620000000001"/>
    <n v="16"/>
    <n v="26953.696000000004"/>
    <n v="20616.992000000002"/>
    <n v="6336.7040000000015"/>
    <n v="0.23509592153892367"/>
    <x v="334"/>
    <x v="468"/>
    <x v="0"/>
  </r>
  <r>
    <x v="468"/>
    <d v="2025-03-23T00:00:00"/>
    <d v="2025-04-02T00:00:00"/>
    <n v="10"/>
    <s v="Original"/>
    <d v="2025-04-02T00:00:00"/>
    <n v="10"/>
    <s v="Europe"/>
    <s v="Germany"/>
    <s v="Berlin"/>
    <s v="Enterprise"/>
    <s v="Online"/>
    <s v="E. Garcia"/>
    <s v="Printers"/>
    <s v="PRN-3159"/>
    <n v="663.61"/>
    <n v="1002.11"/>
    <n v="1002.11"/>
    <n v="4.5999999999999999E-2"/>
    <n v="17"/>
    <n v="16252.219979999998"/>
    <n v="11281.37"/>
    <x v="469"/>
    <n v="0.30585667595670812"/>
    <s v="Mar-2025"/>
    <d v="2025-03-01T00:00:00"/>
    <d v="2023-01-01T00:00:00"/>
    <n v="26"/>
    <s v="Q1-2025"/>
    <s v="Europe → Germany → Berlin"/>
    <m/>
    <m/>
    <s v="Medium"/>
    <x v="0"/>
    <n v="0"/>
    <n v="4.5999999999999999E-2"/>
    <n v="729.97100000000012"/>
    <n v="18"/>
    <n v="17208.232919999999"/>
    <n v="13139.478000000003"/>
    <n v="4068.7549199999958"/>
    <n v="0.23644234355237889"/>
    <x v="335"/>
    <x v="469"/>
    <x v="0"/>
  </r>
  <r>
    <x v="469"/>
    <d v="2023-05-14T00:00:00"/>
    <d v="2023-05-22T00:00:00"/>
    <n v="8"/>
    <s v="Original"/>
    <d v="2023-05-22T00:00:00"/>
    <n v="8"/>
    <s v="Africa"/>
    <s v="Kenya"/>
    <s v="Mombasa"/>
    <s v="Small Business"/>
    <s v="Distributor"/>
    <s v="F. Müller"/>
    <s v="Printers"/>
    <s v="PRN-9488"/>
    <n v="432.01"/>
    <n v="913.78"/>
    <n v="913.78"/>
    <n v="4.9000000000000002E-2"/>
    <n v="12"/>
    <n v="10428.057360000001"/>
    <n v="5184.12"/>
    <x v="470"/>
    <n v="0.50286809699711899"/>
    <s v="May-2023"/>
    <d v="2023-05-01T00:00:00"/>
    <d v="2023-01-01T00:00:00"/>
    <n v="4"/>
    <s v="Q2-2023"/>
    <s v="Africa → Kenya → Mombasa"/>
    <m/>
    <m/>
    <s v="Medium"/>
    <x v="0"/>
    <n v="0"/>
    <n v="4.9000000000000002E-2"/>
    <n v="475.21100000000001"/>
    <n v="13"/>
    <n v="11297.062139999998"/>
    <n v="6177.7430000000004"/>
    <n v="5119.3191399999978"/>
    <n v="0.45315490669683073"/>
    <x v="336"/>
    <x v="470"/>
    <x v="0"/>
  </r>
  <r>
    <x v="470"/>
    <d v="2023-08-29T00:00:00"/>
    <d v="2023-09-19T00:00:00"/>
    <n v="21"/>
    <s v="Original"/>
    <d v="2023-09-19T00:00:00"/>
    <n v="21"/>
    <s v="Europe"/>
    <s v="France"/>
    <s v="Lyon"/>
    <s v="Small Business"/>
    <s v="Direct"/>
    <s v="B. Chen"/>
    <s v="Printers"/>
    <s v="PRN-7079"/>
    <n v="784.46"/>
    <n v="1843.51"/>
    <n v="1843.51"/>
    <n v="0.13800000000000001"/>
    <n v="23"/>
    <n v="36549.429260000004"/>
    <n v="18042.580000000002"/>
    <x v="471"/>
    <n v="0.50635125184441798"/>
    <s v="Aug-2023"/>
    <d v="2023-08-01T00:00:00"/>
    <d v="2023-01-01T00:00:00"/>
    <n v="7"/>
    <s v="Q3-2023"/>
    <s v="Europe → France → Lyon"/>
    <m/>
    <m/>
    <s v="High"/>
    <x v="0"/>
    <n v="0"/>
    <n v="0.13800000000000001"/>
    <n v="862.90600000000006"/>
    <n v="24"/>
    <n v="38138.534879999999"/>
    <n v="20709.744000000002"/>
    <n v="17428.790879999997"/>
    <n v="0.45698637702885975"/>
    <x v="337"/>
    <x v="471"/>
    <x v="0"/>
  </r>
  <r>
    <x v="471"/>
    <d v="2025-07-03T00:00:00"/>
    <d v="2025-07-23T00:00:00"/>
    <n v="20"/>
    <s v="Original"/>
    <d v="2025-07-23T00:00:00"/>
    <n v="20"/>
    <s v="Asia"/>
    <s v="China"/>
    <s v="Beijing"/>
    <s v="Small Business"/>
    <s v="Online"/>
    <s v="M. Rossi"/>
    <s v="Components"/>
    <s v="CMP-1220"/>
    <n v="647.36"/>
    <n v="1383.6"/>
    <n v="1383.6"/>
    <n v="7.3999999999999996E-2"/>
    <n v="12"/>
    <n v="15374.563199999999"/>
    <n v="7768.32"/>
    <x v="472"/>
    <n v="0.49472906000997802"/>
    <s v="Jul-2025"/>
    <d v="2025-07-01T00:00:00"/>
    <d v="2023-01-01T00:00:00"/>
    <n v="30"/>
    <s v="Q3-2025"/>
    <s v="Asia → China → Beijing"/>
    <m/>
    <m/>
    <s v="Medium"/>
    <x v="0"/>
    <n v="0"/>
    <n v="7.3999999999999996E-2"/>
    <n v="712.09600000000012"/>
    <n v="13"/>
    <n v="16655.7768"/>
    <n v="9257.2480000000014"/>
    <n v="7398.5287999999982"/>
    <n v="0.44420196601097572"/>
    <x v="338"/>
    <x v="472"/>
    <x v="0"/>
  </r>
  <r>
    <x v="472"/>
    <d v="2024-02-06T00:00:00"/>
    <d v="2024-02-28T00:00:00"/>
    <n v="22"/>
    <s v="Original"/>
    <d v="2024-02-28T00:00:00"/>
    <n v="22"/>
    <s v="Africa"/>
    <s v="Kenya"/>
    <s v="Kisumu"/>
    <s v="Non-Profit"/>
    <s v="Online"/>
    <s v="K. Singh"/>
    <s v="Monitors"/>
    <s v="MON-2462"/>
    <n v="834.93"/>
    <n v="1588.53"/>
    <n v="1588.53"/>
    <n v="0.126"/>
    <n v="6"/>
    <n v="8330.2513199999994"/>
    <n v="5009.58"/>
    <x v="473"/>
    <n v="0.39862798761274343"/>
    <s v="Feb-2024"/>
    <d v="2024-02-01T00:00:00"/>
    <d v="2023-01-01T00:00:00"/>
    <n v="13"/>
    <s v="Q1-2024"/>
    <s v="Africa → Kenya → Kisumu"/>
    <m/>
    <m/>
    <s v="Medium"/>
    <x v="0"/>
    <n v="0"/>
    <n v="0.126"/>
    <n v="918.423"/>
    <n v="6"/>
    <n v="8330.2513199999994"/>
    <n v="5510.5380000000005"/>
    <n v="2819.7133199999989"/>
    <n v="0.33849078637401769"/>
    <x v="0"/>
    <x v="473"/>
    <x v="0"/>
  </r>
  <r>
    <x v="473"/>
    <d v="2025-08-13T00:00:00"/>
    <d v="2025-09-03T00:00:00"/>
    <n v="21"/>
    <s v="Original"/>
    <d v="2025-09-03T00:00:00"/>
    <n v="21"/>
    <s v="Europe"/>
    <s v="France"/>
    <s v="Paris"/>
    <s v="Education"/>
    <s v="Retail"/>
    <s v="I. Johnson"/>
    <s v="Phones"/>
    <s v="PHN-9465"/>
    <n v="603.47"/>
    <n v="1344.05"/>
    <n v="1344.05"/>
    <n v="0.20499999999999999"/>
    <n v="18"/>
    <n v="19233.355499999998"/>
    <n v="10862.460000000001"/>
    <x v="474"/>
    <n v="0.43522803392262976"/>
    <s v="Aug-2025"/>
    <d v="2025-08-01T00:00:00"/>
    <d v="2023-01-01T00:00:00"/>
    <n v="31"/>
    <s v="Q3-2025"/>
    <s v="Europe → France → Paris"/>
    <m/>
    <m/>
    <s v="Medium"/>
    <x v="0"/>
    <n v="1"/>
    <n v="0.20499999999999999"/>
    <n v="663.81700000000012"/>
    <n v="19"/>
    <n v="20301.875250000001"/>
    <n v="12612.523000000003"/>
    <n v="7689.3522499999981"/>
    <n v="0.37875083731489273"/>
    <x v="339"/>
    <x v="474"/>
    <x v="0"/>
  </r>
  <r>
    <x v="474"/>
    <d v="2023-05-23T00:00:00"/>
    <d v="2023-05-25T00:00:00"/>
    <n v="2"/>
    <s v="Original"/>
    <d v="2023-05-25T00:00:00"/>
    <n v="2"/>
    <s v="Americas"/>
    <s v="Brazil"/>
    <s v="Rio de Janeiro"/>
    <s v="Enterprise"/>
    <s v="Retail"/>
    <s v="M. Rossi"/>
    <s v="Printers"/>
    <s v="PRN-1271"/>
    <n v="690.49"/>
    <n v="1290.29"/>
    <n v="1290.29"/>
    <n v="4.2000000000000003E-2"/>
    <n v="22"/>
    <n v="27194.152039999997"/>
    <n v="15190.78"/>
    <x v="475"/>
    <n v="0.44139534199647718"/>
    <s v="May-2023"/>
    <d v="2023-05-01T00:00:00"/>
    <d v="2023-01-01T00:00:00"/>
    <n v="4"/>
    <s v="Q2-2023"/>
    <s v="Americas → Brazil → Rio de Janeiro"/>
    <m/>
    <m/>
    <s v="Medium"/>
    <x v="1"/>
    <n v="0"/>
    <n v="4.2000000000000003E-2"/>
    <n v="759.5390000000001"/>
    <n v="23"/>
    <n v="28430.249859999996"/>
    <n v="17469.397000000001"/>
    <n v="10960.852859999995"/>
    <n v="0.38553487619612486"/>
    <x v="340"/>
    <x v="475"/>
    <x v="0"/>
  </r>
  <r>
    <x v="475"/>
    <d v="2024-05-10T00:00:00"/>
    <d v="2024-05-16T00:00:00"/>
    <n v="6"/>
    <s v="Original"/>
    <d v="2024-05-16T00:00:00"/>
    <n v="6"/>
    <s v="Europe"/>
    <s v="United Kingdom"/>
    <s v="Birmingham"/>
    <s v="Non-Profit"/>
    <s v="Direct"/>
    <s v="G. Dubois"/>
    <s v="Laptops"/>
    <s v="LAP-1066"/>
    <n v="210.76"/>
    <n v="221.58"/>
    <n v="221.58"/>
    <n v="8.8999999999999996E-2"/>
    <n v="5"/>
    <n v="1009.2969000000002"/>
    <n v="1053.8"/>
    <x v="476"/>
    <n v="-4.4093170205912434E-2"/>
    <s v="May-2024"/>
    <d v="2024-05-01T00:00:00"/>
    <d v="2023-01-01T00:00:00"/>
    <n v="16"/>
    <s v="Q2-2024"/>
    <s v="Europe → United Kingdom → Birmingham"/>
    <m/>
    <m/>
    <s v="Low"/>
    <x v="1"/>
    <n v="0"/>
    <n v="8.8999999999999996E-2"/>
    <n v="231.83600000000001"/>
    <n v="5"/>
    <n v="1009.2969000000002"/>
    <n v="1159.18"/>
    <n v="-149.8830999999999"/>
    <n v="-0.1485024872265038"/>
    <x v="0"/>
    <x v="476"/>
    <x v="0"/>
  </r>
  <r>
    <x v="476"/>
    <d v="2023-03-14T00:00:00"/>
    <d v="2023-03-18T00:00:00"/>
    <n v="4"/>
    <s v="Original"/>
    <d v="2023-03-18T00:00:00"/>
    <n v="4"/>
    <s v="Europe"/>
    <s v="Germany"/>
    <s v="Frankfurt"/>
    <s v="Enterprise"/>
    <s v="Direct"/>
    <s v="A. Patel"/>
    <s v="Components"/>
    <s v="CMP-8675"/>
    <n v="472.33"/>
    <n v="360.34"/>
    <n v="360.34"/>
    <n v="0.16500000000000001"/>
    <n v="14"/>
    <n v="4212.3745999999992"/>
    <n v="6612.62"/>
    <x v="477"/>
    <n v="-0.56980815523861561"/>
    <s v="Mar-2023"/>
    <d v="2023-03-01T00:00:00"/>
    <d v="2023-01-01T00:00:00"/>
    <n v="2"/>
    <s v="Q1-2023"/>
    <s v="Europe → Germany → Frankfurt"/>
    <m/>
    <m/>
    <s v="Low"/>
    <x v="1"/>
    <n v="0"/>
    <n v="0.16500000000000001"/>
    <n v="519.56299999999999"/>
    <n v="15"/>
    <n v="4513.258499999999"/>
    <n v="7793.4449999999997"/>
    <n v="-3280.1865000000007"/>
    <n v="-0.72678897076247717"/>
    <x v="341"/>
    <x v="477"/>
    <x v="0"/>
  </r>
  <r>
    <x v="477"/>
    <d v="2023-07-16T00:00:00"/>
    <d v="2023-08-13T00:00:00"/>
    <n v="28"/>
    <s v="Original"/>
    <d v="2023-08-13T00:00:00"/>
    <n v="28"/>
    <s v="Europe"/>
    <s v="United Kingdom"/>
    <s v="Manchester"/>
    <s v="Non-Profit"/>
    <s v="Online"/>
    <s v="J. Njeri"/>
    <s v="Laptops"/>
    <s v="LAP-1178"/>
    <n v="1039.03"/>
    <n v="2545.81"/>
    <n v="2545.81"/>
    <n v="0.216"/>
    <n v="21"/>
    <n v="41914.215840000004"/>
    <n v="21819.63"/>
    <x v="478"/>
    <n v="0.47942172929364774"/>
    <s v="Jul-2023"/>
    <d v="2023-07-01T00:00:00"/>
    <d v="2023-01-01T00:00:00"/>
    <n v="6"/>
    <s v="Q3-2023"/>
    <s v="Europe → United Kingdom → Manchester"/>
    <m/>
    <m/>
    <s v="High"/>
    <x v="0"/>
    <n v="1"/>
    <n v="0.216"/>
    <n v="1142.933"/>
    <n v="22"/>
    <n v="43910.130880000004"/>
    <n v="25144.525999999998"/>
    <n v="18765.604880000006"/>
    <n v="0.42736390222301257"/>
    <x v="342"/>
    <x v="478"/>
    <x v="0"/>
  </r>
  <r>
    <x v="478"/>
    <d v="2023-04-16T00:00:00"/>
    <d v="2023-04-19T00:00:00"/>
    <n v="3"/>
    <s v="Original"/>
    <d v="2023-04-19T00:00:00"/>
    <n v="3"/>
    <s v="Europe"/>
    <s v="Germany"/>
    <s v="Munich"/>
    <s v="Corporate"/>
    <s v="Direct"/>
    <s v="B. Chen"/>
    <s v="Accessories"/>
    <s v="ACC-1731"/>
    <n v="553.61"/>
    <n v="699.47"/>
    <n v="699.47"/>
    <n v="0.02"/>
    <n v="33"/>
    <n v="22620.859800000002"/>
    <n v="18269.13"/>
    <x v="479"/>
    <n v="0.19237685209472014"/>
    <s v="Apr-2023"/>
    <d v="2023-04-01T00:00:00"/>
    <d v="2023-01-01T00:00:00"/>
    <n v="3"/>
    <s v="Q2-2023"/>
    <s v="Europe → Germany → Munich"/>
    <m/>
    <m/>
    <s v="Low"/>
    <x v="1"/>
    <n v="0"/>
    <n v="0.02"/>
    <n v="608.97100000000012"/>
    <n v="35"/>
    <n v="23991.821"/>
    <n v="21313.985000000004"/>
    <n v="2677.8359999999957"/>
    <n v="0.11161453730419195"/>
    <x v="343"/>
    <x v="479"/>
    <x v="0"/>
  </r>
  <r>
    <x v="479"/>
    <d v="2024-01-02T00:00:00"/>
    <d v="2024-01-15T00:00:00"/>
    <n v="13"/>
    <s v="Original"/>
    <d v="2024-01-15T00:00:00"/>
    <n v="13"/>
    <s v="Asia"/>
    <s v="Japan"/>
    <s v="Nagoya"/>
    <s v="Small Business"/>
    <s v="Marketplace"/>
    <s v="G. Dubois"/>
    <s v="Networking"/>
    <s v="NET-1893"/>
    <n v="1219.06"/>
    <n v="2738.69"/>
    <n v="2738.69"/>
    <n v="7.5999999999999998E-2"/>
    <n v="16"/>
    <n v="40488.792960000006"/>
    <n v="19504.96"/>
    <x v="480"/>
    <n v="0.51826274447673737"/>
    <s v="Jan-2024"/>
    <d v="2024-01-01T00:00:00"/>
    <d v="2023-03-01T00:00:00"/>
    <n v="10"/>
    <s v="Q1-2024"/>
    <s v="Asia → Japan → Nagoya"/>
    <m/>
    <m/>
    <s v="High"/>
    <x v="0"/>
    <n v="0"/>
    <n v="7.5999999999999998E-2"/>
    <n v="1340.9660000000001"/>
    <n v="17"/>
    <n v="43019.342520000006"/>
    <n v="22796.422000000002"/>
    <n v="20222.920520000003"/>
    <n v="0.47008901892441102"/>
    <x v="344"/>
    <x v="480"/>
    <x v="0"/>
  </r>
  <r>
    <x v="480"/>
    <d v="2024-09-03T00:00:00"/>
    <d v="2024-09-07T00:00:00"/>
    <n v="4"/>
    <s v="Original"/>
    <d v="2024-09-07T00:00:00"/>
    <n v="4"/>
    <s v="Asia"/>
    <s v="Japan"/>
    <s v="Tokyo"/>
    <s v="Small Business"/>
    <s v="Distributor"/>
    <s v="N. Brown"/>
    <s v="Printers"/>
    <s v="PRN-3917"/>
    <n v="43.23"/>
    <n v="94.78"/>
    <n v="94.78"/>
    <n v="9.0999999999999998E-2"/>
    <n v="55"/>
    <n v="4738.5261"/>
    <n v="2377.6499999999996"/>
    <x v="481"/>
    <n v="0.49823005090127082"/>
    <s v="Sep-2024"/>
    <d v="2024-09-01T00:00:00"/>
    <d v="2023-03-01T00:00:00"/>
    <n v="18"/>
    <s v="Q3-2024"/>
    <s v="Asia → Japan → Tokyo"/>
    <m/>
    <m/>
    <s v="Low"/>
    <x v="1"/>
    <n v="0"/>
    <n v="9.0999999999999998E-2"/>
    <n v="47.552999999999997"/>
    <n v="58"/>
    <n v="4996.9911599999996"/>
    <n v="2758.0739999999996"/>
    <n v="2238.91716"/>
    <n v="0.44805305599139789"/>
    <x v="345"/>
    <x v="481"/>
    <x v="0"/>
  </r>
  <r>
    <x v="481"/>
    <d v="2025-08-30T00:00:00"/>
    <d v="2025-09-03T00:00:00"/>
    <n v="4"/>
    <s v="Original"/>
    <d v="2025-09-03T00:00:00"/>
    <n v="4"/>
    <s v="Europe"/>
    <s v="France"/>
    <s v="Marseille"/>
    <s v="Small Business"/>
    <s v="Marketplace"/>
    <s v="J. Njeri"/>
    <s v="Laptops"/>
    <s v="LAP-3220"/>
    <n v="1286.56"/>
    <n v="2777.35"/>
    <n v="2777.35"/>
    <n v="0.13200000000000001"/>
    <n v="15"/>
    <n v="36161.097000000002"/>
    <n v="19298.399999999998"/>
    <x v="482"/>
    <n v="0.46632150014696744"/>
    <s v="Aug-2025"/>
    <d v="2025-08-01T00:00:00"/>
    <d v="2023-01-01T00:00:00"/>
    <n v="31"/>
    <s v="Q3-2025"/>
    <s v="Europe → France → Marseille"/>
    <m/>
    <m/>
    <s v="High"/>
    <x v="1"/>
    <n v="0"/>
    <n v="0.13200000000000001"/>
    <n v="1415.2160000000001"/>
    <n v="16"/>
    <n v="38571.836799999997"/>
    <n v="22643.456000000002"/>
    <n v="15928.380799999995"/>
    <n v="0.41295365016166397"/>
    <x v="346"/>
    <x v="482"/>
    <x v="0"/>
  </r>
  <r>
    <x v="482"/>
    <d v="2025-04-28T00:00:00"/>
    <d v="2025-05-19T00:00:00"/>
    <n v="21"/>
    <s v="Original"/>
    <d v="2025-05-19T00:00:00"/>
    <n v="21"/>
    <s v="Europe"/>
    <s v="Germany"/>
    <s v="Berlin"/>
    <s v="Corporate"/>
    <s v="Distributor"/>
    <s v="B. Chen"/>
    <s v="Phones"/>
    <s v="PHN-2462"/>
    <n v="350.76"/>
    <n v="492.18"/>
    <n v="492.18"/>
    <n v="5.2999999999999999E-2"/>
    <n v="11"/>
    <n v="5127.0390600000001"/>
    <n v="3858.3599999999997"/>
    <x v="483"/>
    <n v="0.24744868239798437"/>
    <s v="Apr-2025"/>
    <d v="2025-04-01T00:00:00"/>
    <d v="2023-01-01T00:00:00"/>
    <n v="27"/>
    <s v="Q2-2025"/>
    <s v="Europe → Germany → Berlin"/>
    <m/>
    <m/>
    <s v="Low"/>
    <x v="0"/>
    <n v="0"/>
    <n v="5.2999999999999999E-2"/>
    <n v="385.83600000000001"/>
    <n v="12"/>
    <n v="5593.1335199999994"/>
    <n v="4630.0320000000002"/>
    <n v="963.10151999999925"/>
    <n v="0.17219355063778263"/>
    <x v="347"/>
    <x v="483"/>
    <x v="0"/>
  </r>
  <r>
    <x v="483"/>
    <d v="2023-08-10T00:00:00"/>
    <d v="2023-08-15T00:00:00"/>
    <n v="5"/>
    <s v="Original"/>
    <d v="2023-08-15T00:00:00"/>
    <n v="5"/>
    <s v="Americas"/>
    <s v="Brazil"/>
    <s v="São Paulo"/>
    <s v="Education"/>
    <s v="Direct"/>
    <s v="G. Dubois"/>
    <s v="Networking"/>
    <s v="NET-2894"/>
    <n v="1307.52"/>
    <n v="1921.65"/>
    <n v="1921.65"/>
    <n v="0.123"/>
    <n v="13"/>
    <n v="21908.731650000002"/>
    <n v="16997.759999999998"/>
    <x v="484"/>
    <n v="0.22415590863289445"/>
    <s v="Aug-2023"/>
    <d v="2023-08-01T00:00:00"/>
    <d v="2023-01-01T00:00:00"/>
    <n v="7"/>
    <s v="Q3-2023"/>
    <s v="Americas → Brazil → São Paulo"/>
    <m/>
    <m/>
    <s v="High"/>
    <x v="1"/>
    <n v="0"/>
    <n v="0.123"/>
    <n v="1438.2720000000002"/>
    <n v="14"/>
    <n v="23594.018700000001"/>
    <n v="20135.808000000001"/>
    <n v="3458.2106999999996"/>
    <n v="0.14657149949618373"/>
    <x v="348"/>
    <x v="484"/>
    <x v="0"/>
  </r>
  <r>
    <x v="484"/>
    <d v="2024-12-08T00:00:00"/>
    <d v="2024-12-08T00:00:00"/>
    <n v="0"/>
    <s v="Original"/>
    <d v="2024-12-08T00:00:00"/>
    <n v="0"/>
    <s v="Europe"/>
    <s v="France"/>
    <s v="Lyon"/>
    <s v="Enterprise"/>
    <s v="Retail"/>
    <s v="H. Kim"/>
    <s v="Components"/>
    <s v="CMP-2335"/>
    <n v="257.44"/>
    <n v="290.33"/>
    <n v="290.33"/>
    <n v="9.1999999999999998E-2"/>
    <n v="23"/>
    <n v="6063.2517199999993"/>
    <n v="5921.12"/>
    <x v="485"/>
    <n v="2.3441500792581216E-2"/>
    <s v="Dec-2024"/>
    <d v="2024-12-01T00:00:00"/>
    <d v="2023-01-01T00:00:00"/>
    <n v="23"/>
    <s v="Q4-2024"/>
    <s v="Europe → France → Lyon"/>
    <m/>
    <m/>
    <s v="Low"/>
    <x v="1"/>
    <n v="0"/>
    <n v="9.1999999999999998E-2"/>
    <n v="283.18400000000003"/>
    <n v="24"/>
    <n v="6326.8713600000001"/>
    <n v="6796.4160000000011"/>
    <n v="-469.54464000000098"/>
    <n v="-7.4214349128160717E-2"/>
    <x v="349"/>
    <x v="485"/>
    <x v="0"/>
  </r>
  <r>
    <x v="485"/>
    <d v="2023-10-25T00:00:00"/>
    <d v="2023-11-24T00:00:00"/>
    <n v="30"/>
    <s v="Original"/>
    <d v="2023-11-24T00:00:00"/>
    <n v="30"/>
    <s v="Europe"/>
    <s v="France"/>
    <s v="Paris"/>
    <s v="Enterprise"/>
    <s v="Distributor"/>
    <s v="C. Otieno"/>
    <s v="Phones"/>
    <s v="PHN-5938"/>
    <n v="287.85000000000002"/>
    <n v="602.91999999999996"/>
    <n v="602.91999999999996"/>
    <n v="0.222"/>
    <n v="11"/>
    <n v="5159.7893599999998"/>
    <n v="3166.3500000000004"/>
    <x v="486"/>
    <n v="0.38634122847216373"/>
    <s v="Oct-2023"/>
    <d v="2023-10-01T00:00:00"/>
    <d v="2023-01-01T00:00:00"/>
    <n v="9"/>
    <s v="Q4-2023"/>
    <s v="Europe → France → Paris"/>
    <m/>
    <m/>
    <s v="Low"/>
    <x v="0"/>
    <n v="1"/>
    <n v="0.222"/>
    <n v="316.63500000000005"/>
    <n v="12"/>
    <n v="5628.8611199999996"/>
    <n v="3799.6200000000008"/>
    <n v="1829.2411199999988"/>
    <n v="0.32497535131938005"/>
    <x v="350"/>
    <x v="486"/>
    <x v="0"/>
  </r>
  <r>
    <x v="486"/>
    <d v="2024-11-17T00:00:00"/>
    <d v="2024-11-28T00:00:00"/>
    <n v="11"/>
    <s v="Original"/>
    <d v="2024-11-28T00:00:00"/>
    <n v="11"/>
    <s v="Americas"/>
    <s v="Canada"/>
    <s v="Not Specified"/>
    <s v="Consumer"/>
    <s v="Distributor"/>
    <s v="A. Patel"/>
    <s v="Printers"/>
    <s v="PRN-1371"/>
    <n v="1008.16"/>
    <n v="2077.5"/>
    <n v="2077.5"/>
    <n v="7.3999999999999996E-2"/>
    <n v="15"/>
    <n v="28856.475000000002"/>
    <n v="15122.4"/>
    <x v="487"/>
    <n v="0.47594430712691005"/>
    <s v="Nov-2024"/>
    <d v="2024-11-01T00:00:00"/>
    <d v="2023-01-01T00:00:00"/>
    <n v="22"/>
    <s v="Q4-2024"/>
    <s v="Americas → Canada → Not Specified"/>
    <m/>
    <m/>
    <s v="High"/>
    <x v="0"/>
    <n v="0"/>
    <n v="7.3999999999999996E-2"/>
    <n v="1108.9760000000001"/>
    <n v="16"/>
    <n v="30780.240000000002"/>
    <n v="17743.616000000002"/>
    <n v="13036.624"/>
    <n v="0.42353873783960094"/>
    <x v="351"/>
    <x v="487"/>
    <x v="0"/>
  </r>
  <r>
    <x v="487"/>
    <d v="2024-05-12T00:00:00"/>
    <d v="2024-05-24T00:00:00"/>
    <n v="12"/>
    <s v="Original"/>
    <d v="2024-05-24T00:00:00"/>
    <n v="12"/>
    <s v="Europe"/>
    <s v="United Kingdom"/>
    <s v="Manchester"/>
    <s v="Education"/>
    <s v="Marketplace"/>
    <s v="K. Singh"/>
    <s v="Printers"/>
    <s v="PRN-5813"/>
    <n v="111.02"/>
    <n v="172.88"/>
    <n v="172.88"/>
    <n v="0.19700000000000001"/>
    <n v="29"/>
    <n v="4025.8565599999993"/>
    <n v="3219.58"/>
    <x v="488"/>
    <n v="0.20027453735212053"/>
    <s v="May-2024"/>
    <d v="2024-05-01T00:00:00"/>
    <d v="2023-01-01T00:00:00"/>
    <n v="16"/>
    <s v="Q2-2024"/>
    <s v="Europe → United Kingdom → Manchester"/>
    <m/>
    <m/>
    <s v="Low"/>
    <x v="0"/>
    <n v="0"/>
    <n v="0.19700000000000001"/>
    <n v="122.122"/>
    <n v="30"/>
    <n v="4164.6791999999996"/>
    <n v="3663.66"/>
    <n v="501.01919999999973"/>
    <n v="0.12030199108733268"/>
    <x v="352"/>
    <x v="488"/>
    <x v="0"/>
  </r>
  <r>
    <x v="488"/>
    <d v="2025-05-15T00:00:00"/>
    <d v="2025-06-05T00:00:00"/>
    <n v="21"/>
    <s v="Original"/>
    <d v="2025-06-05T00:00:00"/>
    <n v="21"/>
    <s v="Asia"/>
    <s v="Japan"/>
    <s v="Osaka"/>
    <s v="Enterprise"/>
    <s v="Direct"/>
    <s v="H. Kim"/>
    <s v="Phones"/>
    <s v="PHN-6480"/>
    <n v="1466.5"/>
    <n v="2778.74"/>
    <n v="2778.74"/>
    <n v="0.13500000000000001"/>
    <n v="4"/>
    <n v="9614.4403999999995"/>
    <n v="5866"/>
    <x v="489"/>
    <n v="0.38987608680792279"/>
    <s v="May-2025"/>
    <d v="2025-05-01T00:00:00"/>
    <d v="2023-03-01T00:00:00"/>
    <n v="26"/>
    <s v="Q2-2025"/>
    <s v="Asia → Japan → Osaka"/>
    <m/>
    <m/>
    <s v="High"/>
    <x v="0"/>
    <n v="0"/>
    <n v="0.13500000000000001"/>
    <n v="1613.15"/>
    <n v="4"/>
    <n v="9614.4403999999995"/>
    <n v="6452.6"/>
    <n v="3161.8403999999991"/>
    <n v="0.32886369548871502"/>
    <x v="0"/>
    <x v="489"/>
    <x v="0"/>
  </r>
  <r>
    <x v="489"/>
    <d v="2024-04-21T00:00:00"/>
    <d v="2024-05-19T00:00:00"/>
    <n v="28"/>
    <s v="Original"/>
    <d v="2024-05-19T00:00:00"/>
    <n v="28"/>
    <s v="Africa"/>
    <s v="Nigeria"/>
    <s v="Lagos"/>
    <s v="Corporate"/>
    <s v="Distributor"/>
    <s v="A. Patel"/>
    <s v="Accessories"/>
    <s v="ACC-2990"/>
    <n v="187.22"/>
    <n v="309.47000000000003"/>
    <n v="309.47000000000003"/>
    <n v="0"/>
    <n v="5"/>
    <n v="1547.3500000000001"/>
    <n v="936.1"/>
    <x v="490"/>
    <n v="0.39503021294471197"/>
    <s v="Apr-2024"/>
    <d v="2024-04-01T00:00:00"/>
    <d v="2023-01-01T00:00:00"/>
    <n v="15"/>
    <s v="Q2-2024"/>
    <s v="Africa → Nigeria → Lagos"/>
    <m/>
    <m/>
    <s v="Low"/>
    <x v="0"/>
    <n v="0"/>
    <n v="0"/>
    <n v="205.94200000000001"/>
    <n v="5"/>
    <n v="1547.3500000000001"/>
    <n v="1029.71"/>
    <n v="517.6400000000001"/>
    <n v="0.33453323423918313"/>
    <x v="0"/>
    <x v="490"/>
    <x v="0"/>
  </r>
  <r>
    <x v="490"/>
    <d v="2024-08-19T00:00:00"/>
    <d v="2024-09-07T00:00:00"/>
    <n v="19"/>
    <s v="Original"/>
    <d v="2024-09-07T00:00:00"/>
    <n v="19"/>
    <s v="Europe"/>
    <s v="France"/>
    <s v="Lyon"/>
    <s v="Corporate"/>
    <s v="Direct"/>
    <s v="J. Njeri"/>
    <s v="Components"/>
    <s v="CMP-5435"/>
    <n v="297.58999999999997"/>
    <n v="666.41"/>
    <n v="666.41"/>
    <n v="0"/>
    <n v="10"/>
    <n v="6664.0999999999995"/>
    <n v="2975.8999999999996"/>
    <x v="491"/>
    <n v="0.55344307558409989"/>
    <s v="Aug-2024"/>
    <d v="2024-08-01T00:00:00"/>
    <d v="2023-01-01T00:00:00"/>
    <n v="19"/>
    <s v="Q3-2024"/>
    <s v="Europe → France → Lyon"/>
    <m/>
    <m/>
    <s v="Low"/>
    <x v="0"/>
    <n v="0"/>
    <n v="0"/>
    <n v="327.34899999999999"/>
    <n v="11"/>
    <n v="7330.5099999999993"/>
    <n v="3600.8389999999999"/>
    <n v="3729.6709999999994"/>
    <n v="0.50878738314250982"/>
    <x v="353"/>
    <x v="491"/>
    <x v="0"/>
  </r>
  <r>
    <x v="491"/>
    <d v="2025-07-23T00:00:00"/>
    <d v="2025-08-19T00:00:00"/>
    <n v="27"/>
    <s v="Original"/>
    <d v="2025-08-19T00:00:00"/>
    <n v="27"/>
    <s v="Asia"/>
    <s v="Japan"/>
    <s v="Nagoya"/>
    <s v="Consumer"/>
    <s v="Marketplace"/>
    <s v="B. Chen"/>
    <s v="Accessories"/>
    <s v="ACC-1596"/>
    <n v="896.09"/>
    <n v="744.27"/>
    <n v="744.27"/>
    <n v="8.3000000000000004E-2"/>
    <n v="11"/>
    <n v="7507.4514899999995"/>
    <n v="9856.99"/>
    <x v="492"/>
    <n v="-0.31296086469950679"/>
    <s v="Jul-2025"/>
    <d v="2025-07-01T00:00:00"/>
    <d v="2023-03-01T00:00:00"/>
    <n v="28"/>
    <s v="Q3-2025"/>
    <s v="Asia → Japan → Nagoya"/>
    <m/>
    <m/>
    <s v="Low"/>
    <x v="0"/>
    <n v="0"/>
    <n v="8.3000000000000004E-2"/>
    <n v="985.69900000000007"/>
    <n v="12"/>
    <n v="8189.9470799999999"/>
    <n v="11828.388000000001"/>
    <n v="-3638.4409200000009"/>
    <n v="-0.44425695116945751"/>
    <x v="354"/>
    <x v="492"/>
    <x v="0"/>
  </r>
  <r>
    <x v="492"/>
    <d v="2024-03-01T00:00:00"/>
    <d v="2024-02-29T00:00:00"/>
    <n v="-1"/>
    <s v="Corrected"/>
    <d v="2024-03-02T00:00:00"/>
    <n v="1"/>
    <s v="Americas"/>
    <s v="Brazil"/>
    <s v="São Paulo"/>
    <s v="Non-Profit"/>
    <s v="Direct"/>
    <s v="I. Johnson"/>
    <s v="Phones"/>
    <s v="PHN-7852"/>
    <n v="5.34"/>
    <n v="12.69"/>
    <n v="12.69"/>
    <n v="0.13200000000000001"/>
    <n v="10"/>
    <n v="110.14919999999999"/>
    <n v="53.4"/>
    <x v="493"/>
    <n v="0.51520301554618642"/>
    <s v="Mar-2024"/>
    <d v="2024-03-01T00:00:00"/>
    <d v="2023-01-01T00:00:00"/>
    <n v="14"/>
    <s v="Q1-2024"/>
    <s v="Americas → Brazil → São Paulo"/>
    <m/>
    <m/>
    <s v="Low"/>
    <x v="1"/>
    <n v="0"/>
    <n v="0.13200000000000001"/>
    <n v="5.8740000000000006"/>
    <n v="11"/>
    <n v="121.16412"/>
    <n v="64.614000000000004"/>
    <n v="56.550119999999993"/>
    <n v="0.46672331710080506"/>
    <x v="355"/>
    <x v="493"/>
    <x v="0"/>
  </r>
  <r>
    <x v="493"/>
    <d v="2024-05-27T00:00:00"/>
    <d v="2024-06-17T00:00:00"/>
    <n v="21"/>
    <s v="Original"/>
    <d v="2024-06-17T00:00:00"/>
    <n v="21"/>
    <s v="Asia"/>
    <s v="India"/>
    <s v="Delhi"/>
    <s v="Small Business"/>
    <s v="Online"/>
    <s v="H. Kim"/>
    <s v="Accessories"/>
    <s v="ACC-7240"/>
    <n v="465.02"/>
    <n v="651.55999999999995"/>
    <n v="651.55999999999995"/>
    <n v="4.2000000000000003E-2"/>
    <n v="19"/>
    <n v="11859.695119999998"/>
    <n v="8835.3799999999992"/>
    <x v="494"/>
    <n v="0.25500783025187918"/>
    <s v="May-2024"/>
    <d v="2024-05-01T00:00:00"/>
    <d v="2023-01-01T00:00:00"/>
    <n v="16"/>
    <s v="Q2-2024"/>
    <s v="Asia → India → Delhi"/>
    <m/>
    <m/>
    <s v="Low"/>
    <x v="0"/>
    <n v="0"/>
    <n v="4.2000000000000003E-2"/>
    <n v="511.52200000000005"/>
    <n v="20"/>
    <n v="12483.889599999999"/>
    <n v="10230.44"/>
    <n v="2253.4495999999981"/>
    <n v="0.18050861327706696"/>
    <x v="356"/>
    <x v="494"/>
    <x v="0"/>
  </r>
  <r>
    <x v="494"/>
    <d v="2024-08-04T00:00:00"/>
    <d v="2024-08-17T00:00:00"/>
    <n v="13"/>
    <s v="Original"/>
    <d v="2024-08-17T00:00:00"/>
    <n v="13"/>
    <s v="Americas"/>
    <s v="USA"/>
    <s v="Austin"/>
    <s v="Consumer"/>
    <s v="Retail"/>
    <s v="D. Smith"/>
    <s v="Monitors"/>
    <s v="MON-8867"/>
    <n v="352.79"/>
    <n v="754.22"/>
    <n v="754.22"/>
    <n v="0.113"/>
    <n v="7"/>
    <n v="4682.9519799999998"/>
    <n v="2469.5300000000002"/>
    <x v="495"/>
    <n v="0.47265528014233443"/>
    <s v="Aug-2024"/>
    <d v="2024-08-01T00:00:00"/>
    <d v="2023-01-01T00:00:00"/>
    <n v="19"/>
    <s v="Q3-2024"/>
    <s v="Americas → USA → Austin"/>
    <m/>
    <m/>
    <s v="Low"/>
    <x v="0"/>
    <n v="0"/>
    <n v="0.113"/>
    <n v="388.06900000000007"/>
    <n v="7"/>
    <n v="4682.9519799999998"/>
    <n v="2716.4830000000006"/>
    <n v="1966.4689799999992"/>
    <n v="0.41992080815656779"/>
    <x v="0"/>
    <x v="495"/>
    <x v="0"/>
  </r>
  <r>
    <x v="495"/>
    <d v="2023-06-20T00:00:00"/>
    <d v="2023-07-04T00:00:00"/>
    <n v="14"/>
    <s v="Original"/>
    <d v="2023-07-04T00:00:00"/>
    <n v="14"/>
    <s v="Americas"/>
    <s v="Brazil"/>
    <s v="Brasília"/>
    <s v="Non-Profit"/>
    <s v="Direct"/>
    <s v="C. Otieno"/>
    <s v="Networking"/>
    <s v="NET-1228"/>
    <n v="1292.8599999999999"/>
    <n v="2981.01"/>
    <n v="2981.01"/>
    <n v="0.14199999999999999"/>
    <n v="12"/>
    <n v="30692.47896"/>
    <n v="15514.32"/>
    <x v="496"/>
    <n v="0.49452372288927687"/>
    <s v="Jun-2023"/>
    <d v="2023-06-01T00:00:00"/>
    <d v="2023-01-01T00:00:00"/>
    <n v="5"/>
    <s v="Q2-2023"/>
    <s v="Americas → Brazil → Brasília"/>
    <m/>
    <m/>
    <s v="High"/>
    <x v="0"/>
    <n v="0"/>
    <n v="0.14199999999999999"/>
    <n v="1422.146"/>
    <n v="13"/>
    <n v="33250.185540000006"/>
    <n v="18487.898000000001"/>
    <n v="14762.287540000005"/>
    <n v="0.44397609517820458"/>
    <x v="357"/>
    <x v="496"/>
    <x v="0"/>
  </r>
  <r>
    <x v="496"/>
    <d v="2024-09-09T00:00:00"/>
    <d v="2024-09-13T00:00:00"/>
    <n v="4"/>
    <s v="Original"/>
    <d v="2024-09-13T00:00:00"/>
    <n v="4"/>
    <s v="Europe"/>
    <s v="United Kingdom"/>
    <s v="London"/>
    <s v="Consumer"/>
    <s v="Marketplace"/>
    <s v="F. Müller"/>
    <s v="Networking"/>
    <s v="NET-1145"/>
    <n v="1133.08"/>
    <n v="976.17"/>
    <n v="976.17"/>
    <n v="4.2000000000000003E-2"/>
    <n v="27"/>
    <n v="25249.613219999999"/>
    <n v="30593.159999999996"/>
    <x v="497"/>
    <n v="-0.21162885678452373"/>
    <s v="Sep-2024"/>
    <d v="2024-09-01T00:00:00"/>
    <d v="2023-01-01T00:00:00"/>
    <n v="20"/>
    <s v="Q3-2024"/>
    <s v="Europe → United Kingdom → London"/>
    <m/>
    <m/>
    <s v="Medium"/>
    <x v="1"/>
    <n v="0"/>
    <n v="4.2000000000000003E-2"/>
    <n v="1246.3879999999999"/>
    <n v="28"/>
    <n v="26184.784079999998"/>
    <n v="34898.864000000001"/>
    <n v="-8714.0799200000038"/>
    <n v="-0.33279174246297638"/>
    <x v="358"/>
    <x v="497"/>
    <x v="0"/>
  </r>
  <r>
    <x v="497"/>
    <d v="2023-10-25T00:00:00"/>
    <d v="2023-10-28T00:00:00"/>
    <n v="3"/>
    <s v="Original"/>
    <d v="2023-10-28T00:00:00"/>
    <n v="3"/>
    <s v="Americas"/>
    <s v="Brazil"/>
    <s v="Brasília"/>
    <s v="Corporate"/>
    <s v="Distributor"/>
    <s v="L. Okafor"/>
    <s v="Accessories"/>
    <s v="ACC-2867"/>
    <n v="509.31"/>
    <n v="1145.9000000000001"/>
    <n v="1145.9000000000001"/>
    <n v="5.7000000000000002E-2"/>
    <n v="8"/>
    <n v="8644.6696000000011"/>
    <n v="4074.48"/>
    <x v="498"/>
    <n v="0.52867140231709964"/>
    <s v="Oct-2023"/>
    <d v="2023-10-01T00:00:00"/>
    <d v="2023-01-01T00:00:00"/>
    <n v="9"/>
    <s v="Q4-2023"/>
    <s v="Americas → Brazil → Brasília"/>
    <m/>
    <m/>
    <s v="Medium"/>
    <x v="1"/>
    <n v="0"/>
    <n v="5.7000000000000002E-2"/>
    <n v="560.2410000000001"/>
    <n v="8"/>
    <n v="8644.6696000000011"/>
    <n v="4481.9280000000008"/>
    <n v="4162.7416000000003"/>
    <n v="0.48153854254880946"/>
    <x v="0"/>
    <x v="498"/>
    <x v="0"/>
  </r>
  <r>
    <x v="498"/>
    <d v="2025-09-08T00:00:00"/>
    <d v="2025-10-05T00:00:00"/>
    <n v="27"/>
    <s v="Original"/>
    <d v="2025-10-05T00:00:00"/>
    <n v="27"/>
    <s v="Americas"/>
    <s v="Brazil"/>
    <s v="Rio de Janeiro"/>
    <s v="Education"/>
    <s v="Online"/>
    <s v="C. Otieno"/>
    <s v="Monitors"/>
    <s v="MON-9274"/>
    <n v="660.78"/>
    <n v="1630.39"/>
    <n v="1630.39"/>
    <n v="0.218"/>
    <n v="13"/>
    <n v="16574.544740000001"/>
    <n v="8590.14"/>
    <x v="499"/>
    <n v="0.48172694123724097"/>
    <s v="Sep-2025"/>
    <d v="2025-09-01T00:00:00"/>
    <d v="2023-01-01T00:00:00"/>
    <n v="32"/>
    <s v="Q3-2025"/>
    <s v="Americas → Brazil → Rio de Janeiro"/>
    <m/>
    <m/>
    <s v="High"/>
    <x v="0"/>
    <n v="1"/>
    <n v="0.218"/>
    <n v="726.85800000000006"/>
    <n v="14"/>
    <n v="17849.509720000002"/>
    <n v="10176.012000000001"/>
    <n v="7673.4977200000012"/>
    <n v="0.42989963536096498"/>
    <x v="359"/>
    <x v="499"/>
    <x v="0"/>
  </r>
  <r>
    <x v="499"/>
    <d v="2023-05-02T00:00:00"/>
    <d v="2023-05-16T00:00:00"/>
    <n v="14"/>
    <s v="Original"/>
    <d v="2023-05-16T00:00:00"/>
    <n v="14"/>
    <s v="Asia"/>
    <s v="India"/>
    <s v="Bengaluru"/>
    <s v="Non-Profit"/>
    <s v="Retail"/>
    <s v="L. Okafor"/>
    <s v="Monitors"/>
    <s v="MON-4830"/>
    <n v="475.37"/>
    <n v="963.73"/>
    <n v="963.73"/>
    <n v="4.1000000000000002E-2"/>
    <n v="22"/>
    <n v="20332.775539999999"/>
    <n v="10458.14"/>
    <x v="500"/>
    <n v="0.48565113604750881"/>
    <s v="May-2023"/>
    <d v="2023-05-01T00:00:00"/>
    <d v="2023-01-01T00:00:00"/>
    <n v="4"/>
    <s v="Q2-2023"/>
    <s v="Asia → India → Bengaluru"/>
    <m/>
    <m/>
    <s v="Medium"/>
    <x v="0"/>
    <n v="0"/>
    <n v="4.1000000000000002E-2"/>
    <n v="522.90700000000004"/>
    <n v="23"/>
    <n v="21256.992610000001"/>
    <n v="12026.861000000001"/>
    <n v="9230.1316100000004"/>
    <n v="0.43421624965225969"/>
    <x v="360"/>
    <x v="500"/>
    <x v="0"/>
  </r>
  <r>
    <x v="500"/>
    <d v="2024-04-26T00:00:00"/>
    <d v="2024-04-24T00:00:00"/>
    <n v="-2"/>
    <s v="Corrected"/>
    <d v="2024-04-28T00:00:00"/>
    <n v="2"/>
    <s v="Europe"/>
    <s v="United Kingdom"/>
    <s v="London"/>
    <s v="Non-Profit"/>
    <s v="Distributor"/>
    <s v="N. Brown"/>
    <s v="Phones"/>
    <s v="PHN-9107"/>
    <n v="1232.77"/>
    <n v="891.73"/>
    <n v="891.73"/>
    <n v="0.16700000000000001"/>
    <n v="10"/>
    <n v="7428.1108999999988"/>
    <n v="12327.7"/>
    <x v="501"/>
    <n v="-0.65960096260813805"/>
    <s v="Apr-2024"/>
    <d v="2024-04-01T00:00:00"/>
    <d v="2023-01-01T00:00:00"/>
    <n v="15"/>
    <s v="Q2-2024"/>
    <s v="Europe → United Kingdom → London"/>
    <m/>
    <m/>
    <s v="Medium"/>
    <x v="1"/>
    <n v="0"/>
    <n v="0.16700000000000001"/>
    <n v="1356.047"/>
    <n v="11"/>
    <n v="8170.9219899999998"/>
    <n v="14916.517"/>
    <n v="-6745.59501"/>
    <n v="-0.82556105886895148"/>
    <x v="361"/>
    <x v="501"/>
    <x v="0"/>
  </r>
  <r>
    <x v="501"/>
    <d v="2023-02-23T00:00:00"/>
    <d v="2023-03-18T00:00:00"/>
    <n v="23"/>
    <s v="Original"/>
    <d v="2023-03-18T00:00:00"/>
    <n v="23"/>
    <s v="Asia"/>
    <s v="China"/>
    <s v="Beijing"/>
    <s v="Education"/>
    <s v="Distributor"/>
    <s v="K. Singh"/>
    <s v="Printers"/>
    <s v="PRN-1060"/>
    <n v="770.11"/>
    <n v="1667.82"/>
    <n v="1667.82"/>
    <n v="6.9000000000000006E-2"/>
    <n v="7"/>
    <n v="10869.182940000001"/>
    <n v="5390.77"/>
    <x v="502"/>
    <n v="0.50403171703355287"/>
    <s v="Feb-2023"/>
    <d v="2023-02-01T00:00:00"/>
    <d v="2023-01-01T00:00:00"/>
    <n v="1"/>
    <s v="Q1-2023"/>
    <s v="Asia → China → Beijing"/>
    <m/>
    <m/>
    <s v="High"/>
    <x v="0"/>
    <n v="0"/>
    <n v="6.9000000000000006E-2"/>
    <n v="847.12100000000009"/>
    <n v="7"/>
    <n v="10869.182940000001"/>
    <n v="5929.8470000000007"/>
    <n v="4939.3359399999999"/>
    <n v="0.45443488873690813"/>
    <x v="0"/>
    <x v="502"/>
    <x v="0"/>
  </r>
  <r>
    <x v="502"/>
    <d v="2025-03-24T00:00:00"/>
    <d v="2025-03-25T00:00:00"/>
    <n v="1"/>
    <s v="Original"/>
    <d v="2025-03-25T00:00:00"/>
    <n v="1"/>
    <s v="Asia"/>
    <s v="China"/>
    <s v="Beijing"/>
    <s v="Non-Profit"/>
    <s v="Online"/>
    <s v="G. Dubois"/>
    <s v="Networking"/>
    <s v="NET-8329"/>
    <n v="1133.03"/>
    <n v="1921.51"/>
    <n v="1921.51"/>
    <n v="0.10100000000000001"/>
    <n v="5"/>
    <n v="8637.1874499999994"/>
    <n v="5665.15"/>
    <x v="503"/>
    <n v="0.3440978289755654"/>
    <s v="Mar-2025"/>
    <d v="2025-03-01T00:00:00"/>
    <d v="2023-01-01T00:00:00"/>
    <n v="26"/>
    <s v="Q1-2025"/>
    <s v="Asia → China → Beijing"/>
    <m/>
    <m/>
    <s v="High"/>
    <x v="1"/>
    <n v="0"/>
    <n v="0.10100000000000001"/>
    <n v="1246.3330000000001"/>
    <n v="5"/>
    <n v="8637.1874499999994"/>
    <n v="6231.6650000000009"/>
    <n v="2405.5224499999986"/>
    <n v="0.27850761187312184"/>
    <x v="0"/>
    <x v="503"/>
    <x v="0"/>
  </r>
  <r>
    <x v="503"/>
    <d v="2025-03-10T00:00:00"/>
    <d v="2025-03-27T00:00:00"/>
    <n v="17"/>
    <s v="Original"/>
    <d v="2025-03-27T00:00:00"/>
    <n v="17"/>
    <s v="Americas"/>
    <s v="Brazil"/>
    <s v="Rio de Janeiro"/>
    <s v="Enterprise"/>
    <s v="Direct"/>
    <s v="F. Müller"/>
    <s v="Networking"/>
    <s v="NET-6269"/>
    <n v="996.73"/>
    <n v="1217.43"/>
    <n v="1217.43"/>
    <n v="7.0000000000000007E-2"/>
    <n v="9"/>
    <n v="10189.8891"/>
    <n v="8970.57"/>
    <x v="504"/>
    <n v="0.11965970267527255"/>
    <s v="Mar-2025"/>
    <d v="2025-03-01T00:00:00"/>
    <d v="2023-01-01T00:00:00"/>
    <n v="26"/>
    <s v="Q1-2025"/>
    <s v="Americas → Brazil → Rio de Janeiro"/>
    <m/>
    <m/>
    <s v="Medium"/>
    <x v="0"/>
    <n v="0"/>
    <n v="7.0000000000000007E-2"/>
    <n v="1096.403"/>
    <n v="9"/>
    <n v="10189.8891"/>
    <n v="9867.6270000000004"/>
    <n v="322.26209999999992"/>
    <n v="3.1625672942799735E-2"/>
    <x v="0"/>
    <x v="504"/>
    <x v="0"/>
  </r>
  <r>
    <x v="504"/>
    <d v="2024-04-05T00:00:00"/>
    <d v="2024-04-09T00:00:00"/>
    <n v="4"/>
    <s v="Original"/>
    <d v="2024-04-09T00:00:00"/>
    <n v="4"/>
    <s v="Africa"/>
    <s v="Nigeria"/>
    <s v="Lagos"/>
    <s v="Non-Profit"/>
    <s v="Direct"/>
    <s v="K. Singh"/>
    <s v="Components"/>
    <s v="CMP-6529"/>
    <n v="395.07"/>
    <n v="970.27"/>
    <n v="970.27"/>
    <n v="0.123"/>
    <n v="38"/>
    <n v="32335.21802"/>
    <n v="15012.66"/>
    <x v="505"/>
    <n v="0.53571799049833657"/>
    <s v="Apr-2024"/>
    <d v="2024-04-01T00:00:00"/>
    <d v="2023-01-01T00:00:00"/>
    <n v="15"/>
    <s v="Q2-2024"/>
    <s v="Africa → Nigeria → Lagos"/>
    <m/>
    <m/>
    <s v="Medium"/>
    <x v="1"/>
    <n v="0"/>
    <n v="0.123"/>
    <n v="434.57700000000006"/>
    <n v="40"/>
    <n v="34037.071600000003"/>
    <n v="17383.080000000002"/>
    <n v="16653.991600000001"/>
    <n v="0.48928978954817015"/>
    <x v="362"/>
    <x v="505"/>
    <x v="0"/>
  </r>
  <r>
    <x v="505"/>
    <d v="2025-04-27T00:00:00"/>
    <d v="2025-05-17T00:00:00"/>
    <n v="20"/>
    <s v="Original"/>
    <d v="2025-05-17T00:00:00"/>
    <n v="20"/>
    <s v="Americas"/>
    <s v="USA"/>
    <s v="Austin"/>
    <s v="Corporate"/>
    <s v="Direct"/>
    <s v="N. Brown"/>
    <s v="Phones"/>
    <s v="PHN-8776"/>
    <n v="932.26"/>
    <n v="1624.67"/>
    <n v="1624.67"/>
    <n v="0.23499999999999999"/>
    <n v="28"/>
    <n v="34800.431400000001"/>
    <n v="26103.279999999999"/>
    <x v="506"/>
    <n v="0.24991504559337163"/>
    <s v="Apr-2025"/>
    <d v="2025-04-01T00:00:00"/>
    <d v="2023-01-01T00:00:00"/>
    <n v="27"/>
    <s v="Q2-2025"/>
    <s v="Americas → USA → Austin"/>
    <m/>
    <m/>
    <s v="High"/>
    <x v="0"/>
    <n v="1"/>
    <n v="0.23499999999999999"/>
    <n v="1025.4860000000001"/>
    <n v="29"/>
    <n v="36043.303950000001"/>
    <n v="29739.094000000005"/>
    <n v="6304.2099499999968"/>
    <n v="0.17490655015270865"/>
    <x v="363"/>
    <x v="506"/>
    <x v="0"/>
  </r>
  <r>
    <x v="506"/>
    <d v="2024-10-24T00:00:00"/>
    <d v="2024-10-28T00:00:00"/>
    <n v="4"/>
    <s v="Original"/>
    <d v="2024-10-28T00:00:00"/>
    <n v="4"/>
    <s v="Asia"/>
    <s v="China"/>
    <s v="Shanghai"/>
    <s v="Small Business"/>
    <s v="Distributor"/>
    <s v="I. Johnson"/>
    <s v="Networking"/>
    <s v="NET-3728"/>
    <n v="1331.77"/>
    <n v="2606.11"/>
    <n v="2606.11"/>
    <n v="0.02"/>
    <n v="6"/>
    <n v="15323.926799999999"/>
    <n v="7990.62"/>
    <x v="507"/>
    <n v="0.47855271665745619"/>
    <s v="Oct-2024"/>
    <d v="2024-10-01T00:00:00"/>
    <d v="2023-01-01T00:00:00"/>
    <n v="21"/>
    <s v="Q4-2024"/>
    <s v="Asia → China → Shanghai"/>
    <m/>
    <m/>
    <s v="High"/>
    <x v="1"/>
    <n v="0"/>
    <n v="0.02"/>
    <n v="1464.9470000000001"/>
    <n v="6"/>
    <n v="15323.926799999999"/>
    <n v="8789.6820000000007"/>
    <n v="6534.2447999999986"/>
    <n v="0.42640798832320176"/>
    <x v="0"/>
    <x v="507"/>
    <x v="0"/>
  </r>
  <r>
    <x v="507"/>
    <d v="2023-04-13T00:00:00"/>
    <d v="2023-04-20T00:00:00"/>
    <n v="7"/>
    <s v="Original"/>
    <d v="2023-04-20T00:00:00"/>
    <n v="7"/>
    <s v="Europe"/>
    <s v="France"/>
    <s v="Lyon"/>
    <s v="Small Business"/>
    <s v="Online"/>
    <s v="A. Patel"/>
    <s v="Laptops"/>
    <s v="LAP-3565"/>
    <n v="227.02"/>
    <n v="434.72"/>
    <n v="434.72"/>
    <n v="9.8000000000000004E-2"/>
    <n v="10"/>
    <n v="3921.1744000000008"/>
    <n v="2270.2000000000003"/>
    <x v="508"/>
    <n v="0.42104079838938052"/>
    <s v="Apr-2023"/>
    <d v="2023-04-01T00:00:00"/>
    <d v="2023-01-01T00:00:00"/>
    <n v="3"/>
    <s v="Q2-2023"/>
    <s v="Europe → France → Lyon"/>
    <m/>
    <m/>
    <s v="Low"/>
    <x v="1"/>
    <n v="0"/>
    <n v="9.8000000000000004E-2"/>
    <n v="249.72200000000004"/>
    <n v="11"/>
    <n v="4313.2918399999999"/>
    <n v="2746.9420000000005"/>
    <n v="1566.3498399999994"/>
    <n v="0.36314487822831842"/>
    <x v="364"/>
    <x v="508"/>
    <x v="0"/>
  </r>
  <r>
    <x v="508"/>
    <d v="2024-11-12T00:00:00"/>
    <d v="2024-11-21T00:00:00"/>
    <n v="9"/>
    <s v="Original"/>
    <d v="2024-11-21T00:00:00"/>
    <n v="9"/>
    <s v="Asia"/>
    <s v="India"/>
    <s v="Mumbai"/>
    <s v="Corporate"/>
    <s v="Direct"/>
    <s v="H. Kim"/>
    <s v="Laptops"/>
    <s v="LAP-5078"/>
    <n v="903.41"/>
    <n v="1860.41"/>
    <n v="1860.41"/>
    <n v="0.108"/>
    <n v="5"/>
    <n v="8297.4286000000011"/>
    <n v="4517.05"/>
    <x v="509"/>
    <n v="0.455608451996803"/>
    <s v="Nov-2024"/>
    <d v="2024-11-01T00:00:00"/>
    <d v="2023-01-01T00:00:00"/>
    <n v="22"/>
    <s v="Q4-2024"/>
    <s v="Asia → India → Mumbai"/>
    <m/>
    <m/>
    <s v="High"/>
    <x v="0"/>
    <n v="0"/>
    <n v="0.108"/>
    <n v="993.75100000000009"/>
    <n v="5"/>
    <n v="8297.4286000000011"/>
    <n v="4968.7550000000001"/>
    <n v="3328.673600000001"/>
    <n v="0.40116929719648331"/>
    <x v="0"/>
    <x v="509"/>
    <x v="0"/>
  </r>
  <r>
    <x v="509"/>
    <d v="2023-05-10T00:00:00"/>
    <d v="2023-05-14T00:00:00"/>
    <n v="4"/>
    <s v="Original"/>
    <d v="2023-05-14T00:00:00"/>
    <n v="4"/>
    <s v="Asia"/>
    <s v="India"/>
    <s v="Delhi"/>
    <s v="Non-Profit"/>
    <s v="Distributor"/>
    <s v="C. Otieno"/>
    <s v="Monitors"/>
    <s v="MON-2465"/>
    <n v="622.6"/>
    <n v="833.69"/>
    <n v="833.69"/>
    <n v="0.20899999999999999"/>
    <n v="14"/>
    <n v="9232.2830599999998"/>
    <n v="8716.4"/>
    <x v="510"/>
    <n v="5.5878167582959715E-2"/>
    <s v="May-2023"/>
    <d v="2023-05-01T00:00:00"/>
    <d v="2023-01-01T00:00:00"/>
    <n v="4"/>
    <s v="Q2-2023"/>
    <s v="Asia → India → Delhi"/>
    <m/>
    <m/>
    <s v="Medium"/>
    <x v="1"/>
    <n v="1"/>
    <n v="0.20899999999999999"/>
    <n v="684.86000000000013"/>
    <n v="15"/>
    <n v="9891.7318500000001"/>
    <n v="10272.900000000001"/>
    <n v="-381.16815000000133"/>
    <n v="-3.853401565874446E-2"/>
    <x v="365"/>
    <x v="510"/>
    <x v="0"/>
  </r>
  <r>
    <x v="510"/>
    <d v="2024-03-02T00:00:00"/>
    <d v="2024-03-23T00:00:00"/>
    <n v="21"/>
    <s v="Original"/>
    <d v="2024-03-23T00:00:00"/>
    <n v="21"/>
    <s v="Americas"/>
    <s v="USA"/>
    <s v="Chicago"/>
    <s v="Small Business"/>
    <s v="Online"/>
    <s v="F. Müller"/>
    <s v="Components"/>
    <s v="CMP-3223"/>
    <n v="225.01"/>
    <n v="333.48"/>
    <n v="333.48"/>
    <n v="0.11899999999999999"/>
    <n v="12"/>
    <n v="3525.5505600000001"/>
    <n v="2700.12"/>
    <x v="511"/>
    <n v="0.23412813004729685"/>
    <s v="Mar-2024"/>
    <d v="2024-03-01T00:00:00"/>
    <d v="2023-01-01T00:00:00"/>
    <n v="14"/>
    <s v="Q1-2024"/>
    <s v="Americas → USA → Chicago"/>
    <m/>
    <m/>
    <s v="Low"/>
    <x v="0"/>
    <n v="0"/>
    <n v="0.11899999999999999"/>
    <n v="247.51100000000002"/>
    <n v="13"/>
    <n v="3819.3464399999998"/>
    <n v="3217.6430000000005"/>
    <n v="601.70343999999932"/>
    <n v="0.15754094305202629"/>
    <x v="366"/>
    <x v="511"/>
    <x v="0"/>
  </r>
  <r>
    <x v="511"/>
    <d v="2024-10-10T00:00:00"/>
    <d v="2024-10-11T00:00:00"/>
    <n v="1"/>
    <s v="Original"/>
    <d v="2024-10-11T00:00:00"/>
    <n v="1"/>
    <s v="Europe"/>
    <s v="United Kingdom"/>
    <s v="Manchester"/>
    <s v="Non-Profit"/>
    <s v="Distributor"/>
    <s v="L. Okafor"/>
    <s v="Components"/>
    <s v="CMP-8127"/>
    <n v="1389.46"/>
    <n v="1784.7"/>
    <n v="1784.7"/>
    <n v="0.14599999999999999"/>
    <n v="33"/>
    <n v="50296.415399999998"/>
    <n v="45852.18"/>
    <x v="512"/>
    <n v="8.8360877503011831E-2"/>
    <s v="Oct-2024"/>
    <d v="2024-10-01T00:00:00"/>
    <d v="2023-01-01T00:00:00"/>
    <n v="21"/>
    <s v="Q4-2024"/>
    <s v="Europe → United Kingdom → Manchester"/>
    <m/>
    <m/>
    <s v="High"/>
    <x v="1"/>
    <n v="0"/>
    <n v="0.14599999999999999"/>
    <n v="1528.4060000000002"/>
    <n v="35"/>
    <n v="53344.682999999997"/>
    <n v="53494.210000000006"/>
    <n v="-149.52700000000914"/>
    <n v="-2.8030347466871091E-3"/>
    <x v="367"/>
    <x v="512"/>
    <x v="0"/>
  </r>
  <r>
    <x v="512"/>
    <d v="2023-06-01T00:00:00"/>
    <d v="2023-06-08T00:00:00"/>
    <n v="7"/>
    <s v="Original"/>
    <d v="2023-06-08T00:00:00"/>
    <n v="7"/>
    <s v="Europe"/>
    <s v="Germany"/>
    <s v="Frankfurt"/>
    <s v="Consumer"/>
    <s v="Online"/>
    <s v="A. Patel"/>
    <s v="Phones"/>
    <s v="PHN-1924"/>
    <n v="804.17"/>
    <n v="1072.29"/>
    <n v="1072.29"/>
    <n v="3.2000000000000001E-2"/>
    <n v="5"/>
    <n v="5189.8836000000001"/>
    <n v="4020.85"/>
    <x v="513"/>
    <n v="0.2252523736755869"/>
    <s v="Jun-2023"/>
    <d v="2023-06-01T00:00:00"/>
    <d v="2023-01-01T00:00:00"/>
    <n v="5"/>
    <s v="Q2-2023"/>
    <s v="Europe → Germany → Frankfurt"/>
    <m/>
    <m/>
    <s v="Medium"/>
    <x v="1"/>
    <n v="0"/>
    <n v="3.2000000000000001E-2"/>
    <n v="884.58699999999999"/>
    <n v="5"/>
    <n v="5189.8836000000001"/>
    <n v="4422.9349999999995"/>
    <n v="766.94860000000062"/>
    <n v="0.14777761104314566"/>
    <x v="0"/>
    <x v="513"/>
    <x v="0"/>
  </r>
  <r>
    <x v="513"/>
    <d v="2025-01-04T00:00:00"/>
    <d v="2025-01-05T00:00:00"/>
    <n v="1"/>
    <s v="Original"/>
    <d v="2025-01-05T00:00:00"/>
    <n v="1"/>
    <s v="Asia"/>
    <s v="India"/>
    <s v="Delhi"/>
    <s v="Education"/>
    <s v="Retail"/>
    <s v="I. Johnson"/>
    <s v="Components"/>
    <s v="CMP-1156"/>
    <n v="1428.33"/>
    <n v="3028.05"/>
    <n v="3028.05"/>
    <n v="0"/>
    <n v="11"/>
    <n v="33308.550000000003"/>
    <n v="15711.63"/>
    <x v="514"/>
    <n v="0.52830039134096207"/>
    <s v="Jan-2025"/>
    <d v="2025-01-01T00:00:00"/>
    <d v="2023-01-01T00:00:00"/>
    <n v="24"/>
    <s v="Q1-2025"/>
    <s v="Asia → India → Delhi"/>
    <m/>
    <m/>
    <s v="High"/>
    <x v="1"/>
    <n v="0"/>
    <n v="0"/>
    <n v="1571.163"/>
    <n v="12"/>
    <n v="36336.600000000006"/>
    <n v="18853.955999999998"/>
    <n v="17482.644000000008"/>
    <n v="0.48113043047505832"/>
    <x v="368"/>
    <x v="514"/>
    <x v="0"/>
  </r>
  <r>
    <x v="514"/>
    <d v="2025-08-05T00:00:00"/>
    <d v="2025-08-28T00:00:00"/>
    <n v="23"/>
    <s v="Original"/>
    <d v="2025-08-28T00:00:00"/>
    <n v="23"/>
    <s v="Asia"/>
    <s v="India"/>
    <s v="Mumbai"/>
    <s v="Non-Profit"/>
    <s v="Distributor"/>
    <s v="N. Brown"/>
    <s v="Laptops"/>
    <s v="LAP-3905"/>
    <n v="638.54"/>
    <n v="987.24"/>
    <n v="987.24"/>
    <n v="0"/>
    <n v="11"/>
    <n v="10859.64"/>
    <n v="7023.94"/>
    <x v="515"/>
    <n v="0.35320692030306716"/>
    <s v="Aug-2025"/>
    <d v="2025-08-01T00:00:00"/>
    <d v="2023-01-01T00:00:00"/>
    <n v="31"/>
    <s v="Q3-2025"/>
    <s v="Asia → India → Mumbai"/>
    <m/>
    <m/>
    <s v="Medium"/>
    <x v="0"/>
    <n v="0"/>
    <n v="0"/>
    <n v="702.39400000000001"/>
    <n v="12"/>
    <n v="11846.880000000001"/>
    <n v="8428.7279999999992"/>
    <n v="3418.1520000000019"/>
    <n v="0.28852761233337398"/>
    <x v="369"/>
    <x v="515"/>
    <x v="0"/>
  </r>
  <r>
    <x v="515"/>
    <d v="2023-09-30T00:00:00"/>
    <d v="2023-10-30T00:00:00"/>
    <n v="30"/>
    <s v="Original"/>
    <d v="2023-10-30T00:00:00"/>
    <n v="30"/>
    <s v="Asia"/>
    <s v="Japan"/>
    <s v="Tokyo"/>
    <s v="Enterprise"/>
    <s v="Online"/>
    <s v="D. Smith"/>
    <s v="Printers"/>
    <s v="PRN-1786"/>
    <n v="649.13"/>
    <n v="975.43"/>
    <n v="975.43"/>
    <n v="0.157"/>
    <n v="27"/>
    <n v="22201.762229999997"/>
    <n v="17526.509999999998"/>
    <x v="516"/>
    <n v="0.21058023149543473"/>
    <s v="Sep-2023"/>
    <d v="2023-09-01T00:00:00"/>
    <d v="2023-03-01T00:00:00"/>
    <n v="6"/>
    <s v="Q3-2023"/>
    <s v="Asia → Japan → Tokyo"/>
    <m/>
    <m/>
    <s v="Medium"/>
    <x v="0"/>
    <n v="0"/>
    <n v="0.157"/>
    <n v="714.04300000000001"/>
    <n v="28"/>
    <n v="23024.049719999995"/>
    <n v="19993.204000000002"/>
    <n v="3030.8457199999939"/>
    <n v="0.131638254644978"/>
    <x v="370"/>
    <x v="516"/>
    <x v="0"/>
  </r>
  <r>
    <x v="516"/>
    <d v="2025-05-17T00:00:00"/>
    <d v="2025-05-30T00:00:00"/>
    <n v="13"/>
    <s v="Original"/>
    <d v="2025-05-30T00:00:00"/>
    <n v="13"/>
    <s v="Africa"/>
    <s v="Nigeria"/>
    <s v="Lagos"/>
    <s v="Consumer"/>
    <s v="Distributor"/>
    <s v="F. Müller"/>
    <s v="Accessories"/>
    <s v="ACC-3349"/>
    <n v="66.400000000000006"/>
    <n v="141.43"/>
    <n v="141.43"/>
    <n v="0.107"/>
    <n v="8"/>
    <n v="1010.3759200000001"/>
    <n v="531.20000000000005"/>
    <x v="517"/>
    <n v="0.47425508715607551"/>
    <s v="May-2025"/>
    <d v="2025-05-01T00:00:00"/>
    <d v="2023-01-01T00:00:00"/>
    <n v="28"/>
    <s v="Q2-2025"/>
    <s v="Africa → Nigeria → Lagos"/>
    <m/>
    <m/>
    <s v="Low"/>
    <x v="0"/>
    <n v="0"/>
    <n v="0.107"/>
    <n v="73.040000000000006"/>
    <n v="8"/>
    <n v="1010.3759200000001"/>
    <n v="584.32000000000005"/>
    <n v="426.05592000000001"/>
    <n v="0.42168059587168305"/>
    <x v="0"/>
    <x v="517"/>
    <x v="0"/>
  </r>
  <r>
    <x v="517"/>
    <d v="2024-05-01T00:00:00"/>
    <d v="2024-05-26T00:00:00"/>
    <n v="25"/>
    <s v="Original"/>
    <d v="2024-05-26T00:00:00"/>
    <n v="25"/>
    <s v="Europe"/>
    <s v="Germany"/>
    <s v="Berlin"/>
    <s v="Non-Profit"/>
    <s v="Retail"/>
    <s v="B. Chen"/>
    <s v="Networking"/>
    <s v="NET-4228"/>
    <n v="930.71"/>
    <n v="1625.42"/>
    <n v="1625.42"/>
    <n v="0.13800000000000001"/>
    <n v="7"/>
    <n v="9807.7842799999999"/>
    <n v="6514.97"/>
    <x v="518"/>
    <n v="0.33573477821231196"/>
    <s v="May-2024"/>
    <d v="2024-05-01T00:00:00"/>
    <d v="2023-01-01T00:00:00"/>
    <n v="16"/>
    <s v="Q2-2024"/>
    <s v="Europe → Germany → Berlin"/>
    <m/>
    <m/>
    <s v="High"/>
    <x v="0"/>
    <n v="0"/>
    <n v="0.13800000000000001"/>
    <n v="1023.7810000000002"/>
    <n v="7"/>
    <n v="9807.7842799999999"/>
    <n v="7166.4670000000015"/>
    <n v="2641.3172799999984"/>
    <n v="0.26930825603354303"/>
    <x v="0"/>
    <x v="518"/>
    <x v="0"/>
  </r>
  <r>
    <x v="518"/>
    <d v="2023-05-01T00:00:00"/>
    <d v="2023-05-18T00:00:00"/>
    <n v="17"/>
    <s v="Original"/>
    <d v="2023-05-18T00:00:00"/>
    <n v="17"/>
    <s v="Africa"/>
    <s v="Nigeria"/>
    <s v="Port Harcourt"/>
    <s v="Corporate"/>
    <s v="Direct"/>
    <s v="F. Müller"/>
    <s v="Components"/>
    <s v="CMP-5633"/>
    <n v="327.97"/>
    <n v="299.94"/>
    <n v="299.94"/>
    <n v="4.9000000000000002E-2"/>
    <n v="3"/>
    <n v="855.72881999999993"/>
    <n v="983.91000000000008"/>
    <x v="519"/>
    <n v="-0.14979182306843442"/>
    <s v="May-2023"/>
    <d v="2023-05-01T00:00:00"/>
    <d v="2023-01-01T00:00:00"/>
    <n v="4"/>
    <s v="Q2-2023"/>
    <s v="Africa → Nigeria → Port Harcourt"/>
    <m/>
    <m/>
    <s v="Low"/>
    <x v="0"/>
    <n v="0"/>
    <n v="4.9000000000000002E-2"/>
    <n v="360.76700000000005"/>
    <n v="3"/>
    <n v="855.72881999999993"/>
    <n v="1082.3010000000002"/>
    <n v="-226.57218000000023"/>
    <n v="-0.26477100537527792"/>
    <x v="0"/>
    <x v="519"/>
    <x v="0"/>
  </r>
  <r>
    <x v="519"/>
    <d v="2024-07-09T00:00:00"/>
    <d v="2024-08-08T00:00:00"/>
    <n v="30"/>
    <s v="Original"/>
    <d v="2024-08-08T00:00:00"/>
    <n v="30"/>
    <s v="Europe"/>
    <s v="France"/>
    <s v="Marseille"/>
    <s v="Corporate"/>
    <s v="Direct"/>
    <s v="J. Njeri"/>
    <s v="Components"/>
    <s v="CMP-5825"/>
    <n v="1062.3800000000001"/>
    <n v="1503.96"/>
    <n v="1503.96"/>
    <n v="0.18"/>
    <n v="6"/>
    <n v="7399.4832000000006"/>
    <n v="6374.2800000000007"/>
    <x v="520"/>
    <n v="0.13855064905073369"/>
    <s v="Jul-2024"/>
    <d v="2024-07-01T00:00:00"/>
    <d v="2023-01-01T00:00:00"/>
    <n v="18"/>
    <s v="Q3-2024"/>
    <s v="Europe → France → Marseille"/>
    <m/>
    <m/>
    <s v="Medium"/>
    <x v="0"/>
    <n v="0"/>
    <n v="0.18"/>
    <n v="1168.6180000000002"/>
    <n v="6"/>
    <n v="7399.4832000000006"/>
    <n v="7011.7080000000005"/>
    <n v="387.77520000000004"/>
    <n v="5.2405713955807079E-2"/>
    <x v="0"/>
    <x v="520"/>
    <x v="0"/>
  </r>
  <r>
    <x v="520"/>
    <d v="2023-05-10T00:00:00"/>
    <d v="2023-05-27T00:00:00"/>
    <n v="17"/>
    <s v="Original"/>
    <d v="2023-05-27T00:00:00"/>
    <n v="17"/>
    <s v="Asia"/>
    <s v="India"/>
    <s v="Mumbai"/>
    <s v="Consumer"/>
    <s v="Retail"/>
    <s v="M. Rossi"/>
    <s v="Laptops"/>
    <s v="LAP-6499"/>
    <n v="1286.1600000000001"/>
    <n v="3101.11"/>
    <n v="3101.11"/>
    <n v="0.1"/>
    <n v="23"/>
    <n v="64192.976999999999"/>
    <n v="29581.68"/>
    <x v="521"/>
    <n v="0.53917575749758417"/>
    <s v="May-2023"/>
    <d v="2023-05-01T00:00:00"/>
    <d v="2023-01-01T00:00:00"/>
    <n v="4"/>
    <s v="Q2-2023"/>
    <s v="Asia → India → Mumbai"/>
    <m/>
    <m/>
    <s v="High"/>
    <x v="0"/>
    <n v="0"/>
    <n v="0.1"/>
    <n v="1414.7760000000003"/>
    <n v="24"/>
    <n v="66983.975999999995"/>
    <n v="33954.624000000011"/>
    <n v="33029.351999999984"/>
    <n v="0.49309333324734245"/>
    <x v="371"/>
    <x v="521"/>
    <x v="0"/>
  </r>
  <r>
    <x v="521"/>
    <d v="2024-07-09T00:00:00"/>
    <d v="2024-07-12T00:00:00"/>
    <n v="3"/>
    <s v="Original"/>
    <d v="2024-07-12T00:00:00"/>
    <n v="3"/>
    <s v="Asia"/>
    <s v="China"/>
    <s v="Shanghai"/>
    <s v="Small Business"/>
    <s v="Retail"/>
    <s v="D. Smith"/>
    <s v="Accessories"/>
    <s v="ACC-3721"/>
    <n v="748.39"/>
    <n v="979.42"/>
    <n v="979.42"/>
    <n v="0"/>
    <n v="23"/>
    <n v="22526.66"/>
    <n v="17212.97"/>
    <x v="522"/>
    <n v="0.23588450307324738"/>
    <s v="Jul-2024"/>
    <d v="2024-07-01T00:00:00"/>
    <d v="2023-01-01T00:00:00"/>
    <n v="18"/>
    <s v="Q3-2024"/>
    <s v="Asia → China → Shanghai"/>
    <m/>
    <m/>
    <s v="Medium"/>
    <x v="1"/>
    <n v="0"/>
    <n v="0"/>
    <n v="823.22900000000004"/>
    <n v="24"/>
    <n v="23506.079999999998"/>
    <n v="19757.495999999999"/>
    <n v="3748.5839999999989"/>
    <n v="0.15947295338057213"/>
    <x v="372"/>
    <x v="522"/>
    <x v="0"/>
  </r>
  <r>
    <x v="522"/>
    <d v="2024-04-24T00:00:00"/>
    <d v="2024-05-10T00:00:00"/>
    <n v="16"/>
    <s v="Original"/>
    <d v="2024-05-10T00:00:00"/>
    <n v="16"/>
    <s v="Africa"/>
    <s v="Kenya"/>
    <s v="Kisumu"/>
    <s v="Non-Profit"/>
    <s v="Online"/>
    <s v="N. Brown"/>
    <s v="Monitors"/>
    <s v="MON-6190"/>
    <n v="513.30999999999995"/>
    <n v="1186.26"/>
    <n v="1186.26"/>
    <n v="9.4E-2"/>
    <n v="15"/>
    <n v="16121.273400000002"/>
    <n v="7699.65"/>
    <x v="523"/>
    <n v="0.52239194702820446"/>
    <s v="Apr-2024"/>
    <d v="2024-04-01T00:00:00"/>
    <d v="2023-01-01T00:00:00"/>
    <n v="15"/>
    <s v="Q2-2024"/>
    <s v="Africa → Kenya → Kisumu"/>
    <m/>
    <m/>
    <s v="Medium"/>
    <x v="0"/>
    <n v="0"/>
    <n v="9.4E-2"/>
    <n v="564.64099999999996"/>
    <n v="16"/>
    <n v="17196.024959999999"/>
    <n v="9034.2559999999994"/>
    <n v="8161.7689599999994"/>
    <n v="0.47463114173102477"/>
    <x v="373"/>
    <x v="523"/>
    <x v="0"/>
  </r>
  <r>
    <x v="523"/>
    <d v="2024-01-13T00:00:00"/>
    <d v="2024-01-15T00:00:00"/>
    <n v="2"/>
    <s v="Original"/>
    <d v="2024-01-15T00:00:00"/>
    <n v="2"/>
    <s v="Americas"/>
    <s v="USA"/>
    <s v="San Francisco"/>
    <s v="Non-Profit"/>
    <s v="Direct"/>
    <s v="E. Garcia"/>
    <s v="Components"/>
    <s v="CMP-2410"/>
    <n v="1061.3699999999999"/>
    <n v="1938.33"/>
    <n v="1938.33"/>
    <n v="0.17"/>
    <n v="4"/>
    <n v="6435.2555999999995"/>
    <n v="4245.4799999999996"/>
    <x v="524"/>
    <n v="0.34027795259600879"/>
    <s v="Jan-2024"/>
    <d v="2024-01-01T00:00:00"/>
    <d v="2023-01-01T00:00:00"/>
    <n v="12"/>
    <s v="Q1-2024"/>
    <s v="Americas → USA → San Francisco"/>
    <m/>
    <m/>
    <s v="High"/>
    <x v="1"/>
    <n v="0"/>
    <n v="0.17"/>
    <n v="1167.5070000000001"/>
    <n v="4"/>
    <n v="6435.2555999999995"/>
    <n v="4670.0280000000002"/>
    <n v="1765.2275999999993"/>
    <n v="0.27430574785560957"/>
    <x v="0"/>
    <x v="524"/>
    <x v="0"/>
  </r>
  <r>
    <x v="524"/>
    <d v="2024-04-16T00:00:00"/>
    <d v="2024-04-27T00:00:00"/>
    <n v="11"/>
    <s v="Original"/>
    <d v="2024-04-27T00:00:00"/>
    <n v="11"/>
    <s v="Africa"/>
    <s v="Kenya"/>
    <s v="Nakuru"/>
    <s v="Enterprise"/>
    <s v="Online"/>
    <s v="D. Smith"/>
    <s v="Printers"/>
    <s v="PRN-2641"/>
    <n v="401.3"/>
    <n v="826.47"/>
    <n v="826.47"/>
    <n v="0.22500000000000001"/>
    <n v="13"/>
    <n v="8326.6852500000005"/>
    <n v="5216.9000000000005"/>
    <x v="525"/>
    <n v="0.37347217489696755"/>
    <s v="Apr-2024"/>
    <d v="2024-04-01T00:00:00"/>
    <d v="2023-01-01T00:00:00"/>
    <n v="15"/>
    <s v="Q2-2024"/>
    <s v="Africa → Kenya → Nakuru"/>
    <m/>
    <m/>
    <s v="Medium"/>
    <x v="0"/>
    <n v="1"/>
    <n v="0.22500000000000001"/>
    <n v="441.43000000000006"/>
    <n v="14"/>
    <n v="8967.1995000000006"/>
    <n v="6180.02"/>
    <n v="2787.1795000000002"/>
    <n v="0.31081939238666428"/>
    <x v="374"/>
    <x v="525"/>
    <x v="0"/>
  </r>
  <r>
    <x v="525"/>
    <d v="2025-02-07T00:00:00"/>
    <d v="2025-02-16T00:00:00"/>
    <n v="9"/>
    <s v="Original"/>
    <d v="2025-02-16T00:00:00"/>
    <n v="9"/>
    <s v="Africa"/>
    <s v="Nigeria"/>
    <s v="Lagos"/>
    <s v="Small Business"/>
    <s v="Distributor"/>
    <s v="C. Otieno"/>
    <s v="Printers"/>
    <s v="PRN-1882"/>
    <n v="90.68"/>
    <n v="118.17"/>
    <n v="118.17"/>
    <n v="0.13500000000000001"/>
    <n v="21"/>
    <n v="2146.5580500000001"/>
    <n v="1904.2800000000002"/>
    <x v="526"/>
    <n v="0.11286815653552899"/>
    <s v="Feb-2025"/>
    <d v="2025-02-01T00:00:00"/>
    <d v="2023-01-01T00:00:00"/>
    <n v="25"/>
    <s v="Q1-2025"/>
    <s v="Africa → Nigeria → Lagos"/>
    <m/>
    <m/>
    <s v="Low"/>
    <x v="0"/>
    <n v="0"/>
    <n v="0.13500000000000001"/>
    <n v="99.748000000000019"/>
    <n v="22"/>
    <n v="2248.7751000000003"/>
    <n v="2194.4560000000006"/>
    <n v="54.319099999999708"/>
    <n v="2.4154972189081827E-2"/>
    <x v="375"/>
    <x v="526"/>
    <x v="0"/>
  </r>
  <r>
    <x v="526"/>
    <d v="2023-01-12T00:00:00"/>
    <d v="2023-01-26T00:00:00"/>
    <n v="14"/>
    <s v="Original"/>
    <d v="2023-01-26T00:00:00"/>
    <n v="14"/>
    <s v="Asia"/>
    <s v="China"/>
    <s v="Shenzhen"/>
    <s v="Non-Profit"/>
    <s v="Retail"/>
    <s v="M. Rossi"/>
    <s v="Printers"/>
    <s v="PRN-1641"/>
    <n v="1083.0899999999999"/>
    <n v="1425.87"/>
    <n v="1425.87"/>
    <n v="0"/>
    <n v="8"/>
    <n v="11406.96"/>
    <n v="8664.7199999999993"/>
    <x v="527"/>
    <n v="0.24040059752992909"/>
    <s v="Jan-2023"/>
    <d v="2023-01-01T00:00:00"/>
    <d v="2023-01-01T00:00:00"/>
    <n v="0"/>
    <s v="Q1-2023"/>
    <s v="Asia → China → Shenzhen"/>
    <m/>
    <m/>
    <s v="Medium"/>
    <x v="0"/>
    <n v="0"/>
    <n v="0"/>
    <n v="1191.3990000000001"/>
    <n v="8"/>
    <n v="11406.96"/>
    <n v="9531.1920000000009"/>
    <n v="1875.7679999999982"/>
    <n v="0.16444065728292187"/>
    <x v="0"/>
    <x v="527"/>
    <x v="0"/>
  </r>
  <r>
    <x v="527"/>
    <d v="2024-06-05T00:00:00"/>
    <d v="2024-06-23T00:00:00"/>
    <n v="18"/>
    <s v="Original"/>
    <d v="2024-06-23T00:00:00"/>
    <n v="18"/>
    <s v="Africa"/>
    <s v="Kenya"/>
    <s v="Nairobi"/>
    <s v="Consumer"/>
    <s v="Distributor"/>
    <s v="D. Smith"/>
    <s v="Laptops"/>
    <s v="LAP-1739"/>
    <n v="1208.74"/>
    <n v="1594.78"/>
    <n v="1594.78"/>
    <n v="5.8999999999999997E-2"/>
    <n v="39"/>
    <n v="58526.83122"/>
    <n v="47140.86"/>
    <x v="528"/>
    <n v="0.1945427589817838"/>
    <s v="Jun-2024"/>
    <d v="2024-06-01T00:00:00"/>
    <d v="2023-01-01T00:00:00"/>
    <n v="17"/>
    <s v="Q2-2024"/>
    <s v="Africa → Kenya → Nairobi"/>
    <m/>
    <m/>
    <s v="Medium"/>
    <x v="0"/>
    <n v="0"/>
    <n v="5.8999999999999997E-2"/>
    <n v="1329.614"/>
    <n v="41"/>
    <n v="61528.207179999998"/>
    <n v="54514.173999999999"/>
    <n v="7014.0331799999985"/>
    <n v="0.11399703487996217"/>
    <x v="376"/>
    <x v="528"/>
    <x v="0"/>
  </r>
  <r>
    <x v="528"/>
    <d v="2023-08-24T00:00:00"/>
    <d v="2023-09-20T00:00:00"/>
    <n v="27"/>
    <s v="Original"/>
    <d v="2023-09-20T00:00:00"/>
    <n v="27"/>
    <s v="Africa"/>
    <s v="South Africa"/>
    <s v="Durban"/>
    <s v="Small Business"/>
    <s v="Marketplace"/>
    <s v="M. Rossi"/>
    <s v="Printers"/>
    <s v="PRN-4732"/>
    <n v="1399.64"/>
    <n v="3342.11"/>
    <n v="3342.11"/>
    <n v="0"/>
    <n v="10"/>
    <n v="33421.1"/>
    <n v="13996.400000000001"/>
    <x v="529"/>
    <n v="0.58121067229983447"/>
    <s v="Aug-2023"/>
    <d v="2023-08-01T00:00:00"/>
    <d v="2023-01-01T00:00:00"/>
    <n v="7"/>
    <s v="Q3-2023"/>
    <s v="Africa → South Africa → Durban"/>
    <m/>
    <m/>
    <s v="High"/>
    <x v="0"/>
    <n v="0"/>
    <n v="0"/>
    <n v="1539.6040000000003"/>
    <n v="11"/>
    <n v="36763.21"/>
    <n v="16935.644000000004"/>
    <n v="19827.565999999995"/>
    <n v="0.53933173952981783"/>
    <x v="377"/>
    <x v="529"/>
    <x v="0"/>
  </r>
  <r>
    <x v="529"/>
    <d v="2024-01-25T00:00:00"/>
    <d v="2024-02-08T00:00:00"/>
    <n v="14"/>
    <s v="Original"/>
    <d v="2024-02-08T00:00:00"/>
    <n v="14"/>
    <s v="Asia"/>
    <s v="Japan"/>
    <s v="Osaka"/>
    <s v="Consumer"/>
    <s v="Marketplace"/>
    <s v="I. Johnson"/>
    <s v="Networking"/>
    <s v="NET-9569"/>
    <n v="937.16"/>
    <n v="1069.77"/>
    <n v="1069.77"/>
    <n v="3.7999999999999999E-2"/>
    <n v="9"/>
    <n v="9262.0686600000008"/>
    <n v="8434.44"/>
    <x v="530"/>
    <n v="8.9356783066645962E-2"/>
    <s v="Jan-2024"/>
    <d v="2024-01-01T00:00:00"/>
    <d v="2023-03-01T00:00:00"/>
    <n v="10"/>
    <s v="Q1-2024"/>
    <s v="Asia → Japan → Osaka"/>
    <m/>
    <m/>
    <s v="Medium"/>
    <x v="0"/>
    <n v="0"/>
    <n v="3.7999999999999999E-2"/>
    <n v="1030.876"/>
    <n v="9"/>
    <n v="9262.0686600000008"/>
    <n v="9277.884"/>
    <n v="-15.815339999999196"/>
    <n v="-1.7075386266893853E-3"/>
    <x v="0"/>
    <x v="530"/>
    <x v="0"/>
  </r>
  <r>
    <x v="530"/>
    <d v="2025-03-11T00:00:00"/>
    <d v="2025-03-26T00:00:00"/>
    <n v="15"/>
    <s v="Original"/>
    <d v="2025-03-26T00:00:00"/>
    <n v="15"/>
    <s v="Europe"/>
    <s v="Germany"/>
    <s v="Berlin"/>
    <s v="Small Business"/>
    <s v="Online"/>
    <s v="I. Johnson"/>
    <s v="Phones"/>
    <s v="PHN-3007"/>
    <n v="116.97"/>
    <n v="140.82"/>
    <n v="140.82"/>
    <n v="0.122"/>
    <n v="5"/>
    <n v="618.19979999999987"/>
    <n v="584.85"/>
    <x v="531"/>
    <n v="5.3946636669891926E-2"/>
    <s v="Mar-2025"/>
    <d v="2025-03-01T00:00:00"/>
    <d v="2023-01-01T00:00:00"/>
    <n v="26"/>
    <s v="Q1-2025"/>
    <s v="Europe → Germany → Berlin"/>
    <m/>
    <m/>
    <s v="Low"/>
    <x v="0"/>
    <n v="0"/>
    <n v="0.122"/>
    <n v="128.667"/>
    <n v="5"/>
    <n v="618.19979999999987"/>
    <n v="643.33500000000004"/>
    <n v="-25.135200000000168"/>
    <n v="-4.0658699663118907E-2"/>
    <x v="0"/>
    <x v="531"/>
    <x v="0"/>
  </r>
  <r>
    <x v="531"/>
    <d v="2025-04-22T00:00:00"/>
    <d v="2025-05-12T00:00:00"/>
    <n v="20"/>
    <s v="Original"/>
    <d v="2025-05-12T00:00:00"/>
    <n v="20"/>
    <s v="Europe"/>
    <s v="France"/>
    <s v="Lyon"/>
    <s v="Enterprise"/>
    <s v="Marketplace"/>
    <s v="K. Singh"/>
    <s v="Monitors"/>
    <s v="MON-9216"/>
    <n v="59.51"/>
    <n v="67.040000000000006"/>
    <n v="67.040000000000006"/>
    <n v="0.114"/>
    <n v="9"/>
    <n v="534.57695999999999"/>
    <n v="535.59"/>
    <x v="532"/>
    <n v="-1.8950311663264469E-3"/>
    <s v="Apr-2025"/>
    <d v="2025-04-01T00:00:00"/>
    <d v="2023-01-01T00:00:00"/>
    <n v="27"/>
    <s v="Q2-2025"/>
    <s v="Europe → France → Lyon"/>
    <m/>
    <m/>
    <s v="Low"/>
    <x v="0"/>
    <n v="0"/>
    <n v="0.114"/>
    <n v="65.460999999999999"/>
    <n v="9"/>
    <n v="534.57695999999999"/>
    <n v="589.149"/>
    <n v="-54.572040000000015"/>
    <n v="-0.10208453428295902"/>
    <x v="0"/>
    <x v="532"/>
    <x v="0"/>
  </r>
  <r>
    <x v="532"/>
    <d v="2023-08-17T00:00:00"/>
    <d v="2023-09-03T00:00:00"/>
    <n v="17"/>
    <s v="Original"/>
    <d v="2023-09-03T00:00:00"/>
    <n v="17"/>
    <s v="Africa"/>
    <s v="South Africa"/>
    <s v="Durban"/>
    <s v="Enterprise"/>
    <s v="Retail"/>
    <s v="A. Patel"/>
    <s v="Phones"/>
    <s v="PHN-8072"/>
    <n v="676.37"/>
    <n v="1276.67"/>
    <n v="1276.67"/>
    <n v="6.6000000000000003E-2"/>
    <n v="10"/>
    <n v="11924.0978"/>
    <n v="6763.7"/>
    <x v="533"/>
    <n v="0.4327705027712872"/>
    <s v="Aug-2023"/>
    <d v="2023-08-01T00:00:00"/>
    <d v="2023-01-01T00:00:00"/>
    <n v="7"/>
    <s v="Q3-2023"/>
    <s v="Africa → South Africa → Durban"/>
    <m/>
    <m/>
    <s v="Medium"/>
    <x v="0"/>
    <n v="0"/>
    <n v="6.6000000000000003E-2"/>
    <n v="744.00700000000006"/>
    <n v="11"/>
    <n v="13116.50758"/>
    <n v="8184.0770000000011"/>
    <n v="4932.4305799999984"/>
    <n v="0.37604755304841586"/>
    <x v="378"/>
    <x v="533"/>
    <x v="0"/>
  </r>
  <r>
    <x v="533"/>
    <d v="2025-06-24T00:00:00"/>
    <d v="2025-07-14T00:00:00"/>
    <n v="20"/>
    <s v="Original"/>
    <d v="2025-07-14T00:00:00"/>
    <n v="20"/>
    <s v="Africa"/>
    <s v="South Africa"/>
    <s v="Johannesburg"/>
    <s v="Enterprise"/>
    <s v="Marketplace"/>
    <s v="J. Njeri"/>
    <s v="Laptops"/>
    <s v="LAP-1308"/>
    <n v="1151.06"/>
    <n v="2821.36"/>
    <n v="2821.36"/>
    <n v="0.248"/>
    <n v="20"/>
    <n v="42433.254400000005"/>
    <n v="23021.199999999997"/>
    <x v="534"/>
    <n v="0.45747267501594235"/>
    <s v="Jun-2025"/>
    <d v="2025-06-01T00:00:00"/>
    <d v="2023-01-01T00:00:00"/>
    <n v="29"/>
    <s v="Q2-2025"/>
    <s v="Africa → South Africa → Johannesburg"/>
    <m/>
    <m/>
    <s v="High"/>
    <x v="0"/>
    <n v="1"/>
    <n v="0.248"/>
    <n v="1266.1659999999999"/>
    <n v="21"/>
    <n v="44554.917120000006"/>
    <n v="26589.485999999997"/>
    <n v="17965.431120000008"/>
    <n v="0.40321994251753657"/>
    <x v="379"/>
    <x v="534"/>
    <x v="0"/>
  </r>
  <r>
    <x v="534"/>
    <d v="2025-01-10T00:00:00"/>
    <d v="2025-02-06T00:00:00"/>
    <n v="27"/>
    <s v="Original"/>
    <d v="2025-02-06T00:00:00"/>
    <n v="27"/>
    <s v="Americas"/>
    <s v="Brazil"/>
    <s v="Brasília"/>
    <s v="Non-Profit"/>
    <s v="Retail"/>
    <s v="B. Chen"/>
    <s v="Laptops"/>
    <s v="LAP-7353"/>
    <n v="725.62"/>
    <n v="1559.19"/>
    <n v="1559.19"/>
    <n v="0.19"/>
    <n v="12"/>
    <n v="15155.326800000001"/>
    <n v="8707.44"/>
    <x v="535"/>
    <n v="0.42545349797405885"/>
    <s v="Jan-2025"/>
    <d v="2025-01-01T00:00:00"/>
    <d v="2023-01-01T00:00:00"/>
    <n v="24"/>
    <s v="Q1-2025"/>
    <s v="Americas → Brazil → Brasília"/>
    <m/>
    <m/>
    <s v="Medium"/>
    <x v="0"/>
    <n v="0"/>
    <n v="0.19"/>
    <n v="798.18200000000002"/>
    <n v="13"/>
    <n v="16418.270700000001"/>
    <n v="10376.366"/>
    <n v="6041.904700000001"/>
    <n v="0.3679988477714648"/>
    <x v="380"/>
    <x v="535"/>
    <x v="0"/>
  </r>
  <r>
    <x v="535"/>
    <d v="2023-07-01T00:00:00"/>
    <d v="2023-07-11T00:00:00"/>
    <n v="10"/>
    <s v="Original"/>
    <d v="2023-07-11T00:00:00"/>
    <n v="10"/>
    <s v="Europe"/>
    <s v="France"/>
    <s v="Paris"/>
    <s v="Corporate"/>
    <s v="Direct"/>
    <s v="F. Müller"/>
    <s v="Networking"/>
    <s v="NET-6533"/>
    <n v="479.5"/>
    <n v="656.66"/>
    <n v="656.66"/>
    <n v="0.14899999999999999"/>
    <n v="14"/>
    <n v="7823.4472399999995"/>
    <n v="6713"/>
    <x v="536"/>
    <n v="0.14193835606412289"/>
    <s v="Jul-2023"/>
    <d v="2023-07-01T00:00:00"/>
    <d v="2023-01-01T00:00:00"/>
    <n v="6"/>
    <s v="Q3-2023"/>
    <s v="Europe → France → Paris"/>
    <m/>
    <m/>
    <s v="Low"/>
    <x v="0"/>
    <n v="0"/>
    <n v="0.14899999999999999"/>
    <n v="527.45000000000005"/>
    <n v="15"/>
    <n v="8382.2649000000001"/>
    <n v="7911.7500000000009"/>
    <n v="470.51489999999922"/>
    <n v="5.613219167053516E-2"/>
    <x v="381"/>
    <x v="536"/>
    <x v="0"/>
  </r>
  <r>
    <x v="536"/>
    <d v="2024-08-16T00:00:00"/>
    <d v="2024-08-26T00:00:00"/>
    <n v="10"/>
    <s v="Original"/>
    <d v="2024-08-26T00:00:00"/>
    <n v="10"/>
    <s v="Americas"/>
    <s v="USA"/>
    <s v="Chicago"/>
    <s v="Corporate"/>
    <s v="Distributor"/>
    <s v="L. Okafor"/>
    <s v="Laptops"/>
    <s v="LAP-5763"/>
    <n v="1291.7"/>
    <n v="2657.84"/>
    <n v="2657.84"/>
    <n v="8.6999999999999994E-2"/>
    <n v="21"/>
    <n v="50958.766320000002"/>
    <n v="27125.7"/>
    <x v="537"/>
    <n v="0.46769315745083367"/>
    <s v="Aug-2024"/>
    <d v="2024-08-01T00:00:00"/>
    <d v="2023-01-01T00:00:00"/>
    <n v="19"/>
    <s v="Q3-2024"/>
    <s v="Americas → USA → Chicago"/>
    <m/>
    <m/>
    <s v="High"/>
    <x v="0"/>
    <n v="0"/>
    <n v="8.6999999999999994E-2"/>
    <n v="1420.8700000000001"/>
    <n v="22"/>
    <n v="53385.374240000005"/>
    <n v="31259.140000000003"/>
    <n v="22126.234240000002"/>
    <n v="0.41446247319591706"/>
    <x v="382"/>
    <x v="537"/>
    <x v="0"/>
  </r>
  <r>
    <x v="537"/>
    <d v="2023-07-07T00:00:00"/>
    <d v="2023-07-13T00:00:00"/>
    <n v="6"/>
    <s v="Original"/>
    <d v="2023-07-13T00:00:00"/>
    <n v="6"/>
    <s v="Africa"/>
    <s v="South Africa"/>
    <s v="Cape Town"/>
    <s v="Small Business"/>
    <s v="Marketplace"/>
    <s v="B. Chen"/>
    <s v="Accessories"/>
    <s v="ACC-9445"/>
    <n v="612.59"/>
    <n v="1424.74"/>
    <n v="1424.74"/>
    <n v="4.3999999999999997E-2"/>
    <n v="15"/>
    <n v="20430.771599999996"/>
    <n v="9188.85"/>
    <x v="538"/>
    <n v="0.55024459281802152"/>
    <s v="Jul-2023"/>
    <d v="2023-07-01T00:00:00"/>
    <d v="2023-01-01T00:00:00"/>
    <n v="6"/>
    <s v="Q3-2023"/>
    <s v="Africa → South Africa → Cape Town"/>
    <m/>
    <m/>
    <s v="Medium"/>
    <x v="1"/>
    <n v="0"/>
    <n v="4.3999999999999997E-2"/>
    <n v="673.84900000000005"/>
    <n v="16"/>
    <n v="21792.823039999999"/>
    <n v="10781.584000000001"/>
    <n v="11011.239039999999"/>
    <n v="0.50526905209982376"/>
    <x v="383"/>
    <x v="538"/>
    <x v="0"/>
  </r>
  <r>
    <x v="538"/>
    <d v="2023-12-28T00:00:00"/>
    <d v="2024-01-01T00:00:00"/>
    <n v="4"/>
    <s v="Original"/>
    <d v="2024-01-01T00:00:00"/>
    <n v="4"/>
    <s v="Africa"/>
    <s v="South Africa"/>
    <s v="Cape Town"/>
    <s v="Education"/>
    <s v="Distributor"/>
    <s v="A. Patel"/>
    <s v="Printers"/>
    <s v="PRN-1654"/>
    <n v="1141.8"/>
    <n v="2318.7399999999998"/>
    <n v="2318.7399999999998"/>
    <n v="0.107"/>
    <n v="32"/>
    <n v="66260.314239999992"/>
    <n v="36537.599999999999"/>
    <x v="539"/>
    <n v="0.44857490612468304"/>
    <s v="Dec-2023"/>
    <d v="2023-12-01T00:00:00"/>
    <d v="2023-01-01T00:00:00"/>
    <n v="11"/>
    <s v="Q4-2023"/>
    <s v="Africa → South Africa → Cape Town"/>
    <m/>
    <m/>
    <s v="High"/>
    <x v="1"/>
    <n v="0"/>
    <n v="0.107"/>
    <n v="1255.98"/>
    <n v="34"/>
    <n v="70401.583879999991"/>
    <n v="42703.32"/>
    <n v="27698.263879999991"/>
    <n v="0.3934323967371513"/>
    <x v="384"/>
    <x v="539"/>
    <x v="0"/>
  </r>
  <r>
    <x v="539"/>
    <d v="2023-01-26T00:00:00"/>
    <d v="2023-02-15T00:00:00"/>
    <n v="20"/>
    <s v="Original"/>
    <d v="2023-02-15T00:00:00"/>
    <n v="20"/>
    <s v="Europe"/>
    <s v="Germany"/>
    <s v="Berlin"/>
    <s v="Small Business"/>
    <s v="Online"/>
    <s v="O. Wang"/>
    <s v="Networking"/>
    <s v="NET-8787"/>
    <n v="492.62"/>
    <n v="366.7"/>
    <n v="366.7"/>
    <n v="8.8999999999999996E-2"/>
    <n v="10"/>
    <n v="3340.6370000000002"/>
    <n v="4926.2"/>
    <x v="540"/>
    <n v="-0.47462894052840809"/>
    <s v="Jan-2023"/>
    <d v="2023-01-01T00:00:00"/>
    <d v="2023-01-01T00:00:00"/>
    <n v="0"/>
    <s v="Q1-2023"/>
    <s v="Europe → Germany → Berlin"/>
    <m/>
    <m/>
    <s v="Low"/>
    <x v="0"/>
    <n v="0"/>
    <n v="8.8999999999999996E-2"/>
    <n v="541.88200000000006"/>
    <n v="11"/>
    <n v="3674.7006999999999"/>
    <n v="5960.7020000000011"/>
    <n v="-2286.0013000000013"/>
    <n v="-0.62209183458124939"/>
    <x v="385"/>
    <x v="540"/>
    <x v="0"/>
  </r>
  <r>
    <x v="540"/>
    <d v="2023-07-08T00:00:00"/>
    <d v="2023-07-09T00:00:00"/>
    <n v="1"/>
    <s v="Original"/>
    <d v="2023-07-09T00:00:00"/>
    <n v="1"/>
    <s v="Africa"/>
    <s v="Kenya"/>
    <s v="Nairobi"/>
    <s v="Consumer"/>
    <s v="Online"/>
    <s v="D. Smith"/>
    <s v="Laptops"/>
    <s v="LAP-1989"/>
    <n v="1258.72"/>
    <n v="2797.41"/>
    <n v="2797.41"/>
    <n v="0"/>
    <n v="7"/>
    <n v="19581.87"/>
    <n v="8811.0400000000009"/>
    <x v="541"/>
    <n v="0.55004093071805704"/>
    <s v="Jul-2023"/>
    <d v="2023-07-01T00:00:00"/>
    <d v="2023-01-01T00:00:00"/>
    <n v="6"/>
    <s v="Q3-2023"/>
    <s v="Africa → Kenya → Nairobi"/>
    <m/>
    <m/>
    <s v="High"/>
    <x v="1"/>
    <n v="0"/>
    <n v="0"/>
    <n v="1384.5920000000001"/>
    <n v="7"/>
    <n v="19581.87"/>
    <n v="9692.1440000000002"/>
    <n v="9889.7259999999987"/>
    <n v="0.50504502378986271"/>
    <x v="0"/>
    <x v="541"/>
    <x v="0"/>
  </r>
  <r>
    <x v="541"/>
    <d v="2024-06-07T00:00:00"/>
    <d v="2024-06-09T00:00:00"/>
    <n v="2"/>
    <s v="Original"/>
    <d v="2024-06-09T00:00:00"/>
    <n v="2"/>
    <s v="Asia"/>
    <s v="China"/>
    <s v="Shanghai"/>
    <s v="Corporate"/>
    <s v="Retail"/>
    <s v="O. Wang"/>
    <s v="Monitors"/>
    <s v="MON-8688"/>
    <n v="1370.28"/>
    <n v="2209.66"/>
    <n v="2209.66"/>
    <n v="0.13300000000000001"/>
    <n v="16"/>
    <n v="30652.403519999996"/>
    <n v="21924.48"/>
    <x v="542"/>
    <n v="0.28473863442079589"/>
    <s v="Jun-2024"/>
    <d v="2024-06-01T00:00:00"/>
    <d v="2023-01-01T00:00:00"/>
    <n v="17"/>
    <s v="Q2-2024"/>
    <s v="Asia → China → Shanghai"/>
    <m/>
    <m/>
    <s v="High"/>
    <x v="1"/>
    <n v="0"/>
    <n v="0.13300000000000001"/>
    <n v="1507.308"/>
    <n v="17"/>
    <n v="32568.178739999999"/>
    <n v="25624.236000000001"/>
    <n v="6943.9427399999986"/>
    <n v="0.21321249786287555"/>
    <x v="386"/>
    <x v="542"/>
    <x v="0"/>
  </r>
  <r>
    <x v="542"/>
    <d v="2023-02-11T00:00:00"/>
    <d v="2023-02-12T00:00:00"/>
    <n v="1"/>
    <s v="Original"/>
    <d v="2023-02-12T00:00:00"/>
    <n v="1"/>
    <s v="Africa"/>
    <s v="Nigeria"/>
    <s v="Port Harcourt"/>
    <s v="Non-Profit"/>
    <s v="Direct"/>
    <s v="D. Smith"/>
    <s v="Accessories"/>
    <s v="ACC-8242"/>
    <n v="944.61"/>
    <n v="839.04"/>
    <n v="839.04"/>
    <n v="5.8999999999999997E-2"/>
    <n v="6"/>
    <n v="4737.2198399999997"/>
    <n v="5667.66"/>
    <x v="543"/>
    <n v="-0.19641059343363726"/>
    <s v="Feb-2023"/>
    <d v="2023-02-01T00:00:00"/>
    <d v="2023-01-01T00:00:00"/>
    <n v="1"/>
    <s v="Q1-2023"/>
    <s v="Africa → Nigeria → Port Harcourt"/>
    <m/>
    <m/>
    <s v="Medium"/>
    <x v="1"/>
    <n v="0"/>
    <n v="5.8999999999999997E-2"/>
    <n v="1039.0710000000001"/>
    <n v="6"/>
    <n v="4737.2198399999997"/>
    <n v="6234.4260000000013"/>
    <n v="-1497.2061600000015"/>
    <n v="-0.31605165277700131"/>
    <x v="0"/>
    <x v="543"/>
    <x v="0"/>
  </r>
  <r>
    <x v="543"/>
    <d v="2023-07-01T00:00:00"/>
    <d v="2023-07-08T00:00:00"/>
    <n v="7"/>
    <s v="Original"/>
    <d v="2023-07-08T00:00:00"/>
    <n v="7"/>
    <s v="Europe"/>
    <s v="Germany"/>
    <s v="Frankfurt"/>
    <s v="Small Business"/>
    <s v="Distributor"/>
    <s v="N. Brown"/>
    <s v="Laptops"/>
    <s v="LAP-4666"/>
    <n v="460.21"/>
    <n v="1139.1500000000001"/>
    <n v="1139.1500000000001"/>
    <n v="0.115"/>
    <n v="14"/>
    <n v="14114.068500000001"/>
    <n v="6442.94"/>
    <x v="544"/>
    <n v="0.54350937151821255"/>
    <s v="Jul-2023"/>
    <d v="2023-07-01T00:00:00"/>
    <d v="2023-01-01T00:00:00"/>
    <n v="6"/>
    <s v="Q3-2023"/>
    <s v="Europe → Germany → Frankfurt"/>
    <m/>
    <m/>
    <s v="Medium"/>
    <x v="1"/>
    <n v="0"/>
    <n v="0.115"/>
    <n v="506.23099999999999"/>
    <n v="15"/>
    <n v="15122.216249999999"/>
    <n v="7593.4650000000001"/>
    <n v="7528.7512499999993"/>
    <n v="0.49786030867003372"/>
    <x v="387"/>
    <x v="544"/>
    <x v="0"/>
  </r>
  <r>
    <x v="544"/>
    <d v="2025-08-20T00:00:00"/>
    <d v="2025-08-26T00:00:00"/>
    <n v="6"/>
    <s v="Original"/>
    <d v="2025-08-26T00:00:00"/>
    <n v="6"/>
    <s v="Americas"/>
    <s v="USA"/>
    <s v="New York"/>
    <s v="Corporate"/>
    <s v="Retail"/>
    <s v="M. Rossi"/>
    <s v="Networking"/>
    <s v="NET-5196"/>
    <n v="1304.95"/>
    <n v="1712.03"/>
    <n v="1712.03"/>
    <n v="0.21199999999999999"/>
    <n v="8"/>
    <n v="10792.637119999999"/>
    <n v="10439.6"/>
    <x v="545"/>
    <n v="3.2710922833287949E-2"/>
    <s v="Aug-2025"/>
    <d v="2025-08-01T00:00:00"/>
    <d v="2023-01-01T00:00:00"/>
    <n v="31"/>
    <s v="Q3-2025"/>
    <s v="Americas → USA → New York"/>
    <m/>
    <m/>
    <s v="High"/>
    <x v="1"/>
    <n v="1"/>
    <n v="0.21199999999999999"/>
    <n v="1435.4450000000002"/>
    <n v="8"/>
    <n v="10792.637119999999"/>
    <n v="11483.560000000001"/>
    <n v="-690.9228800000019"/>
    <n v="-6.4017984883383339E-2"/>
    <x v="0"/>
    <x v="545"/>
    <x v="0"/>
  </r>
  <r>
    <x v="545"/>
    <d v="2024-03-04T00:00:00"/>
    <d v="2024-03-16T00:00:00"/>
    <n v="12"/>
    <s v="Original"/>
    <d v="2024-03-16T00:00:00"/>
    <n v="12"/>
    <s v="Africa"/>
    <s v="South Africa"/>
    <s v="Johannesburg"/>
    <s v="Enterprise"/>
    <s v="Distributor"/>
    <s v="M. Rossi"/>
    <s v="Monitors"/>
    <s v="MON-8422"/>
    <n v="441.08"/>
    <n v="1054.29"/>
    <n v="1054.29"/>
    <n v="0.23699999999999999"/>
    <n v="6"/>
    <n v="4826.5396199999996"/>
    <n v="2646.48"/>
    <x v="546"/>
    <n v="0.45168169985932899"/>
    <s v="Mar-2024"/>
    <d v="2024-03-01T00:00:00"/>
    <d v="2023-01-01T00:00:00"/>
    <n v="14"/>
    <s v="Q1-2024"/>
    <s v="Africa → South Africa → Johannesburg"/>
    <m/>
    <m/>
    <s v="Medium"/>
    <x v="0"/>
    <n v="1"/>
    <n v="0.23699999999999999"/>
    <n v="485.18800000000005"/>
    <n v="6"/>
    <n v="4826.5396199999996"/>
    <n v="2911.1280000000002"/>
    <n v="1915.4116199999994"/>
    <n v="0.39684986984526183"/>
    <x v="0"/>
    <x v="546"/>
    <x v="0"/>
  </r>
  <r>
    <x v="546"/>
    <d v="2023-09-08T00:00:00"/>
    <d v="2023-10-02T00:00:00"/>
    <n v="24"/>
    <s v="Original"/>
    <d v="2023-10-02T00:00:00"/>
    <n v="24"/>
    <s v="Americas"/>
    <s v="Canada"/>
    <s v="Toronto"/>
    <s v="Education"/>
    <s v="Direct"/>
    <s v="A. Patel"/>
    <s v="Accessories"/>
    <s v="ACC-3415"/>
    <n v="1299.03"/>
    <n v="2451.2199999999998"/>
    <n v="2451.2199999999998"/>
    <n v="0.20799999999999999"/>
    <n v="8"/>
    <n v="15530.929919999999"/>
    <n v="10392.24"/>
    <x v="547"/>
    <n v="0.3308681416032041"/>
    <s v="Sep-2023"/>
    <d v="2023-09-01T00:00:00"/>
    <d v="2023-01-01T00:00:00"/>
    <n v="8"/>
    <s v="Q3-2023"/>
    <s v="Americas → Canada → Toronto"/>
    <m/>
    <m/>
    <s v="High"/>
    <x v="0"/>
    <n v="1"/>
    <n v="0.20799999999999999"/>
    <n v="1428.933"/>
    <n v="8"/>
    <n v="15530.929919999999"/>
    <n v="11431.464"/>
    <n v="4099.4659199999987"/>
    <n v="0.26395495576352451"/>
    <x v="0"/>
    <x v="547"/>
    <x v="0"/>
  </r>
  <r>
    <x v="547"/>
    <d v="2023-02-28T00:00:00"/>
    <d v="2023-03-06T00:00:00"/>
    <n v="6"/>
    <s v="Original"/>
    <d v="2023-03-06T00:00:00"/>
    <n v="6"/>
    <s v="Europe"/>
    <s v="Germany"/>
    <s v="Frankfurt"/>
    <s v="Small Business"/>
    <s v="Marketplace"/>
    <s v="D. Smith"/>
    <s v="Printers"/>
    <s v="PRN-9624"/>
    <n v="880.02"/>
    <n v="1251.21"/>
    <n v="1251.21"/>
    <n v="0.123"/>
    <n v="29"/>
    <n v="31822.023930000003"/>
    <n v="25520.579999999998"/>
    <x v="548"/>
    <n v="0.19802146915172672"/>
    <s v="Feb-2023"/>
    <d v="2023-02-01T00:00:00"/>
    <d v="2023-01-01T00:00:00"/>
    <n v="1"/>
    <s v="Q1-2023"/>
    <s v="Europe → Germany → Frankfurt"/>
    <m/>
    <m/>
    <s v="Medium"/>
    <x v="1"/>
    <n v="0"/>
    <n v="0.123"/>
    <n v="968.02200000000005"/>
    <n v="30"/>
    <n v="32919.335100000004"/>
    <n v="29040.66"/>
    <n v="3878.675100000004"/>
    <n v="0.11782361606689934"/>
    <x v="388"/>
    <x v="548"/>
    <x v="0"/>
  </r>
  <r>
    <x v="548"/>
    <d v="2024-07-13T00:00:00"/>
    <d v="2024-08-03T00:00:00"/>
    <n v="21"/>
    <s v="Original"/>
    <d v="2024-08-03T00:00:00"/>
    <n v="21"/>
    <s v="Americas"/>
    <s v="Brazil"/>
    <s v="Rio de Janeiro"/>
    <s v="Corporate"/>
    <s v="Marketplace"/>
    <s v="M. Rossi"/>
    <s v="Monitors"/>
    <s v="MON-6287"/>
    <n v="702.98"/>
    <n v="1104.8"/>
    <n v="1104.8"/>
    <n v="0.17499999999999999"/>
    <n v="12"/>
    <n v="10937.519999999999"/>
    <n v="8435.76"/>
    <x v="549"/>
    <n v="0.22873192460448061"/>
    <s v="Jul-2024"/>
    <d v="2024-07-01T00:00:00"/>
    <d v="2023-01-01T00:00:00"/>
    <n v="18"/>
    <s v="Q3-2024"/>
    <s v="Americas → Brazil → Rio de Janeiro"/>
    <m/>
    <m/>
    <s v="Medium"/>
    <x v="0"/>
    <n v="0"/>
    <n v="0.17499999999999999"/>
    <n v="773.27800000000013"/>
    <n v="13"/>
    <n v="11848.98"/>
    <n v="10052.614000000001"/>
    <n v="1796.3659999999982"/>
    <n v="0.15160511706492866"/>
    <x v="389"/>
    <x v="549"/>
    <x v="0"/>
  </r>
  <r>
    <x v="549"/>
    <d v="2024-12-07T00:00:00"/>
    <d v="2024-12-26T00:00:00"/>
    <n v="19"/>
    <s v="Original"/>
    <d v="2024-12-26T00:00:00"/>
    <n v="19"/>
    <s v="Europe"/>
    <s v="United Kingdom"/>
    <s v="London"/>
    <s v="Enterprise"/>
    <s v="Online"/>
    <s v="D. Smith"/>
    <s v="Networking"/>
    <s v="NET-4491"/>
    <n v="1035.24"/>
    <n v="2383.41"/>
    <n v="2383.41"/>
    <n v="0.17"/>
    <n v="15"/>
    <n v="29673.454499999993"/>
    <n v="15528.6"/>
    <x v="550"/>
    <n v="0.47668378145860962"/>
    <s v="Dec-2024"/>
    <d v="2024-12-01T00:00:00"/>
    <d v="2023-01-01T00:00:00"/>
    <n v="23"/>
    <s v="Q4-2024"/>
    <s v="Europe → United Kingdom → London"/>
    <m/>
    <m/>
    <s v="High"/>
    <x v="0"/>
    <n v="0"/>
    <n v="0.17"/>
    <n v="1138.7640000000001"/>
    <n v="16"/>
    <n v="31651.684799999995"/>
    <n v="18220.224000000002"/>
    <n v="13431.460799999993"/>
    <n v="0.42435215960447059"/>
    <x v="390"/>
    <x v="550"/>
    <x v="0"/>
  </r>
  <r>
    <x v="550"/>
    <d v="2025-08-06T00:00:00"/>
    <d v="2025-08-23T00:00:00"/>
    <n v="17"/>
    <s v="Original"/>
    <d v="2025-08-23T00:00:00"/>
    <n v="17"/>
    <s v="Americas"/>
    <s v="Brazil"/>
    <s v="Brasília"/>
    <s v="Consumer"/>
    <s v="Distributor"/>
    <s v="A. Patel"/>
    <s v="Monitors"/>
    <s v="MON-4317"/>
    <n v="86.64"/>
    <n v="213.06"/>
    <n v="213.06"/>
    <n v="0.21199999999999999"/>
    <n v="11"/>
    <n v="1846.8040799999999"/>
    <n v="953.04"/>
    <x v="551"/>
    <n v="0.48395175735154322"/>
    <s v="Aug-2025"/>
    <d v="2025-08-01T00:00:00"/>
    <d v="2023-01-01T00:00:00"/>
    <n v="31"/>
    <s v="Q3-2025"/>
    <s v="Americas → Brazil → Brasília"/>
    <m/>
    <m/>
    <s v="Low"/>
    <x v="0"/>
    <n v="1"/>
    <n v="0.21199999999999999"/>
    <n v="95.304000000000002"/>
    <n v="12"/>
    <n v="2014.6953600000004"/>
    <n v="1143.6480000000001"/>
    <n v="871.04736000000025"/>
    <n v="0.43234693308669758"/>
    <x v="391"/>
    <x v="551"/>
    <x v="0"/>
  </r>
  <r>
    <x v="551"/>
    <d v="2023-03-03T00:00:00"/>
    <d v="2023-03-20T00:00:00"/>
    <n v="17"/>
    <s v="Original"/>
    <d v="2023-03-20T00:00:00"/>
    <n v="17"/>
    <s v="Asia"/>
    <s v="Japan"/>
    <s v="Nagoya"/>
    <s v="Small Business"/>
    <s v="Online"/>
    <s v="D. Smith"/>
    <s v="Networking"/>
    <s v="NET-7349"/>
    <n v="1171.17"/>
    <n v="2030.64"/>
    <n v="2030.64"/>
    <n v="0.157"/>
    <n v="11"/>
    <n v="18830.12472"/>
    <n v="12882.87"/>
    <x v="552"/>
    <n v="0.31583724528830415"/>
    <s v="Mar-2023"/>
    <d v="2023-03-01T00:00:00"/>
    <d v="2023-03-01T00:00:00"/>
    <n v="0"/>
    <s v="Q1-2023"/>
    <s v="Asia → Japan → Nagoya"/>
    <m/>
    <m/>
    <s v="High"/>
    <x v="0"/>
    <n v="0"/>
    <n v="0.157"/>
    <n v="1288.2870000000003"/>
    <n v="12"/>
    <n v="20541.954239999999"/>
    <n v="15459.444000000003"/>
    <n v="5082.510239999996"/>
    <n v="0.24742096981713441"/>
    <x v="392"/>
    <x v="552"/>
    <x v="0"/>
  </r>
  <r>
    <x v="552"/>
    <d v="2025-02-16T00:00:00"/>
    <d v="2025-03-17T00:00:00"/>
    <n v="29"/>
    <s v="Original"/>
    <d v="2025-03-17T00:00:00"/>
    <n v="29"/>
    <s v="Europe"/>
    <s v="Germany"/>
    <s v="Munich"/>
    <s v="Consumer"/>
    <s v="Retail"/>
    <s v="L. Okafor"/>
    <s v="Accessories"/>
    <s v="ACC-5150"/>
    <n v="730.42"/>
    <n v="956.7"/>
    <n v="956.7"/>
    <n v="4.2000000000000003E-2"/>
    <n v="22"/>
    <n v="20163.409200000002"/>
    <n v="16069.24"/>
    <x v="553"/>
    <n v="0.20304945256975698"/>
    <s v="Feb-2025"/>
    <d v="2025-02-01T00:00:00"/>
    <d v="2023-01-01T00:00:00"/>
    <n v="25"/>
    <s v="Q1-2025"/>
    <s v="Europe → Germany → Munich"/>
    <m/>
    <m/>
    <s v="Medium"/>
    <x v="0"/>
    <n v="0"/>
    <n v="4.2000000000000003E-2"/>
    <n v="803.46199999999999"/>
    <n v="23"/>
    <n v="21079.927800000001"/>
    <n v="18479.626"/>
    <n v="2600.3018000000011"/>
    <n v="0.12335439782673265"/>
    <x v="393"/>
    <x v="553"/>
    <x v="0"/>
  </r>
  <r>
    <x v="553"/>
    <d v="2025-02-15T00:00:00"/>
    <d v="2025-03-01T00:00:00"/>
    <n v="14"/>
    <s v="Original"/>
    <d v="2025-03-01T00:00:00"/>
    <n v="14"/>
    <s v="Africa"/>
    <s v="Kenya"/>
    <s v="Mombasa"/>
    <s v="Education"/>
    <s v="Direct"/>
    <s v="L. Okafor"/>
    <s v="Accessories"/>
    <s v="ACC-5144"/>
    <n v="1162.8599999999999"/>
    <n v="1447.68"/>
    <n v="1447.68"/>
    <n v="8.6999999999999994E-2"/>
    <n v="12"/>
    <n v="15860.782080000001"/>
    <n v="13954.32"/>
    <x v="554"/>
    <n v="0.12019975247021369"/>
    <s v="Feb-2025"/>
    <d v="2025-02-01T00:00:00"/>
    <d v="2023-01-01T00:00:00"/>
    <n v="25"/>
    <s v="Q1-2025"/>
    <s v="Africa → Kenya → Mombasa"/>
    <m/>
    <m/>
    <s v="Medium"/>
    <x v="0"/>
    <n v="0"/>
    <n v="8.6999999999999994E-2"/>
    <n v="1279.146"/>
    <n v="13"/>
    <n v="17182.513920000001"/>
    <n v="16628.898000000001"/>
    <n v="553.61592000000019"/>
    <n v="3.2219727717234997E-2"/>
    <x v="394"/>
    <x v="554"/>
    <x v="0"/>
  </r>
  <r>
    <x v="554"/>
    <d v="2024-08-31T00:00:00"/>
    <d v="2024-09-26T00:00:00"/>
    <n v="26"/>
    <s v="Original"/>
    <d v="2024-09-26T00:00:00"/>
    <n v="26"/>
    <s v="Asia"/>
    <s v="Japan"/>
    <s v="Tokyo"/>
    <s v="Education"/>
    <s v="Online"/>
    <s v="I. Johnson"/>
    <s v="Phones"/>
    <s v="PHN-6111"/>
    <n v="1189.03"/>
    <n v="2949.62"/>
    <n v="2949.62"/>
    <n v="0.125"/>
    <n v="13"/>
    <n v="33551.927499999998"/>
    <n v="15457.39"/>
    <x v="555"/>
    <n v="0.53929949330034765"/>
    <s v="Aug-2024"/>
    <d v="2024-08-01T00:00:00"/>
    <d v="2023-03-01T00:00:00"/>
    <n v="17"/>
    <s v="Q3-2024"/>
    <s v="Asia → Japan → Tokyo"/>
    <m/>
    <m/>
    <s v="High"/>
    <x v="0"/>
    <n v="0"/>
    <n v="0.125"/>
    <n v="1307.933"/>
    <n v="14"/>
    <n v="36132.845000000001"/>
    <n v="18311.061999999998"/>
    <n v="17821.783000000003"/>
    <n v="0.49322944263038249"/>
    <x v="395"/>
    <x v="555"/>
    <x v="0"/>
  </r>
  <r>
    <x v="555"/>
    <d v="2023-05-07T00:00:00"/>
    <d v="2023-05-20T00:00:00"/>
    <n v="13"/>
    <s v="Original"/>
    <d v="2023-05-20T00:00:00"/>
    <n v="13"/>
    <s v="Asia"/>
    <s v="India"/>
    <s v="Mumbai"/>
    <s v="Enterprise"/>
    <s v="Retail"/>
    <s v="D. Smith"/>
    <s v="Accessories"/>
    <s v="ACC-9283"/>
    <n v="1443.28"/>
    <n v="2580.5700000000002"/>
    <n v="2580.5700000000002"/>
    <n v="0"/>
    <n v="18"/>
    <n v="46450.26"/>
    <n v="25979.040000000001"/>
    <x v="556"/>
    <n v="0.4407127107577008"/>
    <s v="May-2023"/>
    <d v="2023-05-01T00:00:00"/>
    <d v="2023-01-01T00:00:00"/>
    <n v="4"/>
    <s v="Q2-2023"/>
    <s v="Asia → India → Mumbai"/>
    <m/>
    <m/>
    <s v="High"/>
    <x v="0"/>
    <n v="0"/>
    <n v="0"/>
    <n v="1587.6080000000002"/>
    <n v="19"/>
    <n v="49030.83"/>
    <n v="30164.552000000003"/>
    <n v="18866.277999999998"/>
    <n v="0.38478398183347085"/>
    <x v="396"/>
    <x v="556"/>
    <x v="0"/>
  </r>
  <r>
    <x v="556"/>
    <d v="2025-05-14T00:00:00"/>
    <d v="2025-05-12T00:00:00"/>
    <n v="-2"/>
    <s v="Corrected"/>
    <d v="2025-05-16T00:00:00"/>
    <n v="2"/>
    <s v="Americas"/>
    <s v="Canada"/>
    <s v="Vancouver"/>
    <s v="Non-Profit"/>
    <s v="Distributor"/>
    <s v="F. Müller"/>
    <s v="Printers"/>
    <s v="PRN-2407"/>
    <n v="883.5"/>
    <n v="1978.91"/>
    <n v="1978.91"/>
    <n v="5.3999999999999999E-2"/>
    <n v="27"/>
    <n v="50545.319219999998"/>
    <n v="23854.5"/>
    <x v="557"/>
    <n v="0.52805718970390547"/>
    <s v="May-2025"/>
    <d v="2025-05-01T00:00:00"/>
    <d v="2023-01-01T00:00:00"/>
    <n v="28"/>
    <s v="Q2-2025"/>
    <s v="Americas → Canada → Vancouver"/>
    <m/>
    <m/>
    <s v="High"/>
    <x v="1"/>
    <n v="0"/>
    <n v="5.3999999999999999E-2"/>
    <n v="971.85"/>
    <n v="28"/>
    <n v="52417.36808"/>
    <n v="27211.8"/>
    <n v="25205.568080000001"/>
    <n v="0.48086290867429604"/>
    <x v="397"/>
    <x v="557"/>
    <x v="0"/>
  </r>
  <r>
    <x v="557"/>
    <d v="2024-03-11T00:00:00"/>
    <d v="2024-03-29T00:00:00"/>
    <n v="18"/>
    <s v="Original"/>
    <d v="2024-03-29T00:00:00"/>
    <n v="18"/>
    <s v="Americas"/>
    <s v="USA"/>
    <s v="New York"/>
    <s v="Corporate"/>
    <s v="Retail"/>
    <s v="M. Rossi"/>
    <s v="Monitors"/>
    <s v="MON-7099"/>
    <n v="710.98"/>
    <n v="1481.45"/>
    <n v="1481.45"/>
    <n v="0.21099999999999999"/>
    <n v="9"/>
    <n v="10519.776450000001"/>
    <n v="6398.82"/>
    <x v="558"/>
    <n v="0.39173422264120461"/>
    <s v="Mar-2024"/>
    <d v="2024-03-01T00:00:00"/>
    <d v="2023-01-01T00:00:00"/>
    <n v="14"/>
    <s v="Q1-2024"/>
    <s v="Americas → USA → New York"/>
    <m/>
    <m/>
    <s v="Medium"/>
    <x v="0"/>
    <n v="1"/>
    <n v="0.21099999999999999"/>
    <n v="782.07800000000009"/>
    <n v="9"/>
    <n v="10519.776450000001"/>
    <n v="7038.7020000000011"/>
    <n v="3481.0744500000001"/>
    <n v="0.33090764490532493"/>
    <x v="0"/>
    <x v="558"/>
    <x v="0"/>
  </r>
  <r>
    <x v="558"/>
    <d v="2024-05-18T00:00:00"/>
    <d v="2024-05-22T00:00:00"/>
    <n v="4"/>
    <s v="Original"/>
    <d v="2024-05-22T00:00:00"/>
    <n v="4"/>
    <s v="Africa"/>
    <s v="Kenya"/>
    <s v="Nairobi"/>
    <s v="Corporate"/>
    <s v="Direct"/>
    <s v="H. Kim"/>
    <s v="Accessories"/>
    <s v="ACC-7354"/>
    <n v="857.42"/>
    <n v="1658.92"/>
    <n v="1658.92"/>
    <n v="0.122"/>
    <n v="9"/>
    <n v="13108.78584"/>
    <n v="7716.78"/>
    <x v="559"/>
    <n v="0.41132763215544305"/>
    <s v="May-2024"/>
    <d v="2024-05-01T00:00:00"/>
    <d v="2023-01-01T00:00:00"/>
    <n v="16"/>
    <s v="Q2-2024"/>
    <s v="Africa → Kenya → Nairobi"/>
    <m/>
    <m/>
    <s v="High"/>
    <x v="1"/>
    <n v="0"/>
    <n v="0.122"/>
    <n v="943.16200000000003"/>
    <n v="9"/>
    <n v="13108.78584"/>
    <n v="8488.4580000000005"/>
    <n v="4620.3278399999999"/>
    <n v="0.35246039537098728"/>
    <x v="0"/>
    <x v="559"/>
    <x v="0"/>
  </r>
  <r>
    <x v="559"/>
    <d v="2024-01-08T00:00:00"/>
    <d v="2024-01-12T00:00:00"/>
    <n v="4"/>
    <s v="Original"/>
    <d v="2024-01-12T00:00:00"/>
    <n v="4"/>
    <s v="Asia"/>
    <s v="India"/>
    <s v="Bengaluru"/>
    <s v="Corporate"/>
    <s v="Direct"/>
    <s v="E. Garcia"/>
    <s v="Printers"/>
    <s v="PRN-6585"/>
    <n v="802.32"/>
    <n v="602.34"/>
    <n v="602.34"/>
    <n v="0.12"/>
    <n v="25"/>
    <n v="13251.48"/>
    <n v="20058"/>
    <x v="560"/>
    <n v="-0.51364224977134632"/>
    <s v="Jan-2024"/>
    <d v="2024-01-01T00:00:00"/>
    <d v="2023-01-01T00:00:00"/>
    <n v="12"/>
    <s v="Q1-2024"/>
    <s v="Asia → India → Bengaluru"/>
    <m/>
    <m/>
    <s v="Low"/>
    <x v="1"/>
    <n v="0"/>
    <n v="0.12"/>
    <n v="882.55200000000013"/>
    <n v="26"/>
    <n v="13781.539200000001"/>
    <n v="22946.352000000003"/>
    <n v="-9164.8128000000015"/>
    <n v="-0.66500647474848096"/>
    <x v="398"/>
    <x v="560"/>
    <x v="0"/>
  </r>
  <r>
    <x v="560"/>
    <d v="2024-10-25T00:00:00"/>
    <d v="2024-11-05T00:00:00"/>
    <n v="11"/>
    <s v="Original"/>
    <d v="2024-11-05T00:00:00"/>
    <n v="11"/>
    <s v="Americas"/>
    <s v="USA"/>
    <s v="New York"/>
    <s v="Corporate"/>
    <s v="Distributor"/>
    <s v="N. Brown"/>
    <s v="Components"/>
    <s v="CMP-9498"/>
    <n v="446.66"/>
    <n v="527.64"/>
    <n v="527.64"/>
    <n v="0.14499999999999999"/>
    <n v="15"/>
    <n v="6766.9829999999993"/>
    <n v="6699.9000000000005"/>
    <x v="561"/>
    <n v="9.9132804087137105E-3"/>
    <s v="Oct-2024"/>
    <d v="2024-10-01T00:00:00"/>
    <d v="2023-01-01T00:00:00"/>
    <n v="21"/>
    <s v="Q4-2024"/>
    <s v="Americas → USA → New York"/>
    <m/>
    <m/>
    <s v="Low"/>
    <x v="0"/>
    <n v="0"/>
    <n v="0.14499999999999999"/>
    <n v="491.32600000000008"/>
    <n v="16"/>
    <n v="7218.1151999999993"/>
    <n v="7861.2160000000013"/>
    <n v="-643.10080000000198"/>
    <n v="-8.9095391550415001E-2"/>
    <x v="399"/>
    <x v="561"/>
    <x v="0"/>
  </r>
  <r>
    <x v="561"/>
    <d v="2024-11-30T00:00:00"/>
    <d v="2024-12-19T00:00:00"/>
    <n v="19"/>
    <s v="Original"/>
    <d v="2024-12-19T00:00:00"/>
    <n v="19"/>
    <s v="Africa"/>
    <s v="Kenya"/>
    <s v="Kisumu"/>
    <s v="Corporate"/>
    <s v="Online"/>
    <s v="L. Okafor"/>
    <s v="Phones"/>
    <s v="PHN-1919"/>
    <n v="1195.98"/>
    <n v="1841.9"/>
    <n v="1841.9"/>
    <n v="5.5E-2"/>
    <n v="19"/>
    <n v="33071.3145"/>
    <n v="22723.62"/>
    <x v="562"/>
    <n v="0.31289032977506842"/>
    <s v="Nov-2024"/>
    <d v="2024-11-01T00:00:00"/>
    <d v="2023-01-01T00:00:00"/>
    <n v="22"/>
    <s v="Q4-2024"/>
    <s v="Africa → Kenya → Kisumu"/>
    <m/>
    <m/>
    <s v="High"/>
    <x v="0"/>
    <n v="0"/>
    <n v="5.5E-2"/>
    <n v="1315.5780000000002"/>
    <n v="20"/>
    <n v="34811.909999999996"/>
    <n v="26311.560000000005"/>
    <n v="8500.3499999999913"/>
    <n v="0.24417936275257499"/>
    <x v="400"/>
    <x v="562"/>
    <x v="0"/>
  </r>
  <r>
    <x v="562"/>
    <d v="2023-04-13T00:00:00"/>
    <d v="2023-05-02T00:00:00"/>
    <n v="19"/>
    <s v="Original"/>
    <d v="2023-05-02T00:00:00"/>
    <n v="19"/>
    <s v="Americas"/>
    <s v="Canada"/>
    <s v="Montreal"/>
    <s v="Consumer"/>
    <s v="Distributor"/>
    <s v="E. Garcia"/>
    <s v="Monitors"/>
    <s v="MON-6053"/>
    <n v="671.05"/>
    <n v="1645.48"/>
    <n v="1645.48"/>
    <n v="0.13700000000000001"/>
    <n v="6"/>
    <n v="8520.2954399999999"/>
    <n v="4026.2999999999997"/>
    <x v="563"/>
    <n v="0.52744596377517172"/>
    <s v="Apr-2023"/>
    <d v="2023-04-01T00:00:00"/>
    <d v="2023-01-01T00:00:00"/>
    <n v="3"/>
    <s v="Q2-2023"/>
    <s v="Americas → Canada → Montreal"/>
    <m/>
    <m/>
    <s v="High"/>
    <x v="0"/>
    <n v="0"/>
    <n v="0.13700000000000001"/>
    <n v="738.15499999999997"/>
    <n v="6"/>
    <n v="8520.2954399999999"/>
    <n v="4428.93"/>
    <n v="4091.3654399999996"/>
    <n v="0.48019056015268874"/>
    <x v="0"/>
    <x v="563"/>
    <x v="0"/>
  </r>
  <r>
    <x v="563"/>
    <d v="2025-02-04T00:00:00"/>
    <d v="2025-02-08T00:00:00"/>
    <n v="4"/>
    <s v="Original"/>
    <d v="2025-02-08T00:00:00"/>
    <n v="4"/>
    <s v="Europe"/>
    <s v="United Kingdom"/>
    <s v="Manchester"/>
    <s v="Enterprise"/>
    <s v="Marketplace"/>
    <s v="L. Okafor"/>
    <s v="Networking"/>
    <s v="NET-2502"/>
    <n v="586.21"/>
    <n v="727.22"/>
    <n v="727.22"/>
    <n v="6.8000000000000005E-2"/>
    <n v="15"/>
    <n v="10166.535600000001"/>
    <n v="8793.1500000000015"/>
    <x v="564"/>
    <n v="0.13508884973559721"/>
    <s v="Feb-2025"/>
    <d v="2025-02-01T00:00:00"/>
    <d v="2023-01-01T00:00:00"/>
    <n v="25"/>
    <s v="Q1-2025"/>
    <s v="Europe → United Kingdom → Manchester"/>
    <m/>
    <m/>
    <s v="Low"/>
    <x v="1"/>
    <n v="0"/>
    <n v="6.8000000000000005E-2"/>
    <n v="644.83100000000013"/>
    <n v="16"/>
    <n v="10844.30464"/>
    <n v="10317.296000000002"/>
    <n v="527.00863999999819"/>
    <n v="4.8597734709156806E-2"/>
    <x v="401"/>
    <x v="564"/>
    <x v="0"/>
  </r>
  <r>
    <x v="564"/>
    <d v="2024-01-24T00:00:00"/>
    <d v="2024-02-04T00:00:00"/>
    <n v="11"/>
    <s v="Original"/>
    <d v="2024-02-04T00:00:00"/>
    <n v="11"/>
    <s v="Europe"/>
    <s v="United Kingdom"/>
    <s v="Manchester"/>
    <s v="Consumer"/>
    <s v="Retail"/>
    <s v="B. Chen"/>
    <s v="Laptops"/>
    <s v="LAP-5689"/>
    <n v="525.34"/>
    <n v="1233.79"/>
    <n v="1233.79"/>
    <n v="0.14299999999999999"/>
    <n v="4"/>
    <n v="4229.4321199999995"/>
    <n v="2101.36"/>
    <x v="565"/>
    <n v="0.50315788494082736"/>
    <s v="Jan-2024"/>
    <d v="2024-01-01T00:00:00"/>
    <d v="2023-01-01T00:00:00"/>
    <n v="12"/>
    <s v="Q1-2024"/>
    <s v="Europe → United Kingdom → Manchester"/>
    <m/>
    <m/>
    <s v="Medium"/>
    <x v="0"/>
    <n v="0"/>
    <n v="0.14299999999999999"/>
    <n v="577.87400000000014"/>
    <n v="4"/>
    <n v="4229.4321199999995"/>
    <n v="2311.4960000000005"/>
    <n v="1917.9361199999989"/>
    <n v="0.45347367343491002"/>
    <x v="0"/>
    <x v="565"/>
    <x v="0"/>
  </r>
  <r>
    <x v="565"/>
    <d v="2024-02-08T00:00:00"/>
    <d v="2024-02-09T00:00:00"/>
    <n v="1"/>
    <s v="Original"/>
    <d v="2024-02-09T00:00:00"/>
    <n v="1"/>
    <s v="Africa"/>
    <s v="Kenya"/>
    <s v="Mombasa"/>
    <s v="Corporate"/>
    <s v="Direct"/>
    <s v="F. Müller"/>
    <s v="Components"/>
    <s v="CMP-5911"/>
    <n v="1233.52"/>
    <n v="1543.76"/>
    <n v="1543.76"/>
    <n v="0.126"/>
    <n v="13"/>
    <n v="17540.201120000002"/>
    <n v="16035.76"/>
    <x v="566"/>
    <n v="8.5771030201277493E-2"/>
    <s v="Feb-2024"/>
    <d v="2024-02-01T00:00:00"/>
    <d v="2023-01-01T00:00:00"/>
    <n v="13"/>
    <s v="Q1-2024"/>
    <s v="Africa → Kenya → Mombasa"/>
    <m/>
    <m/>
    <s v="Medium"/>
    <x v="1"/>
    <n v="0"/>
    <n v="0.126"/>
    <n v="1356.8720000000001"/>
    <n v="14"/>
    <n v="18889.447359999998"/>
    <n v="18996.208000000002"/>
    <n v="-106.76064000000406"/>
    <n v="-5.6518667785950549E-3"/>
    <x v="402"/>
    <x v="566"/>
    <x v="0"/>
  </r>
  <r>
    <x v="566"/>
    <d v="2025-06-26T00:00:00"/>
    <d v="2025-07-11T00:00:00"/>
    <n v="15"/>
    <s v="Original"/>
    <d v="2025-07-11T00:00:00"/>
    <n v="15"/>
    <s v="Africa"/>
    <s v="Nigeria"/>
    <s v="Port Harcourt"/>
    <s v="Small Business"/>
    <s v="Online"/>
    <s v="A. Patel"/>
    <s v="Laptops"/>
    <s v="LAP-7523"/>
    <n v="1170.1500000000001"/>
    <n v="2115.19"/>
    <n v="2115.19"/>
    <n v="9.1999999999999998E-2"/>
    <n v="23"/>
    <n v="44173.627960000005"/>
    <n v="26913.45"/>
    <x v="567"/>
    <n v="0.39073489674946776"/>
    <s v="Jun-2025"/>
    <d v="2025-06-01T00:00:00"/>
    <d v="2023-01-01T00:00:00"/>
    <n v="29"/>
    <s v="Q2-2025"/>
    <s v="Africa → Nigeria → Port Harcourt"/>
    <m/>
    <m/>
    <s v="High"/>
    <x v="0"/>
    <n v="0"/>
    <n v="9.1999999999999998E-2"/>
    <n v="1287.1650000000002"/>
    <n v="24"/>
    <n v="46094.220479999996"/>
    <n v="30891.960000000006"/>
    <n v="15202.26047999999"/>
    <n v="0.32980838642441429"/>
    <x v="403"/>
    <x v="567"/>
    <x v="0"/>
  </r>
  <r>
    <x v="567"/>
    <d v="2024-11-04T00:00:00"/>
    <d v="2024-11-07T00:00:00"/>
    <n v="3"/>
    <s v="Original"/>
    <d v="2024-11-07T00:00:00"/>
    <n v="3"/>
    <s v="Europe"/>
    <s v="France"/>
    <s v="Lyon"/>
    <s v="Corporate"/>
    <s v="Online"/>
    <s v="O. Wang"/>
    <s v="Monitors"/>
    <s v="MON-1118"/>
    <n v="740.68"/>
    <n v="1837.19"/>
    <n v="1837.19"/>
    <n v="0.19700000000000001"/>
    <n v="17"/>
    <n v="25079.480689999997"/>
    <n v="12591.56"/>
    <x v="568"/>
    <n v="0.4979337827748298"/>
    <s v="Nov-2024"/>
    <d v="2024-11-01T00:00:00"/>
    <d v="2023-01-01T00:00:00"/>
    <n v="22"/>
    <s v="Q4-2024"/>
    <s v="Europe → France → Lyon"/>
    <m/>
    <m/>
    <s v="High"/>
    <x v="1"/>
    <n v="0"/>
    <n v="0.19700000000000001"/>
    <n v="814.74800000000005"/>
    <n v="18"/>
    <n v="26554.744259999996"/>
    <n v="14665.464"/>
    <n v="11889.280259999996"/>
    <n v="0.44772716105231275"/>
    <x v="404"/>
    <x v="568"/>
    <x v="0"/>
  </r>
  <r>
    <x v="568"/>
    <d v="2024-02-20T00:00:00"/>
    <d v="2024-02-20T00:00:00"/>
    <n v="0"/>
    <s v="Original"/>
    <d v="2024-02-20T00:00:00"/>
    <n v="0"/>
    <s v="Americas"/>
    <s v="USA"/>
    <s v="New York"/>
    <s v="Enterprise"/>
    <s v="Online"/>
    <s v="C. Otieno"/>
    <s v="Networking"/>
    <s v="NET-9177"/>
    <n v="1407.05"/>
    <n v="2858.93"/>
    <n v="2858.93"/>
    <n v="0"/>
    <n v="12"/>
    <n v="34307.159999999996"/>
    <n v="16884.599999999999"/>
    <x v="569"/>
    <n v="0.50784034586366222"/>
    <s v="Feb-2024"/>
    <d v="2024-02-01T00:00:00"/>
    <d v="2023-01-01T00:00:00"/>
    <n v="13"/>
    <s v="Q1-2024"/>
    <s v="Americas → USA → New York"/>
    <m/>
    <m/>
    <s v="High"/>
    <x v="1"/>
    <n v="0"/>
    <n v="0"/>
    <n v="1547.7550000000001"/>
    <n v="13"/>
    <n v="37166.089999999997"/>
    <n v="20120.815000000002"/>
    <n v="17045.274999999994"/>
    <n v="0.4586243804500284"/>
    <x v="405"/>
    <x v="569"/>
    <x v="0"/>
  </r>
  <r>
    <x v="569"/>
    <d v="2025-04-13T00:00:00"/>
    <d v="2025-04-14T00:00:00"/>
    <n v="1"/>
    <s v="Original"/>
    <d v="2025-04-14T00:00:00"/>
    <n v="1"/>
    <s v="Asia"/>
    <s v="Japan"/>
    <s v="Osaka"/>
    <s v="Enterprise"/>
    <s v="Online"/>
    <s v="G. Dubois"/>
    <s v="Components"/>
    <s v="CMP-6495"/>
    <n v="138.9"/>
    <n v="289.92"/>
    <n v="289.92"/>
    <n v="2.9000000000000001E-2"/>
    <n v="12"/>
    <n v="3378.1478400000001"/>
    <n v="1666.8000000000002"/>
    <x v="570"/>
    <n v="0.50659353025828491"/>
    <s v="Apr-2025"/>
    <d v="2025-04-01T00:00:00"/>
    <d v="2023-03-01T00:00:00"/>
    <n v="25"/>
    <s v="Q2-2025"/>
    <s v="Asia → Japan → Osaka"/>
    <m/>
    <m/>
    <s v="Low"/>
    <x v="1"/>
    <n v="0"/>
    <n v="2.9000000000000001E-2"/>
    <n v="152.79000000000002"/>
    <n v="13"/>
    <n v="3659.6601599999999"/>
    <n v="1986.2700000000002"/>
    <n v="1673.3901599999997"/>
    <n v="0.4572528832841134"/>
    <x v="406"/>
    <x v="570"/>
    <x v="0"/>
  </r>
  <r>
    <x v="570"/>
    <d v="2023-06-01T00:00:00"/>
    <d v="2023-06-01T00:00:00"/>
    <n v="0"/>
    <s v="Original"/>
    <d v="2023-06-01T00:00:00"/>
    <n v="0"/>
    <s v="Asia"/>
    <s v="India"/>
    <s v="Bengaluru"/>
    <s v="Corporate"/>
    <s v="Retail"/>
    <s v="E. Garcia"/>
    <s v="Accessories"/>
    <s v="ACC-4587"/>
    <n v="669.37"/>
    <n v="997.2"/>
    <n v="997.2"/>
    <n v="8.2000000000000003E-2"/>
    <n v="5"/>
    <n v="4577.1480000000001"/>
    <n v="3346.85"/>
    <x v="571"/>
    <n v="0.26879139586484863"/>
    <s v="Jun-2023"/>
    <d v="2023-06-01T00:00:00"/>
    <d v="2023-01-01T00:00:00"/>
    <n v="5"/>
    <s v="Q2-2023"/>
    <s v="Asia → India → Bengaluru"/>
    <m/>
    <m/>
    <s v="Medium"/>
    <x v="1"/>
    <n v="0"/>
    <n v="8.2000000000000003E-2"/>
    <n v="736.30700000000002"/>
    <n v="5"/>
    <n v="4577.1480000000001"/>
    <n v="3681.5349999999999"/>
    <n v="895.61300000000028"/>
    <n v="0.1956705354513335"/>
    <x v="0"/>
    <x v="571"/>
    <x v="0"/>
  </r>
  <r>
    <x v="571"/>
    <d v="2025-03-24T00:00:00"/>
    <d v="2025-04-04T00:00:00"/>
    <n v="11"/>
    <s v="Original"/>
    <d v="2025-04-04T00:00:00"/>
    <n v="11"/>
    <s v="Asia"/>
    <s v="India"/>
    <s v="Mumbai"/>
    <s v="Education"/>
    <s v="Marketplace"/>
    <s v="J. Njeri"/>
    <s v="Phones"/>
    <s v="PHN-4395"/>
    <n v="23.83"/>
    <n v="47.29"/>
    <n v="47.29"/>
    <n v="6.4000000000000001E-2"/>
    <n v="19"/>
    <n v="841.00536"/>
    <n v="452.77"/>
    <x v="572"/>
    <n v="0.46163244429262618"/>
    <s v="Mar-2025"/>
    <d v="2025-03-01T00:00:00"/>
    <d v="2023-01-01T00:00:00"/>
    <n v="26"/>
    <s v="Q1-2025"/>
    <s v="Asia → India → Mumbai"/>
    <m/>
    <m/>
    <s v="Low"/>
    <x v="0"/>
    <n v="0"/>
    <n v="6.4000000000000001E-2"/>
    <n v="26.213000000000001"/>
    <n v="20"/>
    <n v="885.26879999999994"/>
    <n v="524.26"/>
    <n v="361.00879999999995"/>
    <n v="0.40779568872188876"/>
    <x v="407"/>
    <x v="572"/>
    <x v="0"/>
  </r>
  <r>
    <x v="572"/>
    <d v="2024-01-02T00:00:00"/>
    <d v="2024-01-02T00:00:00"/>
    <n v="0"/>
    <s v="Original"/>
    <d v="2024-01-02T00:00:00"/>
    <n v="0"/>
    <s v="Americas"/>
    <s v="Canada"/>
    <s v="Vancouver"/>
    <s v="Education"/>
    <s v="Direct"/>
    <s v="A. Patel"/>
    <s v="Laptops"/>
    <s v="LAP-3581"/>
    <n v="444.41"/>
    <n v="754.24"/>
    <n v="754.24"/>
    <n v="0.20699999999999999"/>
    <n v="32"/>
    <n v="19139.594240000002"/>
    <n v="14221.12"/>
    <x v="573"/>
    <n v="0.25697902360546598"/>
    <s v="Jan-2024"/>
    <d v="2024-01-01T00:00:00"/>
    <d v="2023-01-01T00:00:00"/>
    <n v="12"/>
    <s v="Q1-2024"/>
    <s v="Americas → Canada → Vancouver"/>
    <m/>
    <m/>
    <s v="Low"/>
    <x v="1"/>
    <n v="1"/>
    <n v="0.20699999999999999"/>
    <n v="488.85100000000006"/>
    <n v="34"/>
    <n v="20335.818880000003"/>
    <n v="16620.934000000001"/>
    <n v="3714.8848800000014"/>
    <n v="0.18267692596601259"/>
    <x v="408"/>
    <x v="573"/>
    <x v="0"/>
  </r>
  <r>
    <x v="573"/>
    <d v="2023-12-19T00:00:00"/>
    <d v="2024-01-01T00:00:00"/>
    <n v="13"/>
    <s v="Original"/>
    <d v="2024-01-01T00:00:00"/>
    <n v="13"/>
    <s v="Americas"/>
    <s v="Canada"/>
    <s v="Toronto"/>
    <s v="Enterprise"/>
    <s v="Retail"/>
    <s v="K. Singh"/>
    <s v="Monitors"/>
    <s v="MON-6065"/>
    <n v="856.1"/>
    <n v="901.48"/>
    <n v="901.48"/>
    <n v="5.6000000000000001E-2"/>
    <n v="17"/>
    <n v="14466.95104"/>
    <n v="14553.7"/>
    <x v="574"/>
    <n v="-5.9963540182134192E-3"/>
    <s v="Dec-2023"/>
    <d v="2023-12-01T00:00:00"/>
    <d v="2023-01-01T00:00:00"/>
    <n v="11"/>
    <s v="Q4-2023"/>
    <s v="Americas → Canada → Toronto"/>
    <m/>
    <m/>
    <s v="Medium"/>
    <x v="0"/>
    <n v="0"/>
    <n v="5.6000000000000001E-2"/>
    <n v="941.71000000000015"/>
    <n v="18"/>
    <n v="15317.948159999998"/>
    <n v="16950.780000000002"/>
    <n v="-1632.8318400000044"/>
    <n v="-0.10659598942003499"/>
    <x v="409"/>
    <x v="574"/>
    <x v="0"/>
  </r>
  <r>
    <x v="574"/>
    <d v="2023-04-26T00:00:00"/>
    <d v="2023-04-26T00:00:00"/>
    <n v="0"/>
    <s v="Original"/>
    <d v="2023-04-26T00:00:00"/>
    <n v="0"/>
    <s v="Europe"/>
    <s v="France"/>
    <s v="Marseille"/>
    <s v="Consumer"/>
    <s v="Direct"/>
    <s v="M. Rossi"/>
    <s v="Components"/>
    <s v="CMP-4945"/>
    <n v="81.489999999999995"/>
    <n v="113.08"/>
    <n v="113.08"/>
    <n v="0.121"/>
    <n v="5"/>
    <n v="496.98660000000001"/>
    <n v="407.45"/>
    <x v="575"/>
    <n v="0.18015898215364362"/>
    <s v="Apr-2023"/>
    <d v="2023-04-01T00:00:00"/>
    <d v="2023-01-01T00:00:00"/>
    <n v="3"/>
    <s v="Q2-2023"/>
    <s v="Europe → France → Marseille"/>
    <m/>
    <m/>
    <s v="Low"/>
    <x v="1"/>
    <n v="0"/>
    <n v="0.121"/>
    <n v="89.638999999999996"/>
    <n v="5"/>
    <n v="496.98660000000001"/>
    <n v="448.19499999999999"/>
    <n v="48.791600000000017"/>
    <n v="9.8174880369007969E-2"/>
    <x v="0"/>
    <x v="575"/>
    <x v="0"/>
  </r>
  <r>
    <x v="575"/>
    <d v="2025-08-03T00:00:00"/>
    <d v="2025-08-16T00:00:00"/>
    <n v="13"/>
    <s v="Original"/>
    <d v="2025-08-16T00:00:00"/>
    <n v="13"/>
    <s v="Americas"/>
    <s v="Canada"/>
    <s v="Montreal"/>
    <s v="Enterprise"/>
    <s v="Distributor"/>
    <s v="O. Wang"/>
    <s v="Networking"/>
    <s v="NET-3785"/>
    <n v="698.66"/>
    <n v="868.62"/>
    <n v="868.62"/>
    <n v="7.1999999999999995E-2"/>
    <n v="15"/>
    <n v="12091.190399999999"/>
    <n v="10479.9"/>
    <x v="576"/>
    <n v="0.13326151906432637"/>
    <s v="Aug-2025"/>
    <d v="2025-08-01T00:00:00"/>
    <d v="2023-01-01T00:00:00"/>
    <n v="31"/>
    <s v="Q3-2025"/>
    <s v="Americas → Canada → Montreal"/>
    <m/>
    <m/>
    <s v="Medium"/>
    <x v="0"/>
    <n v="0"/>
    <n v="7.1999999999999995E-2"/>
    <n v="768.52600000000007"/>
    <n v="16"/>
    <n v="12897.269760000001"/>
    <n v="12296.416000000001"/>
    <n v="600.85375999999997"/>
    <n v="4.6587670970758999E-2"/>
    <x v="410"/>
    <x v="576"/>
    <x v="0"/>
  </r>
  <r>
    <x v="576"/>
    <d v="2023-08-02T00:00:00"/>
    <d v="2023-08-19T00:00:00"/>
    <n v="17"/>
    <s v="Original"/>
    <d v="2023-08-19T00:00:00"/>
    <n v="17"/>
    <s v="Americas"/>
    <s v="Canada"/>
    <s v="Vancouver"/>
    <s v="Corporate"/>
    <s v="Online"/>
    <s v="F. Müller"/>
    <s v="Networking"/>
    <s v="NET-3689"/>
    <n v="175.38"/>
    <n v="347.9"/>
    <n v="347.9"/>
    <n v="7.1999999999999995E-2"/>
    <n v="43"/>
    <n v="13882.6016"/>
    <n v="7541.34"/>
    <x v="577"/>
    <n v="0.45677761148169804"/>
    <s v="Aug-2023"/>
    <d v="2023-08-01T00:00:00"/>
    <d v="2023-01-01T00:00:00"/>
    <n v="7"/>
    <s v="Q3-2023"/>
    <s v="Americas → Canada → Vancouver"/>
    <m/>
    <m/>
    <s v="Low"/>
    <x v="0"/>
    <n v="0"/>
    <n v="7.1999999999999995E-2"/>
    <n v="192.91800000000001"/>
    <n v="45"/>
    <n v="14528.303999999998"/>
    <n v="8681.31"/>
    <n v="5846.9939999999988"/>
    <n v="0.40245537262986786"/>
    <x v="411"/>
    <x v="577"/>
    <x v="0"/>
  </r>
  <r>
    <x v="577"/>
    <d v="2023-06-15T00:00:00"/>
    <d v="2023-07-12T00:00:00"/>
    <n v="27"/>
    <s v="Original"/>
    <d v="2023-07-12T00:00:00"/>
    <n v="27"/>
    <s v="Europe"/>
    <s v="United Kingdom"/>
    <s v="Manchester"/>
    <s v="Consumer"/>
    <s v="Direct"/>
    <s v="I. Johnson"/>
    <s v="Accessories"/>
    <s v="ACC-3833"/>
    <n v="751.28"/>
    <n v="1111.8800000000001"/>
    <n v="1111.8800000000001"/>
    <n v="0.13500000000000001"/>
    <n v="7"/>
    <n v="6732.4334000000008"/>
    <n v="5258.96"/>
    <x v="578"/>
    <n v="0.21886193482433863"/>
    <s v="Jun-2023"/>
    <d v="2023-06-01T00:00:00"/>
    <d v="2023-01-01T00:00:00"/>
    <n v="5"/>
    <s v="Q2-2023"/>
    <s v="Europe → United Kingdom → Manchester"/>
    <m/>
    <m/>
    <s v="Medium"/>
    <x v="0"/>
    <n v="0"/>
    <n v="0.13500000000000001"/>
    <n v="826.40800000000002"/>
    <n v="7"/>
    <n v="6732.4334000000008"/>
    <n v="5784.8559999999998"/>
    <n v="947.57740000000103"/>
    <n v="0.14074812830677255"/>
    <x v="0"/>
    <x v="578"/>
    <x v="0"/>
  </r>
  <r>
    <x v="578"/>
    <d v="2024-11-11T00:00:00"/>
    <d v="2024-11-24T00:00:00"/>
    <n v="13"/>
    <s v="Original"/>
    <d v="2024-11-24T00:00:00"/>
    <n v="13"/>
    <s v="Europe"/>
    <s v="United Kingdom"/>
    <s v="London"/>
    <s v="Corporate"/>
    <s v="Retail"/>
    <s v="E. Garcia"/>
    <s v="Networking"/>
    <s v="NET-2932"/>
    <n v="164.53"/>
    <n v="327.72"/>
    <n v="327.72"/>
    <n v="6.7000000000000004E-2"/>
    <n v="14"/>
    <n v="4280.6786400000001"/>
    <n v="2303.42"/>
    <x v="579"/>
    <n v="0.46190307805960412"/>
    <s v="Nov-2024"/>
    <d v="2024-11-01T00:00:00"/>
    <d v="2023-01-01T00:00:00"/>
    <n v="22"/>
    <s v="Q4-2024"/>
    <s v="Europe → United Kingdom → London"/>
    <m/>
    <m/>
    <s v="Low"/>
    <x v="0"/>
    <n v="0"/>
    <n v="6.7000000000000004E-2"/>
    <n v="180.983"/>
    <n v="15"/>
    <n v="4586.4414000000006"/>
    <n v="2714.7449999999999"/>
    <n v="1871.6964000000007"/>
    <n v="0.40809338586556465"/>
    <x v="412"/>
    <x v="579"/>
    <x v="0"/>
  </r>
  <r>
    <x v="579"/>
    <d v="2025-07-11T00:00:00"/>
    <d v="2025-08-03T00:00:00"/>
    <n v="23"/>
    <s v="Original"/>
    <d v="2025-08-03T00:00:00"/>
    <n v="23"/>
    <s v="Africa"/>
    <s v="Kenya"/>
    <s v="Nakuru"/>
    <s v="Small Business"/>
    <s v="Retail"/>
    <s v="C. Otieno"/>
    <s v="Phones"/>
    <s v="PHN-7636"/>
    <n v="389.93"/>
    <n v="486.13"/>
    <n v="486.13"/>
    <n v="0.13200000000000001"/>
    <n v="17"/>
    <n v="7173.3342799999991"/>
    <n v="6628.81"/>
    <x v="580"/>
    <n v="7.5909508569562828E-2"/>
    <s v="Jul-2025"/>
    <d v="2025-07-01T00:00:00"/>
    <d v="2023-01-01T00:00:00"/>
    <n v="30"/>
    <s v="Q3-2025"/>
    <s v="Africa → Kenya → Nakuru"/>
    <m/>
    <m/>
    <s v="Low"/>
    <x v="0"/>
    <n v="0"/>
    <n v="0.13200000000000001"/>
    <n v="428.92300000000006"/>
    <n v="18"/>
    <n v="7595.2951199999998"/>
    <n v="7720.6140000000014"/>
    <n v="-125.31888000000163"/>
    <n v="-1.6499540573480919E-2"/>
    <x v="413"/>
    <x v="580"/>
    <x v="0"/>
  </r>
  <r>
    <x v="580"/>
    <d v="2023-06-03T00:00:00"/>
    <d v="2023-07-01T00:00:00"/>
    <n v="28"/>
    <s v="Original"/>
    <d v="2023-07-01T00:00:00"/>
    <n v="28"/>
    <s v="Americas"/>
    <s v="Brazil"/>
    <s v="Brasília"/>
    <s v="Small Business"/>
    <s v="Marketplace"/>
    <s v="A. Patel"/>
    <s v="Components"/>
    <s v="CMP-1223"/>
    <n v="860.4"/>
    <n v="2066.6"/>
    <n v="2066.6"/>
    <n v="0.01"/>
    <n v="3"/>
    <n v="6137.8019999999988"/>
    <n v="2581.1999999999998"/>
    <x v="581"/>
    <n v="0.57945857491004105"/>
    <s v="Jun-2023"/>
    <d v="2023-06-01T00:00:00"/>
    <d v="2023-01-01T00:00:00"/>
    <n v="5"/>
    <s v="Q2-2023"/>
    <s v="Americas → Brazil → Brasília"/>
    <m/>
    <m/>
    <s v="High"/>
    <x v="0"/>
    <n v="0"/>
    <n v="0.01"/>
    <n v="946.44"/>
    <n v="3"/>
    <n v="6137.8019999999988"/>
    <n v="2839.32"/>
    <n v="3298.4819999999986"/>
    <n v="0.53740443240104507"/>
    <x v="0"/>
    <x v="581"/>
    <x v="0"/>
  </r>
  <r>
    <x v="581"/>
    <d v="2023-01-29T00:00:00"/>
    <d v="2023-02-06T00:00:00"/>
    <n v="8"/>
    <s v="Original"/>
    <d v="2023-02-06T00:00:00"/>
    <n v="8"/>
    <s v="Americas"/>
    <s v="Brazil"/>
    <s v="Brasília"/>
    <s v="Corporate"/>
    <s v="Marketplace"/>
    <s v="D. Smith"/>
    <s v="Monitors"/>
    <s v="MON-7207"/>
    <n v="41.84"/>
    <n v="86.2"/>
    <n v="86.2"/>
    <n v="0.22600000000000001"/>
    <n v="27"/>
    <n v="1801.4076000000002"/>
    <n v="1129.68"/>
    <x v="582"/>
    <n v="0.37289039970742882"/>
    <s v="Jan-2023"/>
    <d v="2023-01-01T00:00:00"/>
    <d v="2023-01-01T00:00:00"/>
    <n v="0"/>
    <s v="Q1-2023"/>
    <s v="Americas → Brazil → Brasília"/>
    <m/>
    <m/>
    <s v="Low"/>
    <x v="0"/>
    <n v="1"/>
    <n v="0.22600000000000001"/>
    <n v="46.024000000000008"/>
    <n v="28"/>
    <n v="1868.1263999999999"/>
    <n v="1288.6720000000003"/>
    <n v="579.45439999999962"/>
    <n v="0.31017943967817146"/>
    <x v="414"/>
    <x v="582"/>
    <x v="0"/>
  </r>
  <r>
    <x v="582"/>
    <d v="2024-09-06T00:00:00"/>
    <d v="2024-09-04T00:00:00"/>
    <n v="-2"/>
    <s v="Corrected"/>
    <d v="2024-09-08T00:00:00"/>
    <n v="2"/>
    <s v="Asia"/>
    <s v="Japan"/>
    <s v="Osaka"/>
    <s v="Corporate"/>
    <s v="Direct"/>
    <s v="A. Patel"/>
    <s v="Laptops"/>
    <s v="LAP-4483"/>
    <n v="1368.17"/>
    <n v="2307.75"/>
    <n v="2307.75"/>
    <n v="0.16300000000000001"/>
    <n v="21"/>
    <n v="40563.321749999996"/>
    <n v="28731.57"/>
    <x v="583"/>
    <n v="0.29168596750831921"/>
    <s v="Sep-2024"/>
    <d v="2024-09-01T00:00:00"/>
    <d v="2023-03-01T00:00:00"/>
    <n v="18"/>
    <s v="Q3-2024"/>
    <s v="Asia → Japan → Osaka"/>
    <m/>
    <m/>
    <s v="High"/>
    <x v="1"/>
    <n v="0"/>
    <n v="0.16300000000000001"/>
    <n v="1504.9870000000003"/>
    <n v="22"/>
    <n v="42494.908499999998"/>
    <n v="33109.714000000007"/>
    <n v="9385.1944999999905"/>
    <n v="0.22085456425915098"/>
    <x v="415"/>
    <x v="583"/>
    <x v="0"/>
  </r>
  <r>
    <x v="583"/>
    <d v="2024-08-03T00:00:00"/>
    <d v="2024-08-09T00:00:00"/>
    <n v="6"/>
    <s v="Original"/>
    <d v="2024-08-09T00:00:00"/>
    <n v="6"/>
    <s v="Africa"/>
    <s v="Kenya"/>
    <s v="Mombasa"/>
    <s v="Consumer"/>
    <s v="Marketplace"/>
    <s v="H. Kim"/>
    <s v="Laptops"/>
    <s v="LAP-1969"/>
    <n v="643.21"/>
    <n v="1112.81"/>
    <n v="1112.81"/>
    <n v="0.14099999999999999"/>
    <n v="4"/>
    <n v="3823.6151599999998"/>
    <n v="2572.84"/>
    <x v="584"/>
    <n v="0.32711847496702562"/>
    <s v="Aug-2024"/>
    <d v="2024-08-01T00:00:00"/>
    <d v="2023-01-01T00:00:00"/>
    <n v="19"/>
    <s v="Q3-2024"/>
    <s v="Africa → Kenya → Mombasa"/>
    <m/>
    <m/>
    <s v="Medium"/>
    <x v="1"/>
    <n v="0"/>
    <n v="0.14099999999999999"/>
    <n v="707.53100000000006"/>
    <n v="4"/>
    <n v="3823.6151599999998"/>
    <n v="2830.1240000000003"/>
    <n v="993.49115999999958"/>
    <n v="0.25983032246372817"/>
    <x v="0"/>
    <x v="584"/>
    <x v="0"/>
  </r>
  <r>
    <x v="584"/>
    <d v="2025-04-17T00:00:00"/>
    <d v="2025-04-17T00:00:00"/>
    <n v="0"/>
    <s v="Original"/>
    <d v="2025-04-17T00:00:00"/>
    <n v="0"/>
    <s v="Americas"/>
    <s v="Brazil"/>
    <s v="São Paulo"/>
    <s v="Corporate"/>
    <s v="Distributor"/>
    <s v="L. Okafor"/>
    <s v="Phones"/>
    <s v="PHN-4566"/>
    <n v="719.41"/>
    <n v="1125.99"/>
    <n v="1125.99"/>
    <n v="4.1000000000000002E-2"/>
    <n v="21"/>
    <n v="22676.312610000001"/>
    <n v="15107.609999999999"/>
    <x v="585"/>
    <n v="0.33377131194876403"/>
    <s v="Apr-2025"/>
    <d v="2025-04-01T00:00:00"/>
    <d v="2023-01-01T00:00:00"/>
    <n v="27"/>
    <s v="Q2-2025"/>
    <s v="Americas → Brazil → São Paulo"/>
    <m/>
    <m/>
    <s v="Medium"/>
    <x v="1"/>
    <n v="0"/>
    <n v="4.1000000000000002E-2"/>
    <n v="791.351"/>
    <n v="22"/>
    <n v="23756.137019999998"/>
    <n v="17409.722000000002"/>
    <n v="6346.4150199999967"/>
    <n v="0.26714844314364022"/>
    <x v="416"/>
    <x v="585"/>
    <x v="0"/>
  </r>
  <r>
    <x v="585"/>
    <d v="2023-05-03T00:00:00"/>
    <d v="2023-05-16T00:00:00"/>
    <n v="13"/>
    <s v="Original"/>
    <d v="2023-05-16T00:00:00"/>
    <n v="13"/>
    <s v="Americas"/>
    <s v="USA"/>
    <s v="New York"/>
    <s v="Corporate"/>
    <s v="Marketplace"/>
    <s v="L. Okafor"/>
    <s v="Phones"/>
    <s v="PHN-5366"/>
    <n v="64.5"/>
    <n v="123.62"/>
    <n v="123.62"/>
    <n v="0"/>
    <n v="3"/>
    <n v="370.86"/>
    <n v="193.5"/>
    <x v="586"/>
    <n v="0.47823976702798904"/>
    <s v="May-2023"/>
    <d v="2023-05-01T00:00:00"/>
    <d v="2023-01-01T00:00:00"/>
    <n v="4"/>
    <s v="Q2-2023"/>
    <s v="Americas → USA → New York"/>
    <m/>
    <m/>
    <s v="Low"/>
    <x v="0"/>
    <n v="0"/>
    <n v="0"/>
    <n v="70.95"/>
    <n v="3"/>
    <n v="370.86"/>
    <n v="212.85000000000002"/>
    <n v="158.01"/>
    <n v="0.42606374373078787"/>
    <x v="0"/>
    <x v="586"/>
    <x v="0"/>
  </r>
  <r>
    <x v="586"/>
    <d v="2024-03-13T00:00:00"/>
    <d v="2024-04-06T00:00:00"/>
    <n v="24"/>
    <s v="Original"/>
    <d v="2024-04-06T00:00:00"/>
    <n v="24"/>
    <s v="Africa"/>
    <s v="Nigeria"/>
    <s v="Abuja"/>
    <s v="Consumer"/>
    <s v="Distributor"/>
    <s v="L. Okafor"/>
    <s v="Components"/>
    <s v="CMP-9001"/>
    <n v="1232.78"/>
    <n v="1731.75"/>
    <n v="1731.75"/>
    <n v="9.2999999999999999E-2"/>
    <n v="16"/>
    <n v="25131.155999999999"/>
    <n v="19724.48"/>
    <x v="587"/>
    <n v="0.21513837246484005"/>
    <s v="Mar-2024"/>
    <d v="2024-03-01T00:00:00"/>
    <d v="2023-01-01T00:00:00"/>
    <n v="14"/>
    <s v="Q1-2024"/>
    <s v="Africa → Nigeria → Abuja"/>
    <m/>
    <m/>
    <s v="High"/>
    <x v="0"/>
    <n v="0"/>
    <n v="9.2999999999999999E-2"/>
    <n v="1356.058"/>
    <n v="17"/>
    <n v="26701.85325"/>
    <n v="23052.986000000001"/>
    <n v="3648.8672499999993"/>
    <n v="0.13665220971132402"/>
    <x v="417"/>
    <x v="587"/>
    <x v="0"/>
  </r>
  <r>
    <x v="587"/>
    <d v="2024-06-16T00:00:00"/>
    <d v="2024-06-21T00:00:00"/>
    <n v="5"/>
    <s v="Original"/>
    <d v="2024-06-21T00:00:00"/>
    <n v="5"/>
    <s v="Asia"/>
    <s v="Japan"/>
    <s v="Tokyo"/>
    <s v="Small Business"/>
    <s v="Distributor"/>
    <s v="F. Müller"/>
    <s v="Phones"/>
    <s v="PHN-9677"/>
    <n v="1367.13"/>
    <n v="3062.01"/>
    <n v="3062.01"/>
    <n v="0.10299999999999999"/>
    <n v="25"/>
    <n v="68665.574250000005"/>
    <n v="34178.25"/>
    <x v="588"/>
    <n v="0.50225057645971705"/>
    <s v="Jun-2024"/>
    <d v="2024-06-01T00:00:00"/>
    <d v="2023-03-01T00:00:00"/>
    <n v="15"/>
    <s v="Q2-2024"/>
    <s v="Asia → Japan → Tokyo"/>
    <m/>
    <m/>
    <s v="High"/>
    <x v="1"/>
    <n v="0"/>
    <n v="0.10299999999999999"/>
    <n v="1503.8430000000003"/>
    <n v="26"/>
    <n v="71412.197220000016"/>
    <n v="39099.918000000005"/>
    <n v="32312.279220000011"/>
    <n v="0.45247563410568875"/>
    <x v="418"/>
    <x v="588"/>
    <x v="0"/>
  </r>
  <r>
    <x v="588"/>
    <d v="2025-02-15T00:00:00"/>
    <d v="2025-02-27T00:00:00"/>
    <n v="12"/>
    <s v="Original"/>
    <d v="2025-02-27T00:00:00"/>
    <n v="12"/>
    <s v="Europe"/>
    <s v="France"/>
    <s v="Lyon"/>
    <s v="Non-Profit"/>
    <s v="Direct"/>
    <s v="K. Singh"/>
    <s v="Accessories"/>
    <s v="ACC-1604"/>
    <n v="1027.26"/>
    <n v="2200.41"/>
    <n v="2200.41"/>
    <n v="8.7999999999999995E-2"/>
    <n v="6"/>
    <n v="12040.64352"/>
    <n v="6163.5599999999995"/>
    <x v="589"/>
    <n v="0.48810377204822358"/>
    <s v="Feb-2025"/>
    <d v="2025-02-01T00:00:00"/>
    <d v="2023-01-01T00:00:00"/>
    <n v="25"/>
    <s v="Q1-2025"/>
    <s v="Europe → France → Lyon"/>
    <m/>
    <m/>
    <s v="High"/>
    <x v="0"/>
    <n v="0"/>
    <n v="8.7999999999999995E-2"/>
    <n v="1129.9860000000001"/>
    <n v="6"/>
    <n v="12040.64352"/>
    <n v="6779.9160000000011"/>
    <n v="5260.7275199999985"/>
    <n v="0.43691414925304578"/>
    <x v="0"/>
    <x v="589"/>
    <x v="0"/>
  </r>
  <r>
    <x v="589"/>
    <d v="2023-04-03T00:00:00"/>
    <d v="2023-04-16T00:00:00"/>
    <n v="13"/>
    <s v="Original"/>
    <d v="2023-04-16T00:00:00"/>
    <n v="13"/>
    <s v="Europe"/>
    <s v="France"/>
    <s v="Marseille"/>
    <s v="Non-Profit"/>
    <s v="Marketplace"/>
    <s v="M. Rossi"/>
    <s v="Accessories"/>
    <s v="ACC-4815"/>
    <n v="790.54"/>
    <n v="601.49"/>
    <n v="601.49"/>
    <n v="0"/>
    <n v="15"/>
    <n v="9022.35"/>
    <n v="11858.099999999999"/>
    <x v="590"/>
    <n v="-0.31430281467688553"/>
    <s v="Apr-2023"/>
    <d v="2023-04-01T00:00:00"/>
    <d v="2023-01-01T00:00:00"/>
    <n v="3"/>
    <s v="Q2-2023"/>
    <s v="Europe → France → Marseille"/>
    <m/>
    <m/>
    <s v="Low"/>
    <x v="0"/>
    <n v="0"/>
    <n v="0"/>
    <n v="869.59400000000005"/>
    <n v="16"/>
    <n v="9623.84"/>
    <n v="13913.504000000001"/>
    <n v="-4289.6640000000007"/>
    <n v="-0.44573309614457435"/>
    <x v="419"/>
    <x v="590"/>
    <x v="0"/>
  </r>
  <r>
    <x v="590"/>
    <d v="2025-08-30T00:00:00"/>
    <d v="2025-09-22T00:00:00"/>
    <n v="23"/>
    <s v="Original"/>
    <d v="2025-09-22T00:00:00"/>
    <n v="23"/>
    <s v="Europe"/>
    <s v="France"/>
    <s v="Marseille"/>
    <s v="Corporate"/>
    <s v="Direct"/>
    <s v="E. Garcia"/>
    <s v="Components"/>
    <s v="CMP-5311"/>
    <n v="663.9"/>
    <n v="947.77"/>
    <n v="947.77"/>
    <n v="0.17399999999999999"/>
    <n v="15"/>
    <n v="11742.8703"/>
    <n v="9958.5"/>
    <x v="591"/>
    <n v="0.1519535049280073"/>
    <s v="Aug-2025"/>
    <d v="2025-08-01T00:00:00"/>
    <d v="2023-01-01T00:00:00"/>
    <n v="31"/>
    <s v="Q3-2025"/>
    <s v="Europe → France → Marseille"/>
    <m/>
    <m/>
    <s v="Medium"/>
    <x v="0"/>
    <n v="0"/>
    <n v="0.17399999999999999"/>
    <n v="730.29000000000008"/>
    <n v="16"/>
    <n v="12525.72832"/>
    <n v="11684.640000000001"/>
    <n v="841.08831999999893"/>
    <n v="6.7148855420807896E-2"/>
    <x v="420"/>
    <x v="591"/>
    <x v="0"/>
  </r>
  <r>
    <x v="591"/>
    <d v="2023-02-27T00:00:00"/>
    <d v="2023-02-26T00:00:00"/>
    <n v="-1"/>
    <s v="Corrected"/>
    <d v="2023-02-28T00:00:00"/>
    <n v="1"/>
    <s v="Americas"/>
    <s v="USA"/>
    <s v="San Francisco"/>
    <s v="Non-Profit"/>
    <s v="Online"/>
    <s v="L. Okafor"/>
    <s v="Networking"/>
    <s v="NET-1282"/>
    <n v="1015.91"/>
    <n v="2331.48"/>
    <n v="2331.48"/>
    <n v="0.14599999999999999"/>
    <n v="26"/>
    <n v="51768.181920000003"/>
    <n v="26413.66"/>
    <x v="592"/>
    <n v="0.48977037592669626"/>
    <s v="Feb-2023"/>
    <d v="2023-02-01T00:00:00"/>
    <d v="2023-01-01T00:00:00"/>
    <n v="1"/>
    <s v="Q1-2023"/>
    <s v="Americas → USA → San Francisco"/>
    <m/>
    <m/>
    <s v="High"/>
    <x v="1"/>
    <n v="0"/>
    <n v="0.14599999999999999"/>
    <n v="1117.501"/>
    <n v="27"/>
    <n v="53759.26584"/>
    <n v="30172.526999999998"/>
    <n v="23586.738840000002"/>
    <n v="0.43874741351936591"/>
    <x v="421"/>
    <x v="592"/>
    <x v="0"/>
  </r>
  <r>
    <x v="592"/>
    <d v="2024-07-31T00:00:00"/>
    <d v="2024-08-15T00:00:00"/>
    <n v="15"/>
    <s v="Original"/>
    <d v="2024-08-15T00:00:00"/>
    <n v="15"/>
    <s v="Asia"/>
    <s v="Japan"/>
    <s v="Tokyo"/>
    <s v="Corporate"/>
    <s v="Marketplace"/>
    <s v="F. Müller"/>
    <s v="Monitors"/>
    <s v="MON-1564"/>
    <n v="1252.52"/>
    <n v="1417.24"/>
    <n v="1417.24"/>
    <n v="0.192"/>
    <n v="5"/>
    <n v="5725.6496000000006"/>
    <n v="6262.6"/>
    <x v="593"/>
    <n v="-9.3779821943696953E-2"/>
    <s v="Jul-2024"/>
    <d v="2024-07-01T00:00:00"/>
    <d v="2023-03-01T00:00:00"/>
    <n v="16"/>
    <s v="Q3-2024"/>
    <s v="Asia → Japan → Tokyo"/>
    <m/>
    <m/>
    <s v="Medium"/>
    <x v="0"/>
    <n v="0"/>
    <n v="0.192"/>
    <n v="1377.7720000000002"/>
    <n v="5"/>
    <n v="5725.6496000000006"/>
    <n v="6888.8600000000006"/>
    <n v="-1163.2103999999999"/>
    <n v="-0.20315780413806667"/>
    <x v="0"/>
    <x v="593"/>
    <x v="0"/>
  </r>
  <r>
    <x v="593"/>
    <d v="2025-06-15T00:00:00"/>
    <d v="2025-07-12T00:00:00"/>
    <n v="27"/>
    <s v="Original"/>
    <d v="2025-07-12T00:00:00"/>
    <n v="27"/>
    <s v="Europe"/>
    <s v="France"/>
    <s v="Marseille"/>
    <s v="Consumer"/>
    <s v="Direct"/>
    <s v="C. Otieno"/>
    <s v="Accessories"/>
    <s v="ACC-7906"/>
    <n v="318.83"/>
    <n v="699.5"/>
    <n v="699.5"/>
    <n v="0.08"/>
    <n v="13"/>
    <n v="8366.02"/>
    <n v="4144.79"/>
    <x v="594"/>
    <n v="0.50456848059172699"/>
    <s v="Jun-2025"/>
    <d v="2025-06-01T00:00:00"/>
    <d v="2023-01-01T00:00:00"/>
    <n v="29"/>
    <s v="Q2-2025"/>
    <s v="Europe → France → Marseille"/>
    <m/>
    <m/>
    <s v="Low"/>
    <x v="0"/>
    <n v="0"/>
    <n v="0.08"/>
    <n v="350.71300000000002"/>
    <n v="14"/>
    <n v="9009.56"/>
    <n v="4909.982"/>
    <n v="4099.5779999999995"/>
    <n v="0.45502532865089967"/>
    <x v="422"/>
    <x v="594"/>
    <x v="0"/>
  </r>
  <r>
    <x v="594"/>
    <d v="2024-06-30T00:00:00"/>
    <d v="2024-07-21T00:00:00"/>
    <n v="21"/>
    <s v="Original"/>
    <d v="2024-07-21T00:00:00"/>
    <n v="21"/>
    <s v="Africa"/>
    <s v="Kenya"/>
    <s v="Kisumu"/>
    <s v="Small Business"/>
    <s v="Retail"/>
    <s v="K. Singh"/>
    <s v="Laptops"/>
    <s v="LAP-6577"/>
    <n v="753.43"/>
    <n v="1787.2"/>
    <n v="1787.2"/>
    <n v="7.2999999999999995E-2"/>
    <n v="9"/>
    <n v="14910.609600000002"/>
    <n v="6780.87"/>
    <x v="595"/>
    <n v="0.54523187301476939"/>
    <s v="Jun-2024"/>
    <d v="2024-06-01T00:00:00"/>
    <d v="2023-01-01T00:00:00"/>
    <n v="17"/>
    <s v="Q2-2024"/>
    <s v="Africa → Kenya → Kisumu"/>
    <m/>
    <m/>
    <s v="High"/>
    <x v="0"/>
    <n v="0"/>
    <n v="7.2999999999999995E-2"/>
    <n v="828.77300000000002"/>
    <n v="9"/>
    <n v="14910.609600000002"/>
    <n v="7458.9570000000003"/>
    <n v="7451.6526000000013"/>
    <n v="0.49975506031624628"/>
    <x v="0"/>
    <x v="595"/>
    <x v="0"/>
  </r>
  <r>
    <x v="595"/>
    <d v="2025-02-17T00:00:00"/>
    <d v="2025-02-15T00:00:00"/>
    <n v="-2"/>
    <s v="Corrected"/>
    <d v="2025-02-19T00:00:00"/>
    <n v="2"/>
    <s v="Americas"/>
    <s v="Canada"/>
    <s v="Toronto"/>
    <s v="Small Business"/>
    <s v="Retail"/>
    <s v="D. Smith"/>
    <s v="Components"/>
    <s v="CMP-5065"/>
    <n v="1133.47"/>
    <n v="1698.75"/>
    <n v="1698.75"/>
    <n v="4.2999999999999997E-2"/>
    <n v="5"/>
    <n v="8128.5187499999993"/>
    <n v="5667.35"/>
    <x v="596"/>
    <n v="0.30278194904821976"/>
    <s v="Feb-2025"/>
    <d v="2025-02-01T00:00:00"/>
    <d v="2023-01-01T00:00:00"/>
    <n v="25"/>
    <s v="Q1-2025"/>
    <s v="Americas → Canada → Toronto"/>
    <m/>
    <m/>
    <s v="High"/>
    <x v="1"/>
    <n v="0"/>
    <n v="4.2999999999999997E-2"/>
    <n v="1246.8170000000002"/>
    <n v="5"/>
    <n v="8128.5187499999993"/>
    <n v="6234.0850000000009"/>
    <n v="1894.4337499999983"/>
    <n v="0.2330601439530417"/>
    <x v="0"/>
    <x v="596"/>
    <x v="0"/>
  </r>
  <r>
    <x v="596"/>
    <d v="2023-01-07T00:00:00"/>
    <d v="2023-01-30T00:00:00"/>
    <n v="23"/>
    <s v="Original"/>
    <d v="2023-01-30T00:00:00"/>
    <n v="23"/>
    <s v="Africa"/>
    <s v="South Africa"/>
    <s v="Cape Town"/>
    <s v="Consumer"/>
    <s v="Online"/>
    <s v="A. Patel"/>
    <s v="Printers"/>
    <s v="PRN-4787"/>
    <n v="299.02"/>
    <n v="724.7"/>
    <n v="724.7"/>
    <n v="0.14000000000000001"/>
    <n v="5"/>
    <n v="3116.21"/>
    <n v="1495.1"/>
    <x v="597"/>
    <n v="0.52021847051386139"/>
    <s v="Jan-2023"/>
    <d v="2023-01-01T00:00:00"/>
    <d v="2023-01-01T00:00:00"/>
    <n v="0"/>
    <s v="Q1-2023"/>
    <s v="Africa → South Africa → Cape Town"/>
    <m/>
    <m/>
    <s v="Low"/>
    <x v="0"/>
    <n v="0"/>
    <n v="0.14000000000000001"/>
    <n v="328.92200000000003"/>
    <n v="5"/>
    <n v="3116.21"/>
    <n v="1644.6100000000001"/>
    <n v="1471.6"/>
    <n v="0.47224031756524748"/>
    <x v="0"/>
    <x v="597"/>
    <x v="0"/>
  </r>
  <r>
    <x v="597"/>
    <d v="2025-03-10T00:00:00"/>
    <d v="2025-04-04T00:00:00"/>
    <n v="25"/>
    <s v="Original"/>
    <d v="2025-04-04T00:00:00"/>
    <n v="25"/>
    <s v="Asia"/>
    <s v="Japan"/>
    <s v="Osaka"/>
    <s v="Corporate"/>
    <s v="Direct"/>
    <s v="H. Kim"/>
    <s v="Printers"/>
    <s v="PRN-9867"/>
    <n v="783.72"/>
    <n v="1355.94"/>
    <n v="1355.94"/>
    <n v="0.187"/>
    <n v="4"/>
    <n v="4409.5168800000001"/>
    <n v="3134.88"/>
    <x v="598"/>
    <n v="0.28906497348525856"/>
    <s v="Mar-2025"/>
    <d v="2025-03-01T00:00:00"/>
    <d v="2023-03-01T00:00:00"/>
    <n v="24"/>
    <s v="Q1-2025"/>
    <s v="Asia → Japan → Osaka"/>
    <m/>
    <m/>
    <s v="Medium"/>
    <x v="0"/>
    <n v="0"/>
    <n v="0.187"/>
    <n v="862.0920000000001"/>
    <n v="4"/>
    <n v="4409.5168800000001"/>
    <n v="3448.3680000000004"/>
    <n v="961.14887999999974"/>
    <n v="0.21797147083378435"/>
    <x v="0"/>
    <x v="598"/>
    <x v="0"/>
  </r>
  <r>
    <x v="598"/>
    <d v="2024-08-17T00:00:00"/>
    <d v="2024-08-15T00:00:00"/>
    <n v="-2"/>
    <s v="Corrected"/>
    <d v="2024-08-19T00:00:00"/>
    <n v="2"/>
    <s v="Americas"/>
    <s v="Brazil"/>
    <s v="Rio de Janeiro"/>
    <s v="Consumer"/>
    <s v="Direct"/>
    <s v="M. Rossi"/>
    <s v="Monitors"/>
    <s v="MON-2849"/>
    <n v="165.3"/>
    <n v="275.07"/>
    <n v="275.07"/>
    <n v="0.13300000000000001"/>
    <n v="25"/>
    <n v="5962.1422499999999"/>
    <n v="4132.5"/>
    <x v="599"/>
    <n v="0.30687665159280625"/>
    <s v="Aug-2024"/>
    <d v="2024-08-01T00:00:00"/>
    <d v="2023-01-01T00:00:00"/>
    <n v="19"/>
    <s v="Q3-2024"/>
    <s v="Americas → Brazil → Rio de Janeiro"/>
    <m/>
    <m/>
    <s v="Low"/>
    <x v="1"/>
    <n v="0"/>
    <n v="0.13300000000000001"/>
    <n v="181.83000000000004"/>
    <n v="26"/>
    <n v="6200.6279399999994"/>
    <n v="4727.5800000000008"/>
    <n v="1473.0479399999986"/>
    <n v="0.23756431675208667"/>
    <x v="423"/>
    <x v="599"/>
    <x v="0"/>
  </r>
  <r>
    <x v="599"/>
    <d v="2024-03-09T00:00:00"/>
    <d v="2024-03-22T00:00:00"/>
    <n v="13"/>
    <s v="Original"/>
    <d v="2024-03-22T00:00:00"/>
    <n v="13"/>
    <s v="Europe"/>
    <s v="United Kingdom"/>
    <s v="Manchester"/>
    <s v="Consumer"/>
    <s v="Online"/>
    <s v="E. Garcia"/>
    <s v="Laptops"/>
    <s v="LAP-8633"/>
    <n v="985.45"/>
    <n v="1802.44"/>
    <n v="1802.44"/>
    <n v="8.9999999999999993E-3"/>
    <n v="19"/>
    <n v="33938.142760000002"/>
    <n v="18723.55"/>
    <x v="600"/>
    <n v="0.44830363486867486"/>
    <s v="Mar-2024"/>
    <d v="2024-03-01T00:00:00"/>
    <d v="2023-01-01T00:00:00"/>
    <n v="14"/>
    <s v="Q1-2024"/>
    <s v="Europe → United Kingdom → Manchester"/>
    <m/>
    <m/>
    <s v="High"/>
    <x v="0"/>
    <n v="0"/>
    <n v="8.9999999999999993E-3"/>
    <n v="1083.9950000000001"/>
    <n v="20"/>
    <n v="35724.360800000002"/>
    <n v="21679.9"/>
    <n v="14044.460800000001"/>
    <n v="0.3931339983555423"/>
    <x v="424"/>
    <x v="600"/>
    <x v="0"/>
  </r>
  <r>
    <x v="600"/>
    <d v="2024-08-19T00:00:00"/>
    <d v="2024-09-02T00:00:00"/>
    <n v="14"/>
    <s v="Original"/>
    <d v="2024-09-02T00:00:00"/>
    <n v="14"/>
    <s v="Americas"/>
    <s v="Canada"/>
    <s v="Toronto"/>
    <s v="Consumer"/>
    <s v="Distributor"/>
    <s v="C. Otieno"/>
    <s v="Printers"/>
    <s v="PRN-9793"/>
    <n v="1337.01"/>
    <n v="1269.78"/>
    <n v="1269.78"/>
    <n v="0.16"/>
    <n v="7"/>
    <n v="7466.3063999999986"/>
    <n v="9359.07"/>
    <x v="601"/>
    <n v="-0.25350735672996244"/>
    <s v="Aug-2024"/>
    <d v="2024-08-01T00:00:00"/>
    <d v="2023-01-01T00:00:00"/>
    <n v="19"/>
    <s v="Q3-2024"/>
    <s v="Americas → Canada → Toronto"/>
    <m/>
    <m/>
    <s v="Medium"/>
    <x v="0"/>
    <n v="0"/>
    <n v="0.16"/>
    <n v="1470.711"/>
    <n v="7"/>
    <n v="7466.3063999999986"/>
    <n v="10294.977000000001"/>
    <n v="-2828.6706000000022"/>
    <n v="-0.37885809240295881"/>
    <x v="0"/>
    <x v="601"/>
    <x v="0"/>
  </r>
  <r>
    <x v="601"/>
    <d v="2025-08-11T00:00:00"/>
    <d v="2025-08-28T00:00:00"/>
    <n v="17"/>
    <s v="Original"/>
    <d v="2025-08-28T00:00:00"/>
    <n v="17"/>
    <s v="Europe"/>
    <s v="France"/>
    <s v="Paris"/>
    <s v="Education"/>
    <s v="Online"/>
    <s v="F. Müller"/>
    <s v="Networking"/>
    <s v="NET-6218"/>
    <n v="416.16"/>
    <n v="571.9"/>
    <n v="571.9"/>
    <n v="7.0999999999999994E-2"/>
    <n v="2"/>
    <n v="1062.5902000000001"/>
    <n v="832.32"/>
    <x v="602"/>
    <n v="0.21670649701079497"/>
    <s v="Aug-2025"/>
    <d v="2025-08-01T00:00:00"/>
    <d v="2023-01-01T00:00:00"/>
    <n v="31"/>
    <s v="Q3-2025"/>
    <s v="Europe → France → Paris"/>
    <m/>
    <m/>
    <s v="Low"/>
    <x v="0"/>
    <n v="0"/>
    <n v="7.0999999999999994E-2"/>
    <n v="457.77600000000007"/>
    <n v="2"/>
    <n v="1062.5902000000001"/>
    <n v="915.55200000000013"/>
    <n v="147.03819999999996"/>
    <n v="0.1383771467118744"/>
    <x v="0"/>
    <x v="602"/>
    <x v="0"/>
  </r>
  <r>
    <x v="602"/>
    <d v="2025-05-16T00:00:00"/>
    <d v="2025-05-18T00:00:00"/>
    <n v="2"/>
    <s v="Original"/>
    <d v="2025-05-18T00:00:00"/>
    <n v="2"/>
    <s v="Asia"/>
    <s v="Japan"/>
    <s v="Tokyo"/>
    <s v="Enterprise"/>
    <s v="Retail"/>
    <s v="J. Njeri"/>
    <s v="Printers"/>
    <s v="PRN-6131"/>
    <n v="1144.3800000000001"/>
    <n v="2755.04"/>
    <n v="2755.04"/>
    <n v="0.15"/>
    <n v="17"/>
    <n v="39810.328000000001"/>
    <n v="19454.460000000003"/>
    <x v="603"/>
    <n v="0.51132128326096682"/>
    <s v="May-2025"/>
    <d v="2025-05-01T00:00:00"/>
    <d v="2023-03-01T00:00:00"/>
    <n v="26"/>
    <s v="Q2-2025"/>
    <s v="Asia → Japan → Tokyo"/>
    <m/>
    <m/>
    <s v="High"/>
    <x v="1"/>
    <n v="0"/>
    <n v="0.15"/>
    <n v="1258.8180000000002"/>
    <n v="18"/>
    <n v="42152.112000000001"/>
    <n v="22658.724000000002"/>
    <n v="19493.387999999999"/>
    <n v="0.46245341158706349"/>
    <x v="425"/>
    <x v="603"/>
    <x v="0"/>
  </r>
  <r>
    <x v="603"/>
    <d v="2023-04-10T00:00:00"/>
    <d v="2023-04-25T00:00:00"/>
    <n v="15"/>
    <s v="Original"/>
    <d v="2023-04-25T00:00:00"/>
    <n v="15"/>
    <s v="Europe"/>
    <s v="United Kingdom"/>
    <s v="London"/>
    <s v="Small Business"/>
    <s v="Retail"/>
    <s v="D. Smith"/>
    <s v="Printers"/>
    <s v="PRN-5067"/>
    <n v="405.66"/>
    <n v="962.51"/>
    <n v="962.51"/>
    <n v="0.19"/>
    <n v="7"/>
    <n v="5457.4317000000001"/>
    <n v="2839.6200000000003"/>
    <x v="604"/>
    <n v="0.47967832561239376"/>
    <s v="Apr-2023"/>
    <d v="2023-04-01T00:00:00"/>
    <d v="2023-01-01T00:00:00"/>
    <n v="3"/>
    <s v="Q2-2023"/>
    <s v="Europe → United Kingdom → London"/>
    <m/>
    <m/>
    <s v="Medium"/>
    <x v="0"/>
    <n v="0"/>
    <n v="0.19"/>
    <n v="446.22600000000006"/>
    <n v="7"/>
    <n v="5457.4317000000001"/>
    <n v="3123.5820000000003"/>
    <n v="2333.8496999999998"/>
    <n v="0.42764615817363316"/>
    <x v="0"/>
    <x v="604"/>
    <x v="0"/>
  </r>
  <r>
    <x v="604"/>
    <d v="2023-09-17T00:00:00"/>
    <d v="2023-10-02T00:00:00"/>
    <n v="15"/>
    <s v="Original"/>
    <d v="2023-10-02T00:00:00"/>
    <n v="15"/>
    <s v="Americas"/>
    <s v="Brazil"/>
    <s v="Rio de Janeiro"/>
    <s v="Small Business"/>
    <s v="Retail"/>
    <s v="B. Chen"/>
    <s v="Laptops"/>
    <s v="LAP-4932"/>
    <n v="689.33"/>
    <n v="668.27"/>
    <n v="668.27"/>
    <n v="0.186"/>
    <n v="13"/>
    <n v="7071.6331400000008"/>
    <n v="8961.2900000000009"/>
    <x v="605"/>
    <n v="-0.26721647214861033"/>
    <s v="Sep-2023"/>
    <d v="2023-09-01T00:00:00"/>
    <d v="2023-01-01T00:00:00"/>
    <n v="8"/>
    <s v="Q3-2023"/>
    <s v="Americas → Brazil → Rio de Janeiro"/>
    <m/>
    <m/>
    <s v="Low"/>
    <x v="0"/>
    <n v="0"/>
    <n v="0.186"/>
    <n v="758.26300000000015"/>
    <n v="14"/>
    <n v="7615.6049199999998"/>
    <n v="10615.682000000003"/>
    <n v="-3000.0770800000028"/>
    <n v="-0.39393811936347178"/>
    <x v="426"/>
    <x v="605"/>
    <x v="0"/>
  </r>
  <r>
    <x v="605"/>
    <d v="2023-04-22T00:00:00"/>
    <d v="2023-05-14T00:00:00"/>
    <n v="22"/>
    <s v="Original"/>
    <d v="2023-05-14T00:00:00"/>
    <n v="22"/>
    <s v="Asia"/>
    <s v="Japan"/>
    <s v="Nagoya"/>
    <s v="Enterprise"/>
    <s v="Retail"/>
    <s v="A. Patel"/>
    <s v="Accessories"/>
    <s v="ACC-7713"/>
    <n v="1209.22"/>
    <n v="1404.33"/>
    <n v="1404.33"/>
    <n v="0.10299999999999999"/>
    <n v="11"/>
    <n v="13856.52411"/>
    <n v="13301.42"/>
    <x v="606"/>
    <n v="4.0060848275751328E-2"/>
    <s v="Apr-2023"/>
    <d v="2023-04-01T00:00:00"/>
    <d v="2023-03-01T00:00:00"/>
    <n v="1"/>
    <s v="Q2-2023"/>
    <s v="Asia → Japan → Nagoya"/>
    <m/>
    <m/>
    <s v="Medium"/>
    <x v="0"/>
    <n v="0"/>
    <n v="0.10299999999999999"/>
    <n v="1330.1420000000001"/>
    <n v="12"/>
    <n v="15116.208119999999"/>
    <n v="15961.704000000002"/>
    <n v="-845.49588000000222"/>
    <n v="-5.5933066896673704E-2"/>
    <x v="427"/>
    <x v="606"/>
    <x v="0"/>
  </r>
  <r>
    <x v="606"/>
    <d v="2025-06-19T00:00:00"/>
    <d v="2025-06-21T00:00:00"/>
    <n v="2"/>
    <s v="Original"/>
    <d v="2025-06-21T00:00:00"/>
    <n v="2"/>
    <s v="Africa"/>
    <s v="South Africa"/>
    <s v="Johannesburg"/>
    <s v="Small Business"/>
    <s v="Not Specified"/>
    <s v="H. Kim"/>
    <s v="Phones"/>
    <s v="PHN-7379"/>
    <n v="1466.27"/>
    <n v="3589.89"/>
    <n v="3589.89"/>
    <n v="9.7000000000000003E-2"/>
    <n v="9"/>
    <n v="29175.036029999999"/>
    <n v="13196.43"/>
    <x v="607"/>
    <n v="0.54768076425234147"/>
    <s v="Jun-2025"/>
    <d v="2025-06-01T00:00:00"/>
    <d v="2023-01-01T00:00:00"/>
    <n v="29"/>
    <s v="Q2-2025"/>
    <s v="Africa → South Africa → Johannesburg"/>
    <m/>
    <m/>
    <s v="High"/>
    <x v="1"/>
    <n v="0"/>
    <n v="9.7000000000000003E-2"/>
    <n v="1612.8970000000002"/>
    <n v="9"/>
    <n v="29175.036029999999"/>
    <n v="14516.073000000002"/>
    <n v="14658.963029999997"/>
    <n v="0.50244884067757556"/>
    <x v="0"/>
    <x v="607"/>
    <x v="0"/>
  </r>
  <r>
    <x v="607"/>
    <d v="2024-11-27T00:00:00"/>
    <d v="2024-12-24T00:00:00"/>
    <n v="27"/>
    <s v="Original"/>
    <d v="2024-12-24T00:00:00"/>
    <n v="27"/>
    <s v="Africa"/>
    <s v="Kenya"/>
    <s v="Mombasa"/>
    <s v="Corporate"/>
    <s v="Distributor"/>
    <s v="B. Chen"/>
    <s v="Printers"/>
    <s v="PRN-5569"/>
    <n v="143.33000000000001"/>
    <n v="233.51"/>
    <n v="233.51"/>
    <n v="0.16300000000000001"/>
    <n v="14"/>
    <n v="2736.27018"/>
    <n v="2006.6200000000001"/>
    <x v="608"/>
    <n v="0.26665867476580835"/>
    <s v="Nov-2024"/>
    <d v="2024-11-01T00:00:00"/>
    <d v="2023-01-01T00:00:00"/>
    <n v="22"/>
    <s v="Q4-2024"/>
    <s v="Africa → Kenya → Mombasa"/>
    <m/>
    <m/>
    <s v="Low"/>
    <x v="0"/>
    <n v="0"/>
    <n v="0.16300000000000001"/>
    <n v="157.66300000000004"/>
    <n v="15"/>
    <n v="2931.7180499999995"/>
    <n v="2364.9450000000006"/>
    <n v="566.77304999999888"/>
    <n v="0.19332454224238887"/>
    <x v="428"/>
    <x v="608"/>
    <x v="0"/>
  </r>
  <r>
    <x v="608"/>
    <d v="2024-01-28T00:00:00"/>
    <d v="2024-01-27T00:00:00"/>
    <n v="-1"/>
    <s v="Corrected"/>
    <d v="2024-01-29T00:00:00"/>
    <n v="1"/>
    <s v="Africa"/>
    <s v="South Africa"/>
    <s v="Cape Town"/>
    <s v="Enterprise"/>
    <s v="Direct"/>
    <s v="O. Wang"/>
    <s v="Components"/>
    <s v="CMP-1470"/>
    <n v="109.75"/>
    <n v="124.25"/>
    <n v="124.25"/>
    <n v="0.12"/>
    <n v="19"/>
    <n v="2077.46"/>
    <n v="2085.25"/>
    <x v="609"/>
    <n v="-3.7497713554051405E-3"/>
    <s v="Jan-2024"/>
    <d v="2024-01-01T00:00:00"/>
    <d v="2023-01-01T00:00:00"/>
    <n v="12"/>
    <s v="Q1-2024"/>
    <s v="Africa → South Africa → Cape Town"/>
    <m/>
    <m/>
    <s v="Low"/>
    <x v="1"/>
    <n v="0"/>
    <n v="0.12"/>
    <n v="120.72500000000001"/>
    <n v="20"/>
    <n v="2186.8000000000002"/>
    <n v="2414.5"/>
    <n v="-227.69999999999982"/>
    <n v="-0.10412474849094558"/>
    <x v="429"/>
    <x v="609"/>
    <x v="0"/>
  </r>
  <r>
    <x v="609"/>
    <d v="2023-04-16T00:00:00"/>
    <d v="2023-04-23T00:00:00"/>
    <n v="7"/>
    <s v="Original"/>
    <d v="2023-04-23T00:00:00"/>
    <n v="7"/>
    <s v="Americas"/>
    <s v="USA"/>
    <s v="Austin"/>
    <s v="Corporate"/>
    <s v="Distributor"/>
    <s v="O. Wang"/>
    <s v="Printers"/>
    <s v="PRN-9249"/>
    <n v="1099.1500000000001"/>
    <n v="1431.37"/>
    <n v="1431.37"/>
    <n v="0.104"/>
    <n v="8"/>
    <n v="10260.060159999999"/>
    <n v="8793.2000000000007"/>
    <x v="610"/>
    <n v="0.14296798821109433"/>
    <s v="Apr-2023"/>
    <d v="2023-04-01T00:00:00"/>
    <d v="2023-01-01T00:00:00"/>
    <n v="3"/>
    <s v="Q2-2023"/>
    <s v="Americas → USA → Austin"/>
    <m/>
    <m/>
    <s v="Medium"/>
    <x v="1"/>
    <n v="0"/>
    <n v="0.104"/>
    <n v="1209.0650000000003"/>
    <n v="8"/>
    <n v="10260.060159999999"/>
    <n v="9672.5200000000023"/>
    <n v="587.54015999999683"/>
    <n v="5.7264787032203605E-2"/>
    <x v="0"/>
    <x v="610"/>
    <x v="0"/>
  </r>
  <r>
    <x v="610"/>
    <d v="2024-02-01T00:00:00"/>
    <d v="2024-02-01T00:00:00"/>
    <n v="0"/>
    <s v="Original"/>
    <d v="2024-02-01T00:00:00"/>
    <n v="0"/>
    <s v="Americas"/>
    <s v="USA"/>
    <s v="Austin"/>
    <s v="Consumer"/>
    <s v="Distributor"/>
    <s v="H. Kim"/>
    <s v="Printers"/>
    <s v="PRN-4906"/>
    <n v="714.43"/>
    <n v="1595.52"/>
    <n v="1595.52"/>
    <n v="0.19400000000000001"/>
    <n v="14"/>
    <n v="18003.847679999999"/>
    <n v="10002.019999999999"/>
    <x v="611"/>
    <n v="0.44445097638151093"/>
    <s v="Feb-2024"/>
    <d v="2024-02-01T00:00:00"/>
    <d v="2023-01-01T00:00:00"/>
    <n v="13"/>
    <s v="Q1-2024"/>
    <s v="Americas → USA → Austin"/>
    <m/>
    <m/>
    <s v="Medium"/>
    <x v="1"/>
    <n v="0"/>
    <n v="0.19400000000000001"/>
    <n v="785.87300000000005"/>
    <n v="15"/>
    <n v="19289.836800000001"/>
    <n v="11788.095000000001"/>
    <n v="7501.7417999999998"/>
    <n v="0.38889607401966197"/>
    <x v="430"/>
    <x v="611"/>
    <x v="0"/>
  </r>
  <r>
    <x v="611"/>
    <d v="2024-10-19T00:00:00"/>
    <d v="2024-11-06T00:00:00"/>
    <n v="18"/>
    <s v="Original"/>
    <d v="2024-11-06T00:00:00"/>
    <n v="18"/>
    <s v="Americas"/>
    <s v="USA"/>
    <s v="Chicago"/>
    <s v="Education"/>
    <s v="Not Specified"/>
    <s v="C. Otieno"/>
    <s v="Monitors"/>
    <s v="MON-8129"/>
    <n v="942.02"/>
    <n v="1028.46"/>
    <n v="1028.46"/>
    <n v="0"/>
    <n v="9"/>
    <n v="9256.14"/>
    <n v="8478.18"/>
    <x v="612"/>
    <n v="8.4047994088248354E-2"/>
    <s v="Oct-2024"/>
    <d v="2024-10-01T00:00:00"/>
    <d v="2023-01-01T00:00:00"/>
    <n v="21"/>
    <s v="Q4-2024"/>
    <s v="Americas → USA → Chicago"/>
    <m/>
    <m/>
    <s v="Medium"/>
    <x v="0"/>
    <n v="0"/>
    <n v="0"/>
    <n v="1036.222"/>
    <n v="9"/>
    <n v="9256.14"/>
    <n v="9325.9979999999996"/>
    <n v="-69.858000000000175"/>
    <n v="-7.5472065029267253E-3"/>
    <x v="0"/>
    <x v="612"/>
    <x v="0"/>
  </r>
  <r>
    <x v="612"/>
    <d v="2024-06-25T00:00:00"/>
    <d v="2024-06-30T00:00:00"/>
    <n v="5"/>
    <s v="Original"/>
    <d v="2024-06-30T00:00:00"/>
    <n v="5"/>
    <s v="Africa"/>
    <s v="Kenya"/>
    <s v="Kisumu"/>
    <s v="Education"/>
    <s v="Direct"/>
    <s v="M. Rossi"/>
    <s v="Networking"/>
    <s v="NET-5987"/>
    <n v="1323.55"/>
    <n v="3230.35"/>
    <n v="3230.35"/>
    <n v="2.1999999999999999E-2"/>
    <n v="26"/>
    <n v="82141.339799999987"/>
    <n v="34412.299999999996"/>
    <x v="613"/>
    <n v="0.58105991351263542"/>
    <s v="Jun-2024"/>
    <d v="2024-06-01T00:00:00"/>
    <d v="2023-01-01T00:00:00"/>
    <n v="17"/>
    <s v="Q2-2024"/>
    <s v="Africa → Kenya → Kisumu"/>
    <m/>
    <m/>
    <s v="High"/>
    <x v="1"/>
    <n v="0"/>
    <n v="2.1999999999999999E-2"/>
    <n v="1455.905"/>
    <n v="27"/>
    <n v="85300.622099999993"/>
    <n v="39309.434999999998"/>
    <n v="45991.187099999996"/>
    <n v="0.53916590486389904"/>
    <x v="431"/>
    <x v="613"/>
    <x v="0"/>
  </r>
  <r>
    <x v="613"/>
    <d v="2023-07-30T00:00:00"/>
    <d v="2023-08-19T00:00:00"/>
    <n v="20"/>
    <s v="Original"/>
    <d v="2023-08-19T00:00:00"/>
    <n v="20"/>
    <s v="Europe"/>
    <s v="France"/>
    <s v="Paris"/>
    <s v="Enterprise"/>
    <s v="Marketplace"/>
    <s v="G. Dubois"/>
    <s v="Networking"/>
    <s v="NET-5423"/>
    <n v="1418.51"/>
    <n v="2789.61"/>
    <n v="2789.61"/>
    <n v="0.17100000000000001"/>
    <n v="8"/>
    <n v="18500.693520000001"/>
    <n v="11348.08"/>
    <x v="614"/>
    <n v="0.38661326464695689"/>
    <s v="Jul-2023"/>
    <d v="2023-07-01T00:00:00"/>
    <d v="2023-01-01T00:00:00"/>
    <n v="6"/>
    <s v="Q3-2023"/>
    <s v="Europe → France → Paris"/>
    <m/>
    <m/>
    <s v="High"/>
    <x v="0"/>
    <n v="0"/>
    <n v="0.17100000000000001"/>
    <n v="1560.3610000000001"/>
    <n v="8"/>
    <n v="18500.693520000001"/>
    <n v="12482.888000000001"/>
    <n v="6017.8055199999999"/>
    <n v="0.32527459111165252"/>
    <x v="0"/>
    <x v="614"/>
    <x v="0"/>
  </r>
  <r>
    <x v="614"/>
    <d v="2025-03-11T00:00:00"/>
    <d v="2025-03-27T00:00:00"/>
    <n v="16"/>
    <s v="Original"/>
    <d v="2025-03-27T00:00:00"/>
    <n v="16"/>
    <s v="Asia"/>
    <s v="Japan"/>
    <s v="Tokyo"/>
    <s v="Enterprise"/>
    <s v="Distributor"/>
    <s v="B. Chen"/>
    <s v="Printers"/>
    <s v="PRN-5264"/>
    <n v="1317.58"/>
    <n v="1897.74"/>
    <n v="1897.74"/>
    <n v="8.1000000000000003E-2"/>
    <n v="6"/>
    <n v="10464.138360000001"/>
    <n v="7905.48"/>
    <x v="615"/>
    <n v="0.24451687009230266"/>
    <s v="Mar-2025"/>
    <d v="2025-03-01T00:00:00"/>
    <d v="2023-03-01T00:00:00"/>
    <n v="24"/>
    <s v="Q1-2025"/>
    <s v="Asia → Japan → Tokyo"/>
    <m/>
    <m/>
    <s v="High"/>
    <x v="0"/>
    <n v="0"/>
    <n v="8.1000000000000003E-2"/>
    <n v="1449.338"/>
    <n v="6"/>
    <n v="10464.138360000001"/>
    <n v="8696.0280000000002"/>
    <n v="1768.1103600000006"/>
    <n v="0.16896855710153286"/>
    <x v="0"/>
    <x v="615"/>
    <x v="0"/>
  </r>
  <r>
    <x v="615"/>
    <d v="2023-10-09T00:00:00"/>
    <d v="2023-10-11T00:00:00"/>
    <n v="2"/>
    <s v="Original"/>
    <d v="2023-10-11T00:00:00"/>
    <n v="2"/>
    <s v="Africa"/>
    <s v="Nigeria"/>
    <s v="Port Harcourt"/>
    <s v="Education"/>
    <s v="Marketplace"/>
    <s v="K. Singh"/>
    <s v="Networking"/>
    <s v="NET-8856"/>
    <n v="391.16"/>
    <n v="902.47"/>
    <n v="902.47"/>
    <n v="4.0000000000000001E-3"/>
    <n v="12"/>
    <n v="10786.32144"/>
    <n v="4693.92"/>
    <x v="616"/>
    <n v="0.56482661618139207"/>
    <s v="Oct-2023"/>
    <d v="2023-10-01T00:00:00"/>
    <d v="2023-01-01T00:00:00"/>
    <n v="9"/>
    <s v="Q4-2023"/>
    <s v="Africa → Nigeria → Port Harcourt"/>
    <m/>
    <m/>
    <s v="Medium"/>
    <x v="1"/>
    <n v="0"/>
    <n v="4.0000000000000001E-3"/>
    <n v="430.27600000000007"/>
    <n v="13"/>
    <n v="11685.181560000001"/>
    <n v="5593.5880000000006"/>
    <n v="6091.5935600000003"/>
    <n v="0.52130927779953129"/>
    <x v="432"/>
    <x v="616"/>
    <x v="0"/>
  </r>
  <r>
    <x v="616"/>
    <d v="2024-12-17T00:00:00"/>
    <d v="2025-01-16T00:00:00"/>
    <n v="30"/>
    <s v="Original"/>
    <d v="2025-01-16T00:00:00"/>
    <n v="30"/>
    <s v="Europe"/>
    <s v="United Kingdom"/>
    <s v="Manchester"/>
    <s v="Corporate"/>
    <s v="Retail"/>
    <s v="D. Smith"/>
    <s v="Monitors"/>
    <s v="MON-4215"/>
    <n v="722.87"/>
    <n v="-33.659999999999997"/>
    <n v="33.659999999999997"/>
    <n v="0.10199999999999999"/>
    <n v="28"/>
    <n v="846.34703999999988"/>
    <n v="20240.36"/>
    <x v="617"/>
    <n v="-22.914965189693348"/>
    <s v="Dec-2024"/>
    <d v="2024-12-01T00:00:00"/>
    <d v="2023-01-01T00:00:00"/>
    <n v="23"/>
    <s v="Q4-2024"/>
    <s v="Europe → United Kingdom → Manchester"/>
    <m/>
    <m/>
    <s v="Low"/>
    <x v="0"/>
    <n v="0"/>
    <n v="0.10199999999999999"/>
    <n v="795.15700000000004"/>
    <n v="29"/>
    <n v="876.57371999999987"/>
    <n v="23059.553"/>
    <n v="-22182.97928"/>
    <n v="-25.306461708662681"/>
    <x v="433"/>
    <x v="617"/>
    <x v="0"/>
  </r>
  <r>
    <x v="617"/>
    <d v="2025-07-11T00:00:00"/>
    <d v="2025-07-16T00:00:00"/>
    <n v="5"/>
    <s v="Original"/>
    <d v="2025-07-16T00:00:00"/>
    <n v="5"/>
    <s v="Europe"/>
    <s v="United Kingdom"/>
    <s v="London"/>
    <s v="Enterprise"/>
    <s v="Online"/>
    <s v="K. Singh"/>
    <s v="Printers"/>
    <s v="PRN-5753"/>
    <n v="930.03"/>
    <n v="1086.68"/>
    <n v="1086.68"/>
    <n v="0.109"/>
    <n v="26"/>
    <n v="25174.028880000002"/>
    <n v="24180.78"/>
    <x v="618"/>
    <n v="3.9455300728168656E-2"/>
    <s v="Jul-2025"/>
    <d v="2025-07-01T00:00:00"/>
    <d v="2023-01-01T00:00:00"/>
    <n v="30"/>
    <s v="Q3-2025"/>
    <s v="Europe → United Kingdom → London"/>
    <m/>
    <m/>
    <s v="Medium"/>
    <x v="1"/>
    <n v="0"/>
    <n v="0.109"/>
    <n v="1023.033"/>
    <n v="27"/>
    <n v="26142.260760000001"/>
    <n v="27621.891"/>
    <n v="-1479.6302399999986"/>
    <n v="-5.6599169199014546E-2"/>
    <x v="434"/>
    <x v="618"/>
    <x v="0"/>
  </r>
  <r>
    <x v="618"/>
    <d v="2024-10-13T00:00:00"/>
    <d v="2024-10-24T00:00:00"/>
    <n v="11"/>
    <s v="Original"/>
    <d v="2024-10-24T00:00:00"/>
    <n v="11"/>
    <s v="Europe"/>
    <s v="France"/>
    <s v="Paris"/>
    <s v="Education"/>
    <s v="Distributor"/>
    <s v="F. Müller"/>
    <s v="Components"/>
    <s v="CMP-5006"/>
    <n v="816.7"/>
    <n v="1010.75"/>
    <n v="1010.75"/>
    <n v="4.7E-2"/>
    <n v="43"/>
    <n v="41419.524249999995"/>
    <n v="35118.1"/>
    <x v="619"/>
    <n v="0.15213656757537472"/>
    <s v="Oct-2024"/>
    <d v="2024-10-01T00:00:00"/>
    <d v="2023-01-01T00:00:00"/>
    <n v="21"/>
    <s v="Q4-2024"/>
    <s v="Europe → France → Paris"/>
    <m/>
    <m/>
    <s v="Medium"/>
    <x v="0"/>
    <n v="0"/>
    <n v="4.7E-2"/>
    <n v="898.37000000000012"/>
    <n v="45"/>
    <n v="43346.013749999998"/>
    <n v="40426.650000000009"/>
    <n v="2919.3637499999895"/>
    <n v="6.7350224332912031E-2"/>
    <x v="435"/>
    <x v="619"/>
    <x v="0"/>
  </r>
  <r>
    <x v="619"/>
    <d v="2023-09-08T00:00:00"/>
    <d v="2023-09-14T00:00:00"/>
    <n v="6"/>
    <s v="Original"/>
    <d v="2023-09-14T00:00:00"/>
    <n v="6"/>
    <s v="Africa"/>
    <s v="Kenya"/>
    <s v="Nakuru"/>
    <s v="Education"/>
    <s v="Direct"/>
    <s v="I. Johnson"/>
    <s v="Accessories"/>
    <s v="ACC-4766"/>
    <n v="251.03"/>
    <n v="411.48"/>
    <n v="411.48"/>
    <n v="0.16500000000000001"/>
    <n v="3"/>
    <n v="1030.7574"/>
    <n v="753.09"/>
    <x v="620"/>
    <n v="0.26938191275658069"/>
    <s v="Sep-2023"/>
    <d v="2023-09-01T00:00:00"/>
    <d v="2023-01-01T00:00:00"/>
    <n v="8"/>
    <s v="Q3-2023"/>
    <s v="Africa → Kenya → Nakuru"/>
    <m/>
    <m/>
    <s v="Low"/>
    <x v="1"/>
    <n v="0"/>
    <n v="0.16500000000000001"/>
    <n v="276.13300000000004"/>
    <n v="3"/>
    <n v="1030.7574"/>
    <n v="828.39900000000011"/>
    <n v="202.35839999999985"/>
    <n v="0.19632010403223868"/>
    <x v="0"/>
    <x v="620"/>
    <x v="0"/>
  </r>
  <r>
    <x v="620"/>
    <d v="2025-04-17T00:00:00"/>
    <d v="2025-05-03T00:00:00"/>
    <n v="16"/>
    <s v="Original"/>
    <d v="2025-05-03T00:00:00"/>
    <n v="16"/>
    <s v="Americas"/>
    <s v="Brazil"/>
    <s v="Rio de Janeiro"/>
    <s v="Consumer"/>
    <s v="Marketplace"/>
    <s v="J. Njeri"/>
    <s v="Networking"/>
    <s v="NET-8610"/>
    <n v="168.68"/>
    <n v="413.34"/>
    <n v="413.34"/>
    <n v="0.186"/>
    <n v="7"/>
    <n v="2355.2113199999999"/>
    <n v="1180.76"/>
    <x v="621"/>
    <n v="0.49866069767361682"/>
    <s v="Apr-2025"/>
    <d v="2025-04-01T00:00:00"/>
    <d v="2023-01-01T00:00:00"/>
    <n v="27"/>
    <s v="Q2-2025"/>
    <s v="Americas → Brazil → Rio de Janeiro"/>
    <m/>
    <m/>
    <s v="Low"/>
    <x v="0"/>
    <n v="0"/>
    <n v="0.186"/>
    <n v="185.54800000000003"/>
    <n v="7"/>
    <n v="2355.2113199999999"/>
    <n v="1298.8360000000002"/>
    <n v="1056.3753199999996"/>
    <n v="0.44852676744097836"/>
    <x v="0"/>
    <x v="621"/>
    <x v="0"/>
  </r>
  <r>
    <x v="621"/>
    <d v="2024-07-28T00:00:00"/>
    <d v="2024-08-23T00:00:00"/>
    <n v="26"/>
    <s v="Original"/>
    <d v="2024-08-23T00:00:00"/>
    <n v="26"/>
    <s v="Asia"/>
    <s v="India"/>
    <s v="Hyderabad"/>
    <s v="Corporate"/>
    <s v="Retail"/>
    <s v="J. Njeri"/>
    <s v="Networking"/>
    <s v="NET-4675"/>
    <n v="1339.24"/>
    <n v="1558.89"/>
    <n v="1558.89"/>
    <n v="0.192"/>
    <n v="24"/>
    <n v="30229.994880000002"/>
    <n v="32141.760000000002"/>
    <x v="622"/>
    <n v="-6.3240669659021781E-2"/>
    <s v="Jul-2024"/>
    <d v="2024-07-01T00:00:00"/>
    <d v="2023-01-01T00:00:00"/>
    <n v="18"/>
    <s v="Q3-2024"/>
    <s v="Asia → India → Hyderabad"/>
    <m/>
    <m/>
    <s v="Medium"/>
    <x v="0"/>
    <n v="0"/>
    <n v="0.192"/>
    <n v="1473.1640000000002"/>
    <n v="25"/>
    <n v="31489.578000000001"/>
    <n v="36829.100000000006"/>
    <n v="-5339.5220000000045"/>
    <n v="-0.16956473662492411"/>
    <x v="436"/>
    <x v="622"/>
    <x v="0"/>
  </r>
  <r>
    <x v="622"/>
    <d v="2025-07-19T00:00:00"/>
    <d v="2025-07-31T00:00:00"/>
    <n v="12"/>
    <s v="Original"/>
    <d v="2025-07-31T00:00:00"/>
    <n v="12"/>
    <s v="Africa"/>
    <s v="Kenya"/>
    <s v="Nairobi"/>
    <s v="Small Business"/>
    <s v="Marketplace"/>
    <s v="O. Wang"/>
    <s v="Accessories"/>
    <s v="ACC-1028"/>
    <n v="619.64"/>
    <n v="861.16"/>
    <n v="861.16"/>
    <n v="0.113"/>
    <n v="14"/>
    <n v="10693.88488"/>
    <n v="8674.9599999999991"/>
    <x v="623"/>
    <n v="0.18879246435276761"/>
    <s v="Jul-2025"/>
    <d v="2025-07-01T00:00:00"/>
    <d v="2023-01-01T00:00:00"/>
    <n v="30"/>
    <s v="Q3-2025"/>
    <s v="Africa → Kenya → Nairobi"/>
    <m/>
    <m/>
    <s v="Medium"/>
    <x v="0"/>
    <n v="0"/>
    <n v="0.113"/>
    <n v="681.60400000000004"/>
    <n v="15"/>
    <n v="11457.7338"/>
    <n v="10224.060000000001"/>
    <n v="1233.6737999999987"/>
    <n v="0.1076717107880442"/>
    <x v="437"/>
    <x v="623"/>
    <x v="0"/>
  </r>
  <r>
    <x v="623"/>
    <d v="2023-08-03T00:00:00"/>
    <d v="2023-08-02T00:00:00"/>
    <n v="-1"/>
    <s v="Corrected"/>
    <d v="2023-08-04T00:00:00"/>
    <n v="1"/>
    <s v="Asia"/>
    <s v="China"/>
    <s v="Shanghai"/>
    <s v="Non-Profit"/>
    <s v="Direct"/>
    <s v="J. Njeri"/>
    <s v="Networking"/>
    <s v="NET-4735"/>
    <n v="1021.97"/>
    <n v="2296.25"/>
    <n v="2296.25"/>
    <n v="0.161"/>
    <n v="26"/>
    <n v="50090.397499999999"/>
    <n v="26571.22"/>
    <x v="624"/>
    <n v="0.46953465482081669"/>
    <s v="Aug-2023"/>
    <d v="2023-08-01T00:00:00"/>
    <d v="2023-01-01T00:00:00"/>
    <n v="7"/>
    <s v="Q3-2023"/>
    <s v="Asia → China → Shanghai"/>
    <m/>
    <m/>
    <s v="High"/>
    <x v="1"/>
    <n v="0"/>
    <n v="0.161"/>
    <n v="1124.1670000000001"/>
    <n v="27"/>
    <n v="52016.951249999998"/>
    <n v="30352.509000000005"/>
    <n v="21664.442249999993"/>
    <n v="0.41648812030289822"/>
    <x v="438"/>
    <x v="624"/>
    <x v="0"/>
  </r>
  <r>
    <x v="624"/>
    <d v="2023-11-19T00:00:00"/>
    <d v="2023-12-12T00:00:00"/>
    <n v="23"/>
    <s v="Original"/>
    <d v="2023-12-12T00:00:00"/>
    <n v="23"/>
    <s v="Asia"/>
    <s v="India"/>
    <s v="Delhi"/>
    <s v="Small Business"/>
    <s v="Direct"/>
    <s v="C. Otieno"/>
    <s v="Networking"/>
    <s v="NET-2460"/>
    <n v="1349.04"/>
    <n v="2636.6"/>
    <n v="2636.6"/>
    <n v="0.114"/>
    <n v="14"/>
    <n v="32704.386400000003"/>
    <n v="18886.559999999998"/>
    <x v="625"/>
    <n v="0.42250682312143928"/>
    <s v="Nov-2023"/>
    <d v="2023-11-01T00:00:00"/>
    <d v="2023-01-01T00:00:00"/>
    <n v="10"/>
    <s v="Q4-2023"/>
    <s v="Asia → India → Delhi"/>
    <m/>
    <m/>
    <s v="High"/>
    <x v="0"/>
    <n v="0"/>
    <n v="0.114"/>
    <n v="1483.9440000000002"/>
    <n v="15"/>
    <n v="35040.413999999997"/>
    <n v="22259.160000000003"/>
    <n v="12781.253999999994"/>
    <n v="0.36475750543358293"/>
    <x v="439"/>
    <x v="625"/>
    <x v="0"/>
  </r>
  <r>
    <x v="625"/>
    <d v="2023-12-22T00:00:00"/>
    <d v="2024-01-16T00:00:00"/>
    <n v="25"/>
    <s v="Original"/>
    <d v="2024-01-16T00:00:00"/>
    <n v="25"/>
    <s v="Asia"/>
    <s v="India"/>
    <s v="Hyderabad"/>
    <s v="Small Business"/>
    <s v="Retail"/>
    <s v="A. Patel"/>
    <s v="Components"/>
    <s v="CMP-1555"/>
    <n v="1346.81"/>
    <n v="978.09"/>
    <n v="978.09"/>
    <n v="0.159"/>
    <n v="17"/>
    <n v="13983.752729999998"/>
    <n v="22895.77"/>
    <x v="626"/>
    <n v="-0.6373122753293996"/>
    <s v="Dec-2023"/>
    <d v="2023-12-01T00:00:00"/>
    <d v="2023-01-01T00:00:00"/>
    <n v="11"/>
    <s v="Q4-2023"/>
    <s v="Asia → India → Hyderabad"/>
    <m/>
    <m/>
    <s v="Medium"/>
    <x v="0"/>
    <n v="0"/>
    <n v="0.159"/>
    <n v="1481.491"/>
    <n v="18"/>
    <n v="14806.326419999999"/>
    <n v="26666.838"/>
    <n v="-11860.51158"/>
    <n v="-0.80104350286233938"/>
    <x v="440"/>
    <x v="626"/>
    <x v="0"/>
  </r>
  <r>
    <x v="626"/>
    <d v="2023-08-03T00:00:00"/>
    <d v="2023-08-30T00:00:00"/>
    <n v="27"/>
    <s v="Original"/>
    <d v="2023-08-30T00:00:00"/>
    <n v="27"/>
    <s v="Asia"/>
    <s v="China"/>
    <s v="Shanghai"/>
    <s v="Consumer"/>
    <s v="Distributor"/>
    <s v="N. Brown"/>
    <s v="Monitors"/>
    <s v="MON-3773"/>
    <n v="226.04"/>
    <n v="545.72"/>
    <n v="545.72"/>
    <n v="0.151"/>
    <n v="11"/>
    <n v="5096.4790800000001"/>
    <n v="2486.44"/>
    <x v="627"/>
    <n v="0.51212592831834014"/>
    <s v="Aug-2023"/>
    <d v="2023-08-01T00:00:00"/>
    <d v="2023-01-01T00:00:00"/>
    <n v="7"/>
    <s v="Q3-2023"/>
    <s v="Asia → China → Shanghai"/>
    <m/>
    <m/>
    <s v="Low"/>
    <x v="0"/>
    <n v="0"/>
    <n v="0.151"/>
    <n v="248.64400000000001"/>
    <n v="12"/>
    <n v="5559.7953600000001"/>
    <n v="2983.7280000000001"/>
    <n v="2576.06736"/>
    <n v="0.46333852115017415"/>
    <x v="441"/>
    <x v="627"/>
    <x v="0"/>
  </r>
  <r>
    <x v="627"/>
    <d v="2023-06-23T00:00:00"/>
    <d v="2023-07-18T00:00:00"/>
    <n v="25"/>
    <s v="Original"/>
    <d v="2023-07-18T00:00:00"/>
    <n v="25"/>
    <s v="Americas"/>
    <s v="Canada"/>
    <s v="Vancouver"/>
    <s v="Enterprise"/>
    <s v="Online"/>
    <s v="N. Brown"/>
    <s v="Phones"/>
    <s v="PHN-4677"/>
    <n v="807.02"/>
    <n v="1435.54"/>
    <n v="1435.54"/>
    <n v="0"/>
    <n v="23"/>
    <n v="33017.42"/>
    <n v="18561.46"/>
    <x v="628"/>
    <n v="0.43782827368098415"/>
    <s v="Jun-2023"/>
    <d v="2023-06-01T00:00:00"/>
    <d v="2023-01-01T00:00:00"/>
    <n v="5"/>
    <s v="Q2-2023"/>
    <s v="Americas → Canada → Vancouver"/>
    <m/>
    <m/>
    <s v="Medium"/>
    <x v="0"/>
    <n v="0"/>
    <n v="0"/>
    <n v="887.72200000000009"/>
    <n v="24"/>
    <n v="34452.959999999999"/>
    <n v="21305.328000000001"/>
    <n v="13147.631999999998"/>
    <n v="0.38161110104908252"/>
    <x v="442"/>
    <x v="628"/>
    <x v="0"/>
  </r>
  <r>
    <x v="628"/>
    <d v="2023-12-07T00:00:00"/>
    <d v="2024-01-02T00:00:00"/>
    <n v="26"/>
    <s v="Original"/>
    <d v="2024-01-02T00:00:00"/>
    <n v="26"/>
    <s v="Europe"/>
    <s v="Germany"/>
    <s v="Frankfurt"/>
    <s v="Enterprise"/>
    <s v="Distributor"/>
    <s v="E. Garcia"/>
    <s v="Components"/>
    <s v="CMP-1940"/>
    <n v="1071.99"/>
    <n v="2397.3000000000002"/>
    <n v="2397.3000000000002"/>
    <n v="6.2E-2"/>
    <n v="18"/>
    <n v="40476.013200000001"/>
    <n v="19295.82"/>
    <x v="629"/>
    <n v="0.52327765324476183"/>
    <s v="Dec-2023"/>
    <d v="2023-12-01T00:00:00"/>
    <d v="2023-01-01T00:00:00"/>
    <n v="11"/>
    <s v="Q4-2023"/>
    <s v="Europe → Germany → Frankfurt"/>
    <m/>
    <m/>
    <s v="High"/>
    <x v="0"/>
    <n v="0"/>
    <n v="6.2E-2"/>
    <n v="1179.1890000000001"/>
    <n v="19"/>
    <n v="42724.6806"/>
    <n v="22404.591"/>
    <n v="20320.089599999999"/>
    <n v="0.47560541856923794"/>
    <x v="443"/>
    <x v="629"/>
    <x v="0"/>
  </r>
  <r>
    <x v="629"/>
    <d v="2023-11-19T00:00:00"/>
    <d v="2023-12-19T00:00:00"/>
    <n v="30"/>
    <s v="Original"/>
    <d v="2023-12-19T00:00:00"/>
    <n v="30"/>
    <s v="Asia"/>
    <s v="Japan"/>
    <s v="Nagoya"/>
    <s v="Consumer"/>
    <s v="Retail"/>
    <s v="Not Specified"/>
    <s v="Phones"/>
    <s v="PHN-9184"/>
    <n v="807.11"/>
    <n v="1853.86"/>
    <n v="1853.86"/>
    <n v="0.13900000000000001"/>
    <n v="8"/>
    <n v="12769.38768"/>
    <n v="6456.88"/>
    <x v="630"/>
    <n v="0.49434693645388639"/>
    <s v="Nov-2023"/>
    <d v="2023-11-01T00:00:00"/>
    <d v="2023-03-01T00:00:00"/>
    <n v="8"/>
    <s v="Q4-2023"/>
    <s v="Asia → Japan → Nagoya"/>
    <m/>
    <m/>
    <s v="High"/>
    <x v="0"/>
    <n v="0"/>
    <n v="0.13900000000000001"/>
    <n v="887.82100000000014"/>
    <n v="8"/>
    <n v="12769.38768"/>
    <n v="7102.5680000000011"/>
    <n v="5666.8196799999987"/>
    <n v="0.44378163009927496"/>
    <x v="0"/>
    <x v="630"/>
    <x v="0"/>
  </r>
  <r>
    <x v="630"/>
    <d v="2025-02-28T00:00:00"/>
    <d v="2025-03-10T00:00:00"/>
    <n v="10"/>
    <s v="Original"/>
    <d v="2025-03-10T00:00:00"/>
    <n v="10"/>
    <s v="Asia"/>
    <s v="Japan"/>
    <s v="Osaka"/>
    <s v="Education"/>
    <s v="Distributor"/>
    <s v="N. Brown"/>
    <s v="Laptops"/>
    <s v="LAP-3017"/>
    <n v="51.86"/>
    <n v="45.98"/>
    <n v="45.98"/>
    <n v="0.17299999999999999"/>
    <n v="7"/>
    <n v="266.17821999999995"/>
    <n v="363.02"/>
    <x v="631"/>
    <n v="-0.3638230806412337"/>
    <s v="Feb-2025"/>
    <d v="2025-02-01T00:00:00"/>
    <d v="2023-03-01T00:00:00"/>
    <n v="23"/>
    <s v="Q1-2025"/>
    <s v="Asia → Japan → Osaka"/>
    <m/>
    <m/>
    <s v="Low"/>
    <x v="0"/>
    <n v="0"/>
    <n v="0.17299999999999999"/>
    <n v="57.046000000000006"/>
    <n v="7"/>
    <n v="266.17821999999995"/>
    <n v="399.32200000000006"/>
    <n v="-133.14378000000011"/>
    <n v="-0.50020538870535736"/>
    <x v="0"/>
    <x v="631"/>
    <x v="0"/>
  </r>
  <r>
    <x v="631"/>
    <m/>
    <m/>
    <m/>
    <m/>
    <m/>
    <m/>
    <m/>
    <m/>
    <m/>
    <m/>
    <m/>
    <m/>
    <m/>
    <m/>
    <m/>
    <m/>
    <m/>
    <m/>
    <m/>
    <m/>
    <m/>
    <x v="632"/>
    <m/>
    <m/>
    <m/>
    <m/>
    <m/>
    <m/>
    <m/>
    <m/>
    <m/>
    <m/>
    <x v="2"/>
    <m/>
    <m/>
    <m/>
    <m/>
    <m/>
    <m/>
    <m/>
    <m/>
    <x v="444"/>
    <x v="632"/>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n v="26"/>
    <s v="Original"/>
    <d v="2024-04-06T00:00:00"/>
    <n v="26"/>
    <x v="0"/>
    <s v="Kenya"/>
    <s v="Kisumu"/>
    <s v="Corporate"/>
    <s v="Retail"/>
    <s v="C. Otieno"/>
    <s v="Components"/>
    <s v="CMP-8270"/>
    <n v="279.24"/>
    <n v="608.9"/>
    <n v="608.9"/>
    <n v="0.112"/>
    <n v="9"/>
    <n v="4866.3287999999993"/>
    <n v="2513.16"/>
    <n v="2353.1687999999995"/>
    <n v="0.48356140670149533"/>
    <s v="Mar-2024"/>
    <d v="2024-03-01T00:00:00"/>
    <d v="2023-01-01T00:00:00"/>
    <n v="14"/>
    <s v="Q1-2024"/>
    <s v="Africa → Kenya → Kisumu"/>
    <n v="816.08010000000013"/>
    <n v="1619.115"/>
    <s v="Low"/>
    <n v="0"/>
    <n v="0"/>
    <n v="0.112"/>
    <n v="307.16400000000004"/>
    <n v="9"/>
    <n v="4866.3287999999993"/>
    <n v="2764.4760000000006"/>
    <n v="2101.8527999999988"/>
    <n v="0.43191754737164473"/>
    <n v="0"/>
    <n v="-251.31600000000071"/>
    <m/>
  </r>
  <r>
    <s v="ORD-2024-358795"/>
    <d v="2024-10-23T00:00:00"/>
    <d v="2024-10-22T00:00:00"/>
    <n v="-1"/>
    <s v="Corrected"/>
    <d v="2024-10-24T00:00:00"/>
    <n v="1"/>
    <x v="0"/>
    <s v="Nigeria"/>
    <s v="Port Harcourt"/>
    <s v="Education"/>
    <s v="Online"/>
    <s v="J. Njeri"/>
    <s v="Printers"/>
    <s v="PRN-9322"/>
    <n v="1084.3900000000001"/>
    <n v="759.33"/>
    <n v="759.33"/>
    <n v="0.23699999999999999"/>
    <n v="31"/>
    <n v="17960.432489999999"/>
    <n v="33616.090000000004"/>
    <n v="-15655.657510000005"/>
    <n v="-0.87167486187856302"/>
    <s v="Oct-2024"/>
    <d v="2024-10-01T00:00:00"/>
    <d v="2023-01-01T00:00:00"/>
    <n v="21"/>
    <s v="Q4-2024"/>
    <s v="Africa → Nigeria → Port Harcourt"/>
    <m/>
    <m/>
    <s v="Low"/>
    <n v="1"/>
    <n v="1"/>
    <n v="0.23699999999999999"/>
    <n v="1192.8290000000002"/>
    <n v="33"/>
    <n v="19119.170070000004"/>
    <n v="39363.357000000004"/>
    <n v="-20244.18693"/>
    <n v="-1.0588423480664189"/>
    <n v="1158.7375800000045"/>
    <n v="-4588.5294199999953"/>
    <m/>
  </r>
  <r>
    <s v="ORD-2023-373538"/>
    <d v="2023-02-28T00:00:00"/>
    <d v="2023-03-25T00:00:00"/>
    <n v="25"/>
    <s v="Original"/>
    <d v="2023-03-25T00:00:00"/>
    <n v="25"/>
    <x v="0"/>
    <s v="Kenya"/>
    <s v="Nairobi"/>
    <s v="Corporate"/>
    <s v="Retail"/>
    <s v="I. Johnson"/>
    <s v="Networking"/>
    <s v="NET-9666"/>
    <n v="1460.76"/>
    <n v="-30.66"/>
    <n v="30.66"/>
    <n v="0.13100000000000001"/>
    <n v="12"/>
    <n v="319.72248000000002"/>
    <n v="17529.12"/>
    <n v="-17209.397519999999"/>
    <n v="-53.826047890032626"/>
    <s v="Feb-2023"/>
    <d v="2023-02-01T00:00:00"/>
    <d v="2023-01-01T00:00:00"/>
    <n v="1"/>
    <s v="Q1-2023"/>
    <s v="Africa → Kenya → Nairobi"/>
    <m/>
    <m/>
    <s v="Low"/>
    <n v="0"/>
    <n v="0"/>
    <n v="0.13100000000000001"/>
    <n v="1606.836"/>
    <n v="13"/>
    <n v="346.36601999999999"/>
    <n v="20888.867999999999"/>
    <n v="-20542.501979999997"/>
    <n v="-59.308652679035887"/>
    <n v="26.643539999999973"/>
    <n v="-3333.1044599999987"/>
    <m/>
  </r>
  <r>
    <s v="ORD-2025-168148"/>
    <d v="2025-03-29T00:00:00"/>
    <d v="2025-04-02T00:00:00"/>
    <n v="4"/>
    <s v="Original"/>
    <d v="2025-04-02T00:00:00"/>
    <n v="4"/>
    <x v="0"/>
    <s v="Nigeria"/>
    <s v="Lagos"/>
    <s v="Non-Profit"/>
    <s v="Marketplace"/>
    <s v="G. Dubois"/>
    <s v="Phones"/>
    <s v="PHN-4556"/>
    <n v="259.93"/>
    <n v="255.94"/>
    <n v="255.94"/>
    <n v="7.1999999999999995E-2"/>
    <n v="22"/>
    <n v="5225.2710400000005"/>
    <n v="5718.46"/>
    <n v="-493.1889599999995"/>
    <n v="-9.4385335463861311E-2"/>
    <s v="Mar-2025"/>
    <d v="2025-03-01T00:00:00"/>
    <d v="2023-01-01T00:00:00"/>
    <n v="26"/>
    <s v="Q1-2025"/>
    <s v="Africa → Nigeria → Lagos"/>
    <m/>
    <m/>
    <s v="Low"/>
    <n v="1"/>
    <n v="0"/>
    <n v="7.1999999999999995E-2"/>
    <n v="285.92300000000006"/>
    <n v="23"/>
    <n v="5462.7833600000004"/>
    <n v="6576.2290000000012"/>
    <n v="-1113.4456400000008"/>
    <n v="-0.20382386901024768"/>
    <n v="237.51231999999982"/>
    <n v="-620.25668000000132"/>
    <m/>
  </r>
  <r>
    <s v="ORD-2023-824839"/>
    <d v="2023-12-06T00:00:00"/>
    <d v="2023-12-31T00:00:00"/>
    <n v="25"/>
    <s v="Original"/>
    <d v="2023-12-31T00:00:00"/>
    <n v="25"/>
    <x v="1"/>
    <s v="Japan"/>
    <s v="Osaka"/>
    <s v="Consumer"/>
    <s v="Retail"/>
    <s v="L. Okafor"/>
    <s v="Printers"/>
    <s v="PRN-8041"/>
    <n v="663.03"/>
    <n v="813.51"/>
    <n v="813.51"/>
    <n v="0.10199999999999999"/>
    <n v="15"/>
    <n v="10957.9797"/>
    <n v="9945.4499999999989"/>
    <n v="1012.529700000001"/>
    <n v="9.2401129379715952E-2"/>
    <s v="Dec-2023"/>
    <d v="2023-12-01T00:00:00"/>
    <d v="2023-03-01T00:00:00"/>
    <n v="9"/>
    <s v="Q4-2023"/>
    <s v="Asia → Japan → Osaka"/>
    <m/>
    <m/>
    <s v="Low"/>
    <n v="0"/>
    <n v="0"/>
    <n v="0.10199999999999999"/>
    <n v="729.33300000000008"/>
    <n v="16"/>
    <n v="11688.51168"/>
    <n v="11669.328000000001"/>
    <n v="19.183679999998276"/>
    <n v="1.6412423176873001E-3"/>
    <n v="730.53197999999975"/>
    <n v="-993.34602000000268"/>
    <m/>
  </r>
  <r>
    <s v="ORD-2023-723587"/>
    <d v="2023-01-02T00:00:00"/>
    <d v="2023-01-05T00:00:00"/>
    <n v="3"/>
    <s v="Original"/>
    <d v="2023-01-05T00:00:00"/>
    <n v="3"/>
    <x v="2"/>
    <s v="Canada"/>
    <s v="Toronto"/>
    <s v="Corporate"/>
    <s v="Distributor"/>
    <s v="B. Chen"/>
    <s v="Laptops"/>
    <s v="LAP-8555"/>
    <n v="315.87"/>
    <n v="591.67999999999995"/>
    <n v="591.67999999999995"/>
    <n v="0"/>
    <n v="7"/>
    <n v="4141.7599999999993"/>
    <n v="2211.09"/>
    <n v="1930.6699999999992"/>
    <n v="0.46614724175229844"/>
    <s v="Jan-2023"/>
    <d v="2023-01-01T00:00:00"/>
    <d v="2023-01-01T00:00:00"/>
    <n v="0"/>
    <s v="Q1-2023"/>
    <s v="Americas → Canada → Toronto"/>
    <m/>
    <m/>
    <s v="Low"/>
    <n v="1"/>
    <n v="0"/>
    <n v="0"/>
    <n v="347.45700000000005"/>
    <n v="7"/>
    <n v="4141.7599999999993"/>
    <n v="2432.1990000000005"/>
    <n v="1709.5609999999988"/>
    <n v="0.41276196592752817"/>
    <n v="0"/>
    <n v="-221.10900000000038"/>
    <m/>
  </r>
  <r>
    <s v="ORD-2024-336584"/>
    <d v="2024-12-27T00:00:00"/>
    <d v="2025-01-14T00:00:00"/>
    <n v="18"/>
    <s v="Original"/>
    <d v="2025-01-14T00:00:00"/>
    <n v="18"/>
    <x v="1"/>
    <s v="India"/>
    <s v="Bengaluru"/>
    <s v="Small Business"/>
    <s v="Marketplace"/>
    <s v="E. Garcia"/>
    <s v="Monitors"/>
    <s v="MON-8629"/>
    <n v="586.07000000000005"/>
    <n v="845.97"/>
    <n v="845.97"/>
    <n v="0.14699999999999999"/>
    <n v="4"/>
    <n v="2886.4496399999998"/>
    <n v="2344.2800000000002"/>
    <n v="542.16963999999962"/>
    <n v="0.18783270370862928"/>
    <s v="Dec-2024"/>
    <d v="2024-12-01T00:00:00"/>
    <d v="2023-01-01T00:00:00"/>
    <n v="23"/>
    <s v="Q4-2024"/>
    <s v="Asia → India → Bengaluru"/>
    <m/>
    <m/>
    <s v="Medium"/>
    <n v="0"/>
    <n v="0"/>
    <n v="0.14699999999999999"/>
    <n v="644.67700000000013"/>
    <n v="4"/>
    <n v="2886.4496399999998"/>
    <n v="2578.7080000000005"/>
    <n v="307.74163999999928"/>
    <n v="0.1066159740794921"/>
    <n v="0"/>
    <n v="-234.42800000000034"/>
    <m/>
  </r>
  <r>
    <s v="ORD-2023-112666"/>
    <d v="2023-01-15T00:00:00"/>
    <d v="2023-01-13T00:00:00"/>
    <n v="-2"/>
    <s v="Corrected"/>
    <d v="2023-01-17T00:00:00"/>
    <n v="2"/>
    <x v="0"/>
    <s v="Nigeria"/>
    <s v="Abuja"/>
    <s v="Education"/>
    <s v="Online"/>
    <s v="O. Wang"/>
    <s v="Printers"/>
    <s v="PRN-6276"/>
    <n v="28.38"/>
    <n v="47.22"/>
    <n v="47.22"/>
    <n v="0.19400000000000001"/>
    <n v="18"/>
    <n v="685.06776000000002"/>
    <n v="510.84"/>
    <n v="174.22776000000005"/>
    <n v="0.25432193743871417"/>
    <s v="Jan-2023"/>
    <d v="2023-01-01T00:00:00"/>
    <d v="2023-01-01T00:00:00"/>
    <n v="0"/>
    <s v="Q1-2023"/>
    <s v="Africa → Nigeria → Abuja"/>
    <m/>
    <m/>
    <s v="Low"/>
    <n v="1"/>
    <n v="0"/>
    <n v="0.19400000000000001"/>
    <n v="31.218"/>
    <n v="19"/>
    <n v="723.12707999999998"/>
    <n v="593.14200000000005"/>
    <n v="129.98507999999993"/>
    <n v="0.1797541311825854"/>
    <n v="38.059319999999957"/>
    <n v="-44.242680000000121"/>
    <m/>
  </r>
  <r>
    <s v="ORD-2024-589570"/>
    <d v="2024-05-04T00:00:00"/>
    <d v="2024-05-29T00:00:00"/>
    <n v="25"/>
    <s v="Original"/>
    <d v="2024-05-29T00:00:00"/>
    <n v="25"/>
    <x v="0"/>
    <s v="Nigeria"/>
    <s v="Abuja"/>
    <s v="Non-Profit"/>
    <s v="Marketplace"/>
    <s v="O. Wang"/>
    <s v="Monitors"/>
    <s v="MON-6892"/>
    <n v="1295.3399999999999"/>
    <n v="2530.81"/>
    <n v="2530.81"/>
    <n v="3.1E-2"/>
    <n v="6"/>
    <n v="14714.12934"/>
    <n v="7772.0399999999991"/>
    <n v="6942.0893400000004"/>
    <n v="0.4717974933880798"/>
    <s v="May-2024"/>
    <d v="2024-05-01T00:00:00"/>
    <d v="2023-01-01T00:00:00"/>
    <n v="16"/>
    <s v="Q2-2024"/>
    <s v="Africa → Nigeria → Abuja"/>
    <m/>
    <m/>
    <s v="High"/>
    <n v="0"/>
    <n v="0"/>
    <n v="3.1E-2"/>
    <n v="1424.874"/>
    <n v="6"/>
    <n v="14714.12934"/>
    <n v="8549.2440000000006"/>
    <n v="6164.8853399999989"/>
    <n v="0.41897724272688763"/>
    <n v="0"/>
    <n v="-777.20400000000154"/>
    <m/>
  </r>
  <r>
    <s v="ORD-2025-997421"/>
    <d v="2025-05-21T00:00:00"/>
    <d v="2025-06-09T00:00:00"/>
    <n v="19"/>
    <s v="Original"/>
    <d v="2025-06-09T00:00:00"/>
    <n v="19"/>
    <x v="2"/>
    <s v="Brazil"/>
    <s v="São Paulo"/>
    <s v="Non-Profit"/>
    <s v="Online"/>
    <s v="A. Patel"/>
    <s v="Components"/>
    <s v="CMP-3731"/>
    <n v="1331.38"/>
    <n v="2309.56"/>
    <n v="2309.56"/>
    <n v="0.14899999999999999"/>
    <n v="31"/>
    <n v="60928.502359999999"/>
    <n v="41272.780000000006"/>
    <n v="19655.722359999992"/>
    <n v="0.32260307735553528"/>
    <s v="May-2025"/>
    <d v="2025-05-01T00:00:00"/>
    <d v="2023-01-01T00:00:00"/>
    <n v="28"/>
    <s v="Q2-2025"/>
    <s v="Americas → Brazil → São Paulo"/>
    <m/>
    <m/>
    <s v="High"/>
    <n v="0"/>
    <n v="0"/>
    <n v="0.14899999999999999"/>
    <n v="1464.5180000000003"/>
    <n v="33"/>
    <n v="64859.373479999995"/>
    <n v="48329.094000000012"/>
    <n v="16530.279479999983"/>
    <n v="0.25486338509108869"/>
    <n v="3930.8711199999962"/>
    <n v="-3125.4428800000096"/>
    <m/>
  </r>
  <r>
    <s v="ORD-2024-210687"/>
    <d v="2024-01-28T00:00:00"/>
    <d v="2024-02-09T00:00:00"/>
    <n v="12"/>
    <s v="Original"/>
    <d v="2024-02-09T00:00:00"/>
    <n v="12"/>
    <x v="3"/>
    <s v="Germany"/>
    <s v="Berlin"/>
    <s v="Corporate"/>
    <s v="Online"/>
    <s v="G. Dubois"/>
    <s v="Accessories"/>
    <s v="ACC-7938"/>
    <n v="644.16999999999996"/>
    <n v="700.12"/>
    <n v="700.12"/>
    <n v="6.0000000000000001E-3"/>
    <n v="23"/>
    <n v="16006.14344"/>
    <n v="14815.91"/>
    <n v="1190.23344"/>
    <n v="7.436103796405813E-2"/>
    <s v="Jan-2024"/>
    <d v="2024-01-01T00:00:00"/>
    <d v="2023-01-01T00:00:00"/>
    <n v="12"/>
    <s v="Q1-2024"/>
    <s v="Europe → Germany → Berlin"/>
    <m/>
    <m/>
    <s v="Low"/>
    <n v="0"/>
    <n v="0"/>
    <n v="6.0000000000000001E-3"/>
    <n v="708.58699999999999"/>
    <n v="24"/>
    <n v="16702.062720000002"/>
    <n v="17006.088"/>
    <n v="-304.02527999999802"/>
    <n v="-1.8202858239535935E-2"/>
    <n v="695.91928000000189"/>
    <n v="-1494.258719999998"/>
    <m/>
  </r>
  <r>
    <s v="ORD-2025-515515"/>
    <d v="2025-01-03T00:00:00"/>
    <d v="2025-01-23T00:00:00"/>
    <n v="20"/>
    <s v="Original"/>
    <d v="2025-01-23T00:00:00"/>
    <n v="20"/>
    <x v="1"/>
    <s v="Japan"/>
    <s v="Osaka"/>
    <s v="Corporate"/>
    <s v="Distributor"/>
    <s v="F. Müller"/>
    <s v="Phones"/>
    <s v="PHN-7019"/>
    <n v="908.6"/>
    <n v="691.37"/>
    <n v="691.37"/>
    <n v="0.25"/>
    <n v="20"/>
    <n v="10370.549999999999"/>
    <n v="18172"/>
    <n v="-7801.4500000000007"/>
    <n v="-0.75226964818645115"/>
    <s v="Jan-2025"/>
    <d v="2025-01-01T00:00:00"/>
    <d v="2023-03-01T00:00:00"/>
    <n v="22"/>
    <s v="Q1-2025"/>
    <s v="Asia → Japan → Osaka"/>
    <m/>
    <m/>
    <s v="Low"/>
    <n v="0"/>
    <n v="1"/>
    <n v="0.25"/>
    <n v="999.46000000000015"/>
    <n v="21"/>
    <n v="10889.077499999999"/>
    <n v="20988.660000000003"/>
    <n v="-10099.582500000004"/>
    <n v="-0.92749661300509656"/>
    <n v="518.52750000000015"/>
    <n v="-2298.1325000000033"/>
    <m/>
  </r>
  <r>
    <s v="ORD-2025-487261"/>
    <d v="2025-03-06T00:00:00"/>
    <d v="2025-03-31T00:00:00"/>
    <n v="25"/>
    <s v="Original"/>
    <d v="2025-03-31T00:00:00"/>
    <n v="25"/>
    <x v="2"/>
    <s v="Brazil"/>
    <s v="Brasília"/>
    <s v="Non-Profit"/>
    <s v="Online"/>
    <s v="J. Njeri"/>
    <s v="Components"/>
    <s v="CMP-3693"/>
    <n v="331.57"/>
    <n v="548.4"/>
    <n v="548.4"/>
    <n v="9.4E-2"/>
    <n v="10"/>
    <n v="4968.5039999999999"/>
    <n v="3315.7"/>
    <n v="1652.8040000000001"/>
    <n v="0.33265626836568918"/>
    <s v="Mar-2025"/>
    <d v="2025-03-01T00:00:00"/>
    <d v="2023-01-01T00:00:00"/>
    <n v="26"/>
    <s v="Q1-2025"/>
    <s v="Americas → Brazil → Brasília"/>
    <m/>
    <m/>
    <s v="Low"/>
    <n v="0"/>
    <n v="0"/>
    <n v="9.4E-2"/>
    <n v="364.72700000000003"/>
    <n v="11"/>
    <n v="5465.3544000000002"/>
    <n v="4011.9970000000003"/>
    <n v="1453.3573999999999"/>
    <n v="0.26592189520225801"/>
    <n v="496.85040000000026"/>
    <n v="-199.44660000000022"/>
    <m/>
  </r>
  <r>
    <s v="ORD-2024-890180"/>
    <d v="2024-01-20T00:00:00"/>
    <d v="2024-02-13T00:00:00"/>
    <n v="24"/>
    <s v="Original"/>
    <d v="2024-02-13T00:00:00"/>
    <n v="24"/>
    <x v="3"/>
    <s v="France"/>
    <s v="Marseille"/>
    <s v="Corporate"/>
    <s v="Retail"/>
    <s v="H. Kim"/>
    <s v="Printers"/>
    <s v="PRN-8392"/>
    <n v="643.53"/>
    <n v="1439.01"/>
    <n v="1439.01"/>
    <n v="0"/>
    <n v="15"/>
    <n v="21585.15"/>
    <n v="9652.9499999999989"/>
    <n v="11932.200000000003"/>
    <n v="0.55279671440782208"/>
    <s v="Jan-2024"/>
    <d v="2024-01-01T00:00:00"/>
    <d v="2023-01-01T00:00:00"/>
    <n v="12"/>
    <s v="Q1-2024"/>
    <s v="Europe → France → Marseille"/>
    <m/>
    <m/>
    <s v="Medium"/>
    <n v="0"/>
    <n v="0"/>
    <n v="0"/>
    <n v="707.88300000000004"/>
    <n v="16"/>
    <n v="23024.16"/>
    <n v="11326.128000000001"/>
    <n v="11698.031999999999"/>
    <n v="0.50807638584860426"/>
    <n v="1439.0099999999984"/>
    <n v="-234.1680000000033"/>
    <m/>
  </r>
  <r>
    <s v="ORD-2025-840976"/>
    <d v="2025-09-01T00:00:00"/>
    <d v="2025-09-30T00:00:00"/>
    <n v="29"/>
    <s v="Original"/>
    <d v="2025-09-30T00:00:00"/>
    <n v="29"/>
    <x v="2"/>
    <s v="Brazil"/>
    <s v="Brasília"/>
    <s v="Education"/>
    <s v="Retail"/>
    <s v="K. Singh"/>
    <s v="Accessories"/>
    <s v="ACC-1663"/>
    <n v="780.59"/>
    <n v="631.57000000000005"/>
    <n v="631.57000000000005"/>
    <n v="0"/>
    <n v="12"/>
    <n v="7578.84"/>
    <n v="9367.08"/>
    <n v="-1788.2399999999998"/>
    <n v="-0.23595167598207639"/>
    <s v="Sep-2025"/>
    <d v="2025-09-01T00:00:00"/>
    <d v="2023-01-01T00:00:00"/>
    <n v="32"/>
    <s v="Q3-2025"/>
    <s v="Americas → Brazil → Brasília"/>
    <m/>
    <m/>
    <s v="Low"/>
    <n v="0"/>
    <n v="0"/>
    <n v="0"/>
    <n v="858.64900000000011"/>
    <n v="13"/>
    <n v="8210.41"/>
    <n v="11162.437000000002"/>
    <n v="-2952.0270000000019"/>
    <n v="-0.35954684358028427"/>
    <n v="631.56999999999971"/>
    <n v="-1163.7870000000021"/>
    <m/>
  </r>
  <r>
    <s v="ORD-2023-937291"/>
    <d v="2023-04-23T00:00:00"/>
    <d v="2023-04-22T00:00:00"/>
    <n v="-1"/>
    <s v="Corrected"/>
    <d v="2023-04-24T00:00:00"/>
    <n v="1"/>
    <x v="0"/>
    <s v="Kenya"/>
    <s v="Nairobi"/>
    <s v="Small Business"/>
    <s v="Direct"/>
    <s v="E. Garcia"/>
    <s v="Laptops"/>
    <s v="LAP-1698"/>
    <n v="756.51"/>
    <n v="850.8"/>
    <n v="850.8"/>
    <n v="7.3999999999999996E-2"/>
    <n v="9"/>
    <n v="7090.5672000000004"/>
    <n v="6808.59"/>
    <n v="281.97720000000027"/>
    <n v="3.9767932810791252E-2"/>
    <s v="Apr-2023"/>
    <d v="2023-04-01T00:00:00"/>
    <d v="2023-01-01T00:00:00"/>
    <n v="3"/>
    <s v="Q2-2023"/>
    <s v="Africa → Kenya → Nairobi"/>
    <m/>
    <m/>
    <s v="Medium"/>
    <n v="1"/>
    <n v="0"/>
    <n v="7.3999999999999996E-2"/>
    <n v="832.16100000000006"/>
    <n v="9"/>
    <n v="7090.5672000000004"/>
    <n v="7489.4490000000005"/>
    <n v="-398.88180000000011"/>
    <n v="-5.6255273908129677E-2"/>
    <n v="0"/>
    <n v="-680.85900000000038"/>
    <m/>
  </r>
  <r>
    <s v="ORD-2024-206081"/>
    <d v="2024-12-10T00:00:00"/>
    <d v="2025-01-08T00:00:00"/>
    <n v="29"/>
    <s v="Original"/>
    <d v="2025-01-08T00:00:00"/>
    <n v="29"/>
    <x v="3"/>
    <s v="France"/>
    <s v="Marseille"/>
    <s v="Small Business"/>
    <s v="Retail"/>
    <s v="K. Singh"/>
    <s v="Printers"/>
    <s v="PRN-6791"/>
    <n v="891.08"/>
    <n v="1040.0999999999999"/>
    <n v="1040.0999999999999"/>
    <n v="0.109"/>
    <n v="28"/>
    <n v="25948.414799999995"/>
    <n v="24950.240000000002"/>
    <n v="998.17479999999341"/>
    <n v="3.8467660074556598E-2"/>
    <s v="Dec-2024"/>
    <d v="2024-12-01T00:00:00"/>
    <d v="2023-01-01T00:00:00"/>
    <n v="23"/>
    <s v="Q4-2024"/>
    <s v="Europe → France → Marseille"/>
    <m/>
    <m/>
    <s v="Medium"/>
    <n v="0"/>
    <n v="0"/>
    <n v="0.109"/>
    <n v="980.1880000000001"/>
    <n v="29"/>
    <n v="26875.143899999999"/>
    <n v="28425.452000000005"/>
    <n v="-1550.3081000000057"/>
    <n v="-5.7685573917987683E-2"/>
    <n v="926.72910000000411"/>
    <n v="-2548.4828999999991"/>
    <m/>
  </r>
  <r>
    <s v="ORD-2025-233883"/>
    <d v="2025-09-08T00:00:00"/>
    <d v="2025-09-16T00:00:00"/>
    <n v="8"/>
    <s v="Original"/>
    <d v="2025-09-16T00:00:00"/>
    <n v="8"/>
    <x v="1"/>
    <s v="Japan"/>
    <s v="Osaka"/>
    <s v="Corporate"/>
    <s v="Distributor"/>
    <s v="C. Otieno"/>
    <s v="Phones"/>
    <s v="PHN-1197"/>
    <n v="1225.57"/>
    <n v="2705.57"/>
    <n v="2705.57"/>
    <n v="0.183"/>
    <n v="16"/>
    <n v="35367.211040000002"/>
    <n v="19609.12"/>
    <n v="15758.091040000003"/>
    <n v="0.44555650775453404"/>
    <s v="Sep-2025"/>
    <d v="2025-09-01T00:00:00"/>
    <d v="2023-03-01T00:00:00"/>
    <n v="30"/>
    <s v="Q3-2025"/>
    <s v="Asia → Japan → Osaka"/>
    <m/>
    <m/>
    <s v="High"/>
    <n v="0"/>
    <n v="0"/>
    <n v="0.183"/>
    <n v="1348.127"/>
    <n v="17"/>
    <n v="37577.66173"/>
    <n v="22918.159"/>
    <n v="14659.50273"/>
    <n v="0.39011215852998737"/>
    <n v="2210.4506899999978"/>
    <n v="-1098.5883100000028"/>
    <m/>
  </r>
  <r>
    <s v="ORD-2025-843974"/>
    <d v="2025-07-20T00:00:00"/>
    <d v="2025-08-05T00:00:00"/>
    <n v="16"/>
    <s v="Original"/>
    <d v="2025-08-05T00:00:00"/>
    <n v="16"/>
    <x v="2"/>
    <s v="Brazil"/>
    <s v="Brasília"/>
    <s v="Enterprise"/>
    <s v="Marketplace"/>
    <s v="G. Dubois"/>
    <s v="Accessories"/>
    <s v="ACC-8098"/>
    <n v="1068.17"/>
    <n v="2375.37"/>
    <n v="2375.37"/>
    <n v="0.109"/>
    <n v="18"/>
    <n v="38096.18406"/>
    <n v="19227.060000000001"/>
    <n v="18869.124059999998"/>
    <n v="0.49530220744108822"/>
    <s v="Jul-2025"/>
    <d v="2025-07-01T00:00:00"/>
    <d v="2023-01-01T00:00:00"/>
    <n v="30"/>
    <s v="Q3-2025"/>
    <s v="Americas → Brazil → Brasília"/>
    <m/>
    <m/>
    <s v="High"/>
    <n v="0"/>
    <n v="0"/>
    <n v="0.109"/>
    <n v="1174.9870000000001"/>
    <n v="19"/>
    <n v="40212.638729999999"/>
    <n v="22324.753000000001"/>
    <n v="17887.885729999998"/>
    <n v="0.44483242818519708"/>
    <n v="2116.4546699999992"/>
    <n v="-981.23833000000013"/>
    <m/>
  </r>
  <r>
    <s v="ORD-2025-745263"/>
    <d v="2025-05-21T00:00:00"/>
    <d v="2025-05-19T00:00:00"/>
    <n v="-2"/>
    <s v="Corrected"/>
    <d v="2025-05-23T00:00:00"/>
    <n v="2"/>
    <x v="3"/>
    <s v="United Kingdom"/>
    <s v="Birmingham"/>
    <s v="Enterprise"/>
    <s v="Online"/>
    <s v="M. Rossi"/>
    <s v="Laptops"/>
    <s v="LAP-3385"/>
    <n v="1015.16"/>
    <n v="2148.14"/>
    <n v="2148.14"/>
    <n v="3.7999999999999999E-2"/>
    <n v="19"/>
    <n v="39263.702919999996"/>
    <n v="19288.04"/>
    <n v="19975.662919999995"/>
    <n v="0.50875647059322227"/>
    <s v="May-2025"/>
    <d v="2025-05-01T00:00:00"/>
    <d v="2023-01-01T00:00:00"/>
    <n v="28"/>
    <s v="Q2-2025"/>
    <s v="Europe → United Kingdom → Birmingham"/>
    <m/>
    <m/>
    <s v="High"/>
    <n v="1"/>
    <n v="0"/>
    <n v="3.7999999999999999E-2"/>
    <n v="1116.6760000000002"/>
    <n v="20"/>
    <n v="41330.213599999995"/>
    <n v="22333.520000000004"/>
    <n v="18996.693599999991"/>
    <n v="0.45963211765254447"/>
    <n v="2066.5106799999994"/>
    <n v="-978.96932000000379"/>
    <m/>
  </r>
  <r>
    <s v="ORD-2024-798002"/>
    <d v="2024-07-25T00:00:00"/>
    <d v="2024-07-24T00:00:00"/>
    <n v="-1"/>
    <s v="Corrected"/>
    <d v="2024-07-26T00:00:00"/>
    <n v="1"/>
    <x v="0"/>
    <s v="Kenya"/>
    <s v="Mombasa"/>
    <s v="Non-Profit"/>
    <s v="Direct"/>
    <s v="J. Njeri"/>
    <s v="Laptops"/>
    <s v="LAP-9815"/>
    <n v="1494.4"/>
    <n v="3661.07"/>
    <n v="3661.07"/>
    <n v="7.1999999999999995E-2"/>
    <n v="7"/>
    <n v="23782.310720000001"/>
    <n v="10460.800000000001"/>
    <n v="13321.51072"/>
    <n v="0.56014366630897339"/>
    <s v="Jul-2024"/>
    <d v="2024-07-01T00:00:00"/>
    <d v="2023-01-01T00:00:00"/>
    <n v="18"/>
    <s v="Q3-2024"/>
    <s v="Africa → Kenya → Mombasa"/>
    <m/>
    <m/>
    <s v="High"/>
    <n v="1"/>
    <n v="0"/>
    <n v="7.1999999999999995E-2"/>
    <n v="1643.8400000000001"/>
    <n v="7"/>
    <n v="23782.310720000001"/>
    <n v="11506.880000000001"/>
    <n v="12275.43072"/>
    <n v="0.51615803293987073"/>
    <n v="0"/>
    <n v="-1046.08"/>
    <m/>
  </r>
  <r>
    <s v="ORD-2023-867836"/>
    <d v="2023-05-11T00:00:00"/>
    <d v="2023-05-28T00:00:00"/>
    <n v="17"/>
    <s v="Original"/>
    <d v="2023-05-28T00:00:00"/>
    <n v="17"/>
    <x v="1"/>
    <s v="China"/>
    <s v="Shenzhen"/>
    <s v="Enterprise"/>
    <s v="Marketplace"/>
    <s v="E. Garcia"/>
    <s v="Networking"/>
    <s v="NET-3255"/>
    <n v="1331.19"/>
    <n v="2903.09"/>
    <n v="2903.09"/>
    <n v="0.14299999999999999"/>
    <n v="8"/>
    <n v="19903.585040000002"/>
    <n v="10649.52"/>
    <n v="9254.0650400000013"/>
    <n v="0.46494463290920784"/>
    <s v="May-2023"/>
    <d v="2023-05-01T00:00:00"/>
    <d v="2023-01-01T00:00:00"/>
    <n v="4"/>
    <s v="Q2-2023"/>
    <s v="Asia → China → Shenzhen"/>
    <m/>
    <m/>
    <s v="High"/>
    <n v="0"/>
    <n v="0"/>
    <n v="0.14299999999999999"/>
    <n v="1464.3090000000002"/>
    <n v="8"/>
    <n v="19903.585040000002"/>
    <n v="11714.472000000002"/>
    <n v="8189.1130400000002"/>
    <n v="0.41143909620012853"/>
    <n v="0"/>
    <n v="-1064.9520000000011"/>
    <m/>
  </r>
  <r>
    <s v="ORD-2025-580047"/>
    <d v="2025-06-14T00:00:00"/>
    <d v="2025-06-29T00:00:00"/>
    <n v="15"/>
    <s v="Original"/>
    <d v="2025-06-29T00:00:00"/>
    <n v="15"/>
    <x v="0"/>
    <s v="Nigeria"/>
    <s v="Port Harcourt"/>
    <s v="Consumer"/>
    <s v="Marketplace"/>
    <s v="M. Rossi"/>
    <s v="Accessories"/>
    <s v="ACC-3961"/>
    <n v="730.99"/>
    <n v="1242.8399999999999"/>
    <n v="1242.8399999999999"/>
    <n v="0.12"/>
    <n v="10"/>
    <n v="10936.992"/>
    <n v="7309.9"/>
    <n v="3627.0920000000006"/>
    <n v="0.33163524303574515"/>
    <s v="Jun-2025"/>
    <d v="2025-06-01T00:00:00"/>
    <d v="2023-01-01T00:00:00"/>
    <n v="29"/>
    <s v="Q2-2025"/>
    <s v="Africa → Nigeria → Port Harcourt"/>
    <m/>
    <m/>
    <s v="Medium"/>
    <n v="0"/>
    <n v="0"/>
    <n v="0.12"/>
    <n v="804.08900000000006"/>
    <n v="11"/>
    <n v="12030.691199999999"/>
    <n v="8844.9790000000012"/>
    <n v="3185.7121999999981"/>
    <n v="0.26479876733931951"/>
    <n v="1093.6991999999991"/>
    <n v="-441.37980000000243"/>
    <m/>
  </r>
  <r>
    <s v="ORD-2024-500109"/>
    <d v="2024-05-18T00:00:00"/>
    <d v="2024-05-23T00:00:00"/>
    <n v="5"/>
    <s v="Original"/>
    <d v="2024-05-23T00:00:00"/>
    <n v="5"/>
    <x v="2"/>
    <s v="USA"/>
    <s v="Chicago"/>
    <s v="Enterprise"/>
    <s v="Retail"/>
    <s v="H. Kim"/>
    <s v="Laptops"/>
    <s v="LAP-4987"/>
    <n v="1274.5899999999999"/>
    <n v="2553.69"/>
    <n v="2553.69"/>
    <n v="0.01"/>
    <n v="8"/>
    <n v="20225.2248"/>
    <n v="10196.719999999999"/>
    <n v="10028.504800000001"/>
    <n v="0.49584145042481803"/>
    <s v="May-2024"/>
    <d v="2024-05-01T00:00:00"/>
    <d v="2023-01-01T00:00:00"/>
    <n v="16"/>
    <s v="Q2-2024"/>
    <s v="Americas → USA → Chicago"/>
    <m/>
    <m/>
    <s v="High"/>
    <n v="1"/>
    <n v="0"/>
    <n v="0.01"/>
    <n v="1402.049"/>
    <n v="8"/>
    <n v="20225.2248"/>
    <n v="11216.392"/>
    <n v="9008.8328000000001"/>
    <n v="0.44542559546729982"/>
    <n v="0"/>
    <n v="-1019.6720000000005"/>
    <m/>
  </r>
  <r>
    <s v="ORD-2023-271836"/>
    <d v="2023-02-07T00:00:00"/>
    <d v="2023-02-12T00:00:00"/>
    <n v="5"/>
    <s v="Original"/>
    <d v="2023-02-12T00:00:00"/>
    <n v="5"/>
    <x v="2"/>
    <s v="Brazil"/>
    <s v="São Paulo"/>
    <s v="Education"/>
    <s v="Online"/>
    <s v="N. Brown"/>
    <s v="Components"/>
    <s v="CMP-2693"/>
    <n v="948.55"/>
    <n v="2089.16"/>
    <n v="2089.16"/>
    <n v="7.0000000000000001E-3"/>
    <n v="12"/>
    <n v="24894.430559999997"/>
    <n v="11382.599999999999"/>
    <n v="13511.830559999999"/>
    <n v="0.54276519912492427"/>
    <s v="Feb-2023"/>
    <d v="2023-02-01T00:00:00"/>
    <d v="2023-01-01T00:00:00"/>
    <n v="1"/>
    <s v="Q1-2023"/>
    <s v="Americas → Brazil → São Paulo"/>
    <m/>
    <m/>
    <s v="High"/>
    <n v="1"/>
    <n v="0"/>
    <n v="7.0000000000000001E-3"/>
    <n v="1043.405"/>
    <n v="13"/>
    <n v="26968.966439999997"/>
    <n v="13564.264999999999"/>
    <n v="13404.701439999997"/>
    <n v="0.49704171903741667"/>
    <n v="2074.5358799999995"/>
    <n v="-107.12912000000142"/>
    <m/>
  </r>
  <r>
    <s v="ORD-2024-215294"/>
    <d v="2024-06-30T00:00:00"/>
    <d v="2024-07-14T00:00:00"/>
    <n v="14"/>
    <s v="Original"/>
    <d v="2024-07-14T00:00:00"/>
    <n v="14"/>
    <x v="2"/>
    <s v="Brazil"/>
    <s v="Brasília"/>
    <s v="Education"/>
    <s v="Retail"/>
    <s v="C. Otieno"/>
    <s v="Accessories"/>
    <s v="ACC-8683"/>
    <n v="1491.85"/>
    <n v="2583.02"/>
    <n v="2583.02"/>
    <n v="0.16800000000000001"/>
    <n v="4"/>
    <n v="8596.2905599999995"/>
    <n v="5967.4"/>
    <n v="2628.8905599999998"/>
    <n v="0.30581685689321325"/>
    <s v="Jun-2024"/>
    <d v="2024-06-01T00:00:00"/>
    <d v="2023-01-01T00:00:00"/>
    <n v="17"/>
    <s v="Q2-2024"/>
    <s v="Americas → Brazil → Brasília"/>
    <m/>
    <m/>
    <s v="High"/>
    <n v="0"/>
    <n v="0"/>
    <n v="0.16800000000000001"/>
    <n v="1641.0350000000001"/>
    <n v="4"/>
    <n v="8596.2905599999995"/>
    <n v="6564.14"/>
    <n v="2032.1505599999991"/>
    <n v="0.23639854258253448"/>
    <n v="0"/>
    <n v="-596.74000000000069"/>
    <m/>
  </r>
  <r>
    <s v="ORD-2024-788105"/>
    <d v="2024-11-30T00:00:00"/>
    <d v="2024-12-30T00:00:00"/>
    <n v="30"/>
    <s v="Original"/>
    <d v="2024-12-30T00:00:00"/>
    <n v="30"/>
    <x v="3"/>
    <s v="France"/>
    <s v="Marseille"/>
    <s v="Consumer"/>
    <s v="Marketplace"/>
    <s v="F. Müller"/>
    <s v="Printers"/>
    <s v="PRN-4170"/>
    <n v="117.64"/>
    <n v="175.67"/>
    <n v="175.67"/>
    <n v="0"/>
    <n v="10"/>
    <n v="1756.6999999999998"/>
    <n v="1176.4000000000001"/>
    <n v="580.29999999999973"/>
    <n v="0.33033528775545046"/>
    <s v="Nov-2024"/>
    <d v="2024-11-01T00:00:00"/>
    <d v="2023-01-01T00:00:00"/>
    <n v="22"/>
    <s v="Q4-2024"/>
    <s v="Europe → France → Marseille"/>
    <m/>
    <m/>
    <s v="Low"/>
    <n v="0"/>
    <n v="0"/>
    <n v="0"/>
    <n v="129.40400000000002"/>
    <n v="11"/>
    <n v="1932.37"/>
    <n v="1423.4440000000002"/>
    <n v="508.9259999999997"/>
    <n v="0.26336881653099548"/>
    <n v="175.67000000000007"/>
    <n v="-71.374000000000024"/>
    <m/>
  </r>
  <r>
    <s v="ORD-2024-855073"/>
    <d v="2024-07-19T00:00:00"/>
    <d v="2024-07-19T00:00:00"/>
    <n v="0"/>
    <s v="Original"/>
    <d v="2024-07-19T00:00:00"/>
    <n v="0"/>
    <x v="0"/>
    <s v="Kenya"/>
    <s v="Kisumu"/>
    <s v="Small Business"/>
    <s v="Retail"/>
    <s v="A. Patel"/>
    <s v="Phones"/>
    <s v="PHN-6854"/>
    <n v="857.24"/>
    <n v="758.23"/>
    <n v="758.23"/>
    <n v="0.125"/>
    <n v="6"/>
    <n v="3980.7075"/>
    <n v="5143.4400000000005"/>
    <n v="-1162.7325000000005"/>
    <n v="-0.29209192084572921"/>
    <s v="Jul-2024"/>
    <d v="2024-07-01T00:00:00"/>
    <d v="2023-01-01T00:00:00"/>
    <n v="18"/>
    <s v="Q3-2024"/>
    <s v="Africa → Kenya → Kisumu"/>
    <m/>
    <m/>
    <s v="Low"/>
    <n v="1"/>
    <n v="0"/>
    <n v="0.125"/>
    <n v="942.96400000000006"/>
    <n v="6"/>
    <n v="3980.7075"/>
    <n v="5657.7840000000006"/>
    <n v="-1677.0765000000006"/>
    <n v="-0.42130111293030209"/>
    <n v="0"/>
    <n v="-514.34400000000005"/>
    <m/>
  </r>
  <r>
    <s v="ORD-2023-897079"/>
    <d v="2023-04-14T00:00:00"/>
    <d v="2023-05-14T00:00:00"/>
    <n v="30"/>
    <s v="Original"/>
    <d v="2023-05-14T00:00:00"/>
    <n v="30"/>
    <x v="0"/>
    <s v="Kenya"/>
    <s v="Nakuru"/>
    <s v="Consumer"/>
    <s v="Marketplace"/>
    <s v="M. Rossi"/>
    <s v="Phones"/>
    <s v="PHN-1784"/>
    <n v="209.25"/>
    <n v="434.8"/>
    <n v="434.8"/>
    <n v="0"/>
    <n v="9"/>
    <n v="3913.2000000000003"/>
    <n v="1883.25"/>
    <n v="2029.9500000000003"/>
    <n v="0.51874425022999082"/>
    <s v="Apr-2023"/>
    <d v="2023-04-01T00:00:00"/>
    <d v="2023-01-01T00:00:00"/>
    <n v="3"/>
    <s v="Q2-2023"/>
    <s v="Africa → Kenya → Nakuru"/>
    <m/>
    <m/>
    <s v="Low"/>
    <n v="0"/>
    <n v="0"/>
    <n v="0"/>
    <n v="230.17500000000001"/>
    <n v="9"/>
    <n v="3913.2000000000003"/>
    <n v="2071.5750000000003"/>
    <n v="1841.625"/>
    <n v="0.47061867525298984"/>
    <n v="0"/>
    <n v="-188.32500000000027"/>
    <m/>
  </r>
  <r>
    <s v="ORD-2025-548982"/>
    <d v="2025-04-07T00:00:00"/>
    <d v="2025-04-11T00:00:00"/>
    <n v="4"/>
    <s v="Original"/>
    <d v="2025-04-11T00:00:00"/>
    <n v="4"/>
    <x v="3"/>
    <s v="France"/>
    <s v="Lyon"/>
    <s v="Education"/>
    <s v="Retail"/>
    <s v="E. Garcia"/>
    <s v="Networking"/>
    <s v="NET-9716"/>
    <n v="754.77"/>
    <n v="1666.18"/>
    <n v="1666.18"/>
    <n v="0.13900000000000001"/>
    <n v="14"/>
    <n v="20084.133720000002"/>
    <n v="10566.779999999999"/>
    <n v="9517.3537200000028"/>
    <n v="0.47387424584424653"/>
    <s v="Apr-2025"/>
    <d v="2025-04-01T00:00:00"/>
    <d v="2023-01-01T00:00:00"/>
    <n v="27"/>
    <s v="Q2-2025"/>
    <s v="Europe → France → Lyon"/>
    <m/>
    <m/>
    <s v="High"/>
    <n v="1"/>
    <n v="0"/>
    <n v="0.13900000000000001"/>
    <n v="830.24700000000007"/>
    <n v="15"/>
    <n v="21518.7147"/>
    <n v="12453.705000000002"/>
    <n v="9065.0096999999987"/>
    <n v="0.42126167042867102"/>
    <n v="1434.5809799999988"/>
    <n v="-452.34402000000409"/>
    <m/>
  </r>
  <r>
    <s v="ORD-2024-170313"/>
    <d v="2024-12-27T00:00:00"/>
    <d v="2025-01-15T00:00:00"/>
    <n v="19"/>
    <s v="Original"/>
    <d v="2025-01-15T00:00:00"/>
    <n v="19"/>
    <x v="1"/>
    <s v="India"/>
    <s v="Delhi"/>
    <s v="Non-Profit"/>
    <s v="Distributor"/>
    <s v="G. Dubois"/>
    <s v="Components"/>
    <s v="CMP-6919"/>
    <n v="495.59"/>
    <n v="631.78"/>
    <n v="631.78"/>
    <n v="8.6999999999999994E-2"/>
    <n v="17"/>
    <n v="9805.8573800000013"/>
    <n v="8425.0299999999988"/>
    <n v="1380.8273800000024"/>
    <n v="0.14081658813601899"/>
    <s v="Dec-2024"/>
    <d v="2024-12-01T00:00:00"/>
    <d v="2023-01-01T00:00:00"/>
    <n v="23"/>
    <s v="Q4-2024"/>
    <s v="Asia → India → Delhi"/>
    <m/>
    <m/>
    <s v="Low"/>
    <n v="0"/>
    <n v="0"/>
    <n v="8.6999999999999994E-2"/>
    <n v="545.149"/>
    <n v="18"/>
    <n v="10382.67252"/>
    <n v="9812.6820000000007"/>
    <n v="569.99051999999938"/>
    <n v="5.4898246949620574E-2"/>
    <n v="576.81513999999879"/>
    <n v="-810.83686000000307"/>
    <m/>
  </r>
  <r>
    <s v="ORD-2023-562894"/>
    <d v="2023-02-23T00:00:00"/>
    <d v="2023-03-25T00:00:00"/>
    <n v="30"/>
    <s v="Original"/>
    <d v="2023-03-25T00:00:00"/>
    <n v="30"/>
    <x v="2"/>
    <s v="Canada"/>
    <s v="Montreal"/>
    <s v="Enterprise"/>
    <s v="Online"/>
    <s v="D. Smith"/>
    <s v="Phones"/>
    <s v="PHN-4854"/>
    <n v="1242.6600000000001"/>
    <n v="1794.07"/>
    <n v="1794.07"/>
    <n v="8.8999999999999996E-2"/>
    <n v="16"/>
    <n v="26150.364320000001"/>
    <n v="19882.560000000001"/>
    <n v="6267.8043199999993"/>
    <n v="0.23968325042440553"/>
    <s v="Feb-2023"/>
    <d v="2023-02-01T00:00:00"/>
    <d v="2023-01-01T00:00:00"/>
    <n v="1"/>
    <s v="Q1-2023"/>
    <s v="Americas → Canada → Montreal"/>
    <m/>
    <m/>
    <s v="High"/>
    <n v="0"/>
    <n v="0"/>
    <n v="8.8999999999999996E-2"/>
    <n v="1366.9260000000002"/>
    <n v="17"/>
    <n v="27784.76209"/>
    <n v="23237.742000000002"/>
    <n v="4547.0200899999982"/>
    <n v="0.16365157546684606"/>
    <n v="1634.3977699999996"/>
    <n v="-1720.7842300000011"/>
    <m/>
  </r>
  <r>
    <s v="ORD-2025-474710"/>
    <d v="2025-07-24T00:00:00"/>
    <d v="2025-08-06T00:00:00"/>
    <n v="13"/>
    <s v="Original"/>
    <d v="2025-08-06T00:00:00"/>
    <n v="13"/>
    <x v="0"/>
    <s v="South Africa"/>
    <s v="Johannesburg"/>
    <s v="Education"/>
    <s v="Marketplace"/>
    <s v="D. Smith"/>
    <s v="Networking"/>
    <s v="NET-7966"/>
    <n v="1463.9"/>
    <n v="2633.02"/>
    <n v="2633.02"/>
    <n v="8.4000000000000005E-2"/>
    <n v="4"/>
    <n v="9647.3852800000004"/>
    <n v="5855.6"/>
    <n v="3791.7852800000001"/>
    <n v="0.39303761277791527"/>
    <s v="Jul-2025"/>
    <d v="2025-07-01T00:00:00"/>
    <d v="2023-01-01T00:00:00"/>
    <n v="30"/>
    <s v="Q3-2025"/>
    <s v="Africa → South Africa → Johannesburg"/>
    <m/>
    <m/>
    <s v="High"/>
    <n v="0"/>
    <n v="0"/>
    <n v="8.4000000000000005E-2"/>
    <n v="1610.2900000000002"/>
    <n v="4"/>
    <n v="9647.3852800000004"/>
    <n v="6441.1600000000008"/>
    <n v="3206.2252799999997"/>
    <n v="0.3323413740557068"/>
    <n v="0"/>
    <n v="-585.5600000000004"/>
    <m/>
  </r>
  <r>
    <s v="ORD-2024-629525"/>
    <d v="2024-04-18T00:00:00"/>
    <d v="2024-05-08T00:00:00"/>
    <n v="20"/>
    <s v="Original"/>
    <d v="2024-05-08T00:00:00"/>
    <n v="20"/>
    <x v="3"/>
    <s v="United Kingdom"/>
    <s v="London"/>
    <s v="Non-Profit"/>
    <s v="Not Specified"/>
    <s v="D. Smith"/>
    <s v="Laptops"/>
    <s v="LAP-9932"/>
    <n v="645.33000000000004"/>
    <n v="1321.85"/>
    <n v="1321.85"/>
    <n v="0"/>
    <n v="10"/>
    <n v="13218.5"/>
    <n v="6453.3"/>
    <n v="6765.2"/>
    <n v="0.51179785906116426"/>
    <s v="Apr-2024"/>
    <d v="2024-04-01T00:00:00"/>
    <d v="2023-01-01T00:00:00"/>
    <n v="15"/>
    <s v="Q2-2024"/>
    <s v="Europe → United Kingdom → London"/>
    <m/>
    <m/>
    <s v="Medium"/>
    <n v="0"/>
    <n v="0"/>
    <n v="0"/>
    <n v="709.86300000000006"/>
    <n v="11"/>
    <n v="14540.349999999999"/>
    <n v="7808.4930000000004"/>
    <n v="6731.8569999999982"/>
    <n v="0.46297764496728061"/>
    <n v="1321.8499999999985"/>
    <n v="-33.343000000001666"/>
    <m/>
  </r>
  <r>
    <s v="ORD-2024-167215"/>
    <d v="2024-08-23T00:00:00"/>
    <d v="2024-08-21T00:00:00"/>
    <n v="-2"/>
    <s v="Corrected"/>
    <d v="2024-08-25T00:00:00"/>
    <n v="2"/>
    <x v="0"/>
    <s v="South Africa"/>
    <s v="Johannesburg"/>
    <s v="Education"/>
    <s v="Retail"/>
    <s v="E. Garcia"/>
    <s v="Components"/>
    <s v="CMP-1559"/>
    <n v="1432.52"/>
    <n v="3036.87"/>
    <n v="3036.87"/>
    <n v="0"/>
    <n v="9"/>
    <n v="27331.829999999998"/>
    <n v="12892.68"/>
    <n v="14439.149999999998"/>
    <n v="0.52829064135112791"/>
    <s v="Aug-2024"/>
    <d v="2024-08-01T00:00:00"/>
    <d v="2023-01-01T00:00:00"/>
    <n v="19"/>
    <s v="Q3-2024"/>
    <s v="Africa → South Africa → Johannesburg"/>
    <m/>
    <m/>
    <s v="High"/>
    <n v="1"/>
    <n v="0"/>
    <n v="0"/>
    <n v="1575.7720000000002"/>
    <n v="9"/>
    <n v="27331.829999999998"/>
    <n v="14181.948000000002"/>
    <n v="13149.881999999996"/>
    <n v="0.48111970548624067"/>
    <n v="0"/>
    <n v="-1289.2680000000018"/>
    <m/>
  </r>
  <r>
    <s v="ORD-2023-864121"/>
    <d v="2023-03-27T00:00:00"/>
    <d v="2023-04-22T00:00:00"/>
    <n v="26"/>
    <s v="Original"/>
    <d v="2023-04-22T00:00:00"/>
    <n v="26"/>
    <x v="1"/>
    <s v="India"/>
    <s v="Delhi"/>
    <s v="Non-Profit"/>
    <s v="Marketplace"/>
    <s v="J. Njeri"/>
    <s v="Printers"/>
    <s v="PRN-4506"/>
    <n v="178.53"/>
    <n v="199.37"/>
    <n v="199.37"/>
    <n v="0.10100000000000001"/>
    <n v="37"/>
    <n v="6631.6443100000006"/>
    <n v="6605.61"/>
    <n v="26.034310000000914"/>
    <n v="3.9257699573457538E-3"/>
    <s v="Mar-2023"/>
    <d v="2023-03-01T00:00:00"/>
    <d v="2023-01-01T00:00:00"/>
    <n v="2"/>
    <s v="Q1-2023"/>
    <s v="Asia → India → Delhi"/>
    <m/>
    <m/>
    <s v="Low"/>
    <n v="0"/>
    <n v="0"/>
    <n v="0.10100000000000001"/>
    <n v="196.38300000000001"/>
    <n v="39"/>
    <n v="6990.11157"/>
    <n v="7658.9370000000008"/>
    <n v="-668.82543000000078"/>
    <n v="-9.5681653046919932E-2"/>
    <n v="358.46725999999944"/>
    <n v="-694.85974000000169"/>
    <m/>
  </r>
  <r>
    <s v="ORD-2024-692673"/>
    <d v="2024-03-07T00:00:00"/>
    <d v="2024-03-25T00:00:00"/>
    <n v="18"/>
    <s v="Original"/>
    <d v="2024-03-25T00:00:00"/>
    <n v="18"/>
    <x v="3"/>
    <s v="Germany"/>
    <s v="Munich"/>
    <s v="Corporate"/>
    <s v="Online"/>
    <s v="B. Chen"/>
    <s v="Components"/>
    <s v="CMP-7617"/>
    <n v="712.84"/>
    <n v="927.51"/>
    <n v="927.51"/>
    <n v="0.24299999999999999"/>
    <n v="27"/>
    <n v="18957.37689"/>
    <n v="19246.68"/>
    <n v="-289.30311000000074"/>
    <n v="-1.5260714163076427E-2"/>
    <s v="Mar-2024"/>
    <d v="2024-03-01T00:00:00"/>
    <d v="2023-01-01T00:00:00"/>
    <n v="14"/>
    <s v="Q1-2024"/>
    <s v="Europe → Germany → Munich"/>
    <m/>
    <m/>
    <s v="Medium"/>
    <n v="0"/>
    <n v="1"/>
    <n v="0.24299999999999999"/>
    <n v="784.12400000000014"/>
    <n v="28"/>
    <n v="19659.501959999998"/>
    <n v="21955.472000000005"/>
    <n v="-2295.9700400000074"/>
    <n v="-0.11678678557938442"/>
    <n v="702.12506999999823"/>
    <n v="-2006.6669300000067"/>
    <m/>
  </r>
  <r>
    <s v="ORD-2025-718992"/>
    <d v="2025-06-24T00:00:00"/>
    <d v="2025-07-10T00:00:00"/>
    <n v="16"/>
    <s v="Original"/>
    <d v="2025-07-10T00:00:00"/>
    <n v="16"/>
    <x v="1"/>
    <s v="China"/>
    <s v="Shanghai"/>
    <s v="Enterprise"/>
    <s v="Direct"/>
    <s v="N. Brown"/>
    <s v="Components"/>
    <s v="CMP-8390"/>
    <n v="757.19"/>
    <n v="1735.41"/>
    <n v="1735.41"/>
    <n v="0.13600000000000001"/>
    <n v="8"/>
    <n v="11995.153920000001"/>
    <n v="6057.52"/>
    <n v="5937.6339200000002"/>
    <n v="0.4950027285685718"/>
    <s v="Jun-2025"/>
    <d v="2025-06-01T00:00:00"/>
    <d v="2023-01-01T00:00:00"/>
    <n v="29"/>
    <s v="Q2-2025"/>
    <s v="Asia → China → Shanghai"/>
    <m/>
    <m/>
    <s v="High"/>
    <n v="0"/>
    <n v="0"/>
    <n v="0.13600000000000001"/>
    <n v="832.90900000000011"/>
    <n v="8"/>
    <n v="11995.153920000001"/>
    <n v="6663.2720000000008"/>
    <n v="5331.8819199999998"/>
    <n v="0.44450300142542892"/>
    <n v="0"/>
    <n v="-605.75200000000041"/>
    <m/>
  </r>
  <r>
    <s v="ORD-2024-599522"/>
    <d v="2024-04-19T00:00:00"/>
    <d v="2024-05-06T00:00:00"/>
    <n v="17"/>
    <s v="Original"/>
    <d v="2024-05-06T00:00:00"/>
    <n v="17"/>
    <x v="0"/>
    <s v="Nigeria"/>
    <s v="Port Harcourt"/>
    <s v="Non-Profit"/>
    <s v="Online"/>
    <s v="A. Patel"/>
    <s v="Printers"/>
    <s v="PRN-7303"/>
    <n v="865.33"/>
    <n v="1395.64"/>
    <n v="1395.64"/>
    <n v="0.17499999999999999"/>
    <n v="13"/>
    <n v="14968.239"/>
    <n v="11249.29"/>
    <n v="3718.9489999999987"/>
    <n v="0.24845601409758347"/>
    <s v="Apr-2024"/>
    <d v="2024-04-01T00:00:00"/>
    <d v="2023-01-01T00:00:00"/>
    <n v="15"/>
    <s v="Q2-2024"/>
    <s v="Africa → Nigeria → Port Harcourt"/>
    <m/>
    <m/>
    <s v="Medium"/>
    <n v="0"/>
    <n v="0"/>
    <n v="0.17499999999999999"/>
    <n v="951.86300000000017"/>
    <n v="14"/>
    <n v="16119.642000000002"/>
    <n v="13326.082000000002"/>
    <n v="2793.5599999999995"/>
    <n v="0.17330161550734186"/>
    <n v="1151.4030000000021"/>
    <n v="-925.38899999999921"/>
    <m/>
  </r>
  <r>
    <s v="ORD-2023-651638"/>
    <d v="2023-06-17T00:00:00"/>
    <d v="2023-06-24T00:00:00"/>
    <n v="7"/>
    <s v="Original"/>
    <d v="2023-06-24T00:00:00"/>
    <n v="7"/>
    <x v="2"/>
    <s v="USA"/>
    <s v="San Francisco"/>
    <s v="Corporate"/>
    <s v="Retail"/>
    <s v="I. Johnson"/>
    <s v="Printers"/>
    <s v="PRN-6536"/>
    <n v="313.99"/>
    <n v="454.42"/>
    <n v="454.42"/>
    <n v="0.129"/>
    <n v="9"/>
    <n v="3562.1983800000003"/>
    <n v="2825.91"/>
    <n v="736.28838000000042"/>
    <n v="0.20669493988147858"/>
    <s v="Jun-2023"/>
    <d v="2023-06-01T00:00:00"/>
    <d v="2023-01-01T00:00:00"/>
    <n v="5"/>
    <s v="Q2-2023"/>
    <s v="Americas → USA → San Francisco"/>
    <m/>
    <m/>
    <s v="Low"/>
    <n v="1"/>
    <n v="0"/>
    <n v="0.129"/>
    <n v="345.38900000000001"/>
    <n v="9"/>
    <n v="3562.1983800000003"/>
    <n v="3108.5010000000002"/>
    <n v="453.69738000000007"/>
    <n v="0.12736443386962631"/>
    <n v="0"/>
    <n v="-282.59100000000035"/>
    <m/>
  </r>
  <r>
    <s v="ORD-2024-635626"/>
    <d v="2024-08-27T00:00:00"/>
    <d v="2024-09-19T00:00:00"/>
    <n v="23"/>
    <s v="Original"/>
    <d v="2024-09-19T00:00:00"/>
    <n v="23"/>
    <x v="3"/>
    <s v="Germany"/>
    <s v="Berlin"/>
    <s v="Small Business"/>
    <s v="Direct"/>
    <s v="D. Smith"/>
    <s v="Monitors"/>
    <s v="MON-9967"/>
    <n v="1024.01"/>
    <n v="1580.97"/>
    <n v="1580.97"/>
    <n v="3.6999999999999998E-2"/>
    <n v="27"/>
    <n v="41106.800970000004"/>
    <n v="27648.27"/>
    <n v="13458.530970000003"/>
    <n v="0.3274039976942531"/>
    <s v="Aug-2024"/>
    <d v="2024-08-01T00:00:00"/>
    <d v="2023-01-01T00:00:00"/>
    <n v="19"/>
    <s v="Q3-2024"/>
    <s v="Europe → Germany → Berlin"/>
    <m/>
    <m/>
    <s v="Medium"/>
    <n v="0"/>
    <n v="0"/>
    <n v="3.6999999999999998E-2"/>
    <n v="1126.4110000000001"/>
    <n v="28"/>
    <n v="42629.275079999999"/>
    <n v="31539.508000000002"/>
    <n v="11089.767079999998"/>
    <n v="0.26014439746367835"/>
    <n v="1522.4741099999956"/>
    <n v="-2368.7638900000056"/>
    <m/>
  </r>
  <r>
    <s v="ORD-2024-296582"/>
    <d v="2024-01-11T00:00:00"/>
    <d v="2024-02-02T00:00:00"/>
    <n v="22"/>
    <s v="Original"/>
    <d v="2024-02-02T00:00:00"/>
    <n v="22"/>
    <x v="0"/>
    <s v="South Africa"/>
    <s v="Durban"/>
    <s v="Consumer"/>
    <s v="Online"/>
    <s v="K. Singh"/>
    <s v="Networking"/>
    <s v="NET-1412"/>
    <n v="1206.2"/>
    <n v="1759.79"/>
    <n v="1759.79"/>
    <n v="0"/>
    <n v="6"/>
    <n v="10558.74"/>
    <n v="7237.2000000000007"/>
    <n v="3321.5399999999991"/>
    <n v="0.31457730751964713"/>
    <s v="Jan-2024"/>
    <d v="2024-01-01T00:00:00"/>
    <d v="2023-01-01T00:00:00"/>
    <n v="12"/>
    <s v="Q1-2024"/>
    <s v="Africa → South Africa → Durban"/>
    <m/>
    <m/>
    <s v="High"/>
    <n v="0"/>
    <n v="0"/>
    <n v="0"/>
    <n v="1326.8200000000002"/>
    <n v="6"/>
    <n v="10558.74"/>
    <n v="7960.920000000001"/>
    <n v="2597.8199999999988"/>
    <n v="0.24603503827161186"/>
    <n v="0"/>
    <n v="-723.72000000000025"/>
    <m/>
  </r>
  <r>
    <s v="ORD-2024-998320"/>
    <d v="2024-10-25T00:00:00"/>
    <d v="2024-11-14T00:00:00"/>
    <n v="20"/>
    <s v="Original"/>
    <d v="2024-11-14T00:00:00"/>
    <n v="20"/>
    <x v="0"/>
    <s v="Kenya"/>
    <s v="Mombasa"/>
    <s v="Corporate"/>
    <s v="Direct"/>
    <s v="H. Kim"/>
    <s v="Printers"/>
    <s v="PRN-3143"/>
    <n v="1396.48"/>
    <n v="3204.5"/>
    <n v="3204.5"/>
    <n v="0.318"/>
    <n v="14"/>
    <n v="30596.565999999999"/>
    <n v="19550.72"/>
    <n v="11045.845999999998"/>
    <n v="0.36101587348070363"/>
    <s v="Oct-2024"/>
    <d v="2024-10-01T00:00:00"/>
    <d v="2023-01-01T00:00:00"/>
    <n v="21"/>
    <s v="Q4-2024"/>
    <s v="Africa → Kenya → Mombasa"/>
    <m/>
    <m/>
    <s v="High"/>
    <n v="0"/>
    <n v="1"/>
    <n v="0.25"/>
    <n v="1536.1280000000002"/>
    <n v="15"/>
    <n v="36050.625"/>
    <n v="23041.920000000002"/>
    <n v="13008.704999999998"/>
    <n v="0.36084547771363185"/>
    <n v="5454.0590000000011"/>
    <n v="1962.8590000000004"/>
    <m/>
  </r>
  <r>
    <s v="ORD-2025-820255"/>
    <d v="2025-05-29T00:00:00"/>
    <d v="2025-06-20T00:00:00"/>
    <n v="22"/>
    <s v="Original"/>
    <d v="2025-06-20T00:00:00"/>
    <n v="22"/>
    <x v="3"/>
    <s v="Germany"/>
    <s v="Berlin"/>
    <s v="Corporate"/>
    <s v="Direct"/>
    <s v="A. Patel"/>
    <s v="Printers"/>
    <s v="PRN-9787"/>
    <n v="483.47"/>
    <n v="1135.43"/>
    <n v="1135.43"/>
    <n v="0.14599999999999999"/>
    <n v="11"/>
    <n v="10666.229420000001"/>
    <n v="5318.17"/>
    <n v="5348.0594200000014"/>
    <n v="0.50140112399719983"/>
    <s v="May-2025"/>
    <d v="2025-05-01T00:00:00"/>
    <d v="2023-01-01T00:00:00"/>
    <n v="28"/>
    <s v="Q2-2025"/>
    <s v="Europe → Germany → Berlin"/>
    <m/>
    <m/>
    <s v="Medium"/>
    <n v="0"/>
    <n v="0"/>
    <n v="0.14599999999999999"/>
    <n v="531.81700000000012"/>
    <n v="12"/>
    <n v="11635.886639999999"/>
    <n v="6381.8040000000019"/>
    <n v="5254.0826399999969"/>
    <n v="0.45154123639691951"/>
    <n v="969.65721999999732"/>
    <n v="-93.97678000000451"/>
    <m/>
  </r>
  <r>
    <s v="ORD-2024-389336"/>
    <d v="2024-05-20T00:00:00"/>
    <d v="2024-06-02T00:00:00"/>
    <n v="13"/>
    <s v="Original"/>
    <d v="2024-06-02T00:00:00"/>
    <n v="13"/>
    <x v="2"/>
    <s v="Canada"/>
    <s v="Vancouver"/>
    <s v="Enterprise"/>
    <s v="Marketplace"/>
    <s v="K. Singh"/>
    <s v="Components"/>
    <s v="CMP-5946"/>
    <n v="675.43"/>
    <n v="996.36"/>
    <n v="996.36"/>
    <n v="0.182"/>
    <n v="22"/>
    <n v="17930.494560000003"/>
    <n v="14859.46"/>
    <n v="3071.0345600000037"/>
    <n v="0.17127439233332575"/>
    <s v="May-2024"/>
    <d v="2024-05-01T00:00:00"/>
    <d v="2023-01-01T00:00:00"/>
    <n v="16"/>
    <s v="Q2-2024"/>
    <s v="Americas → Canada → Vancouver"/>
    <m/>
    <m/>
    <s v="Medium"/>
    <n v="0"/>
    <n v="0"/>
    <n v="0.182"/>
    <n v="742.97299999999996"/>
    <n v="23"/>
    <n v="18745.517039999999"/>
    <n v="17088.379000000001"/>
    <n v="1657.138039999998"/>
    <n v="8.840183156665804E-2"/>
    <n v="815.02247999999599"/>
    <n v="-1413.8965200000057"/>
    <m/>
  </r>
  <r>
    <s v="ORD-2023-308124"/>
    <d v="2023-04-19T00:00:00"/>
    <d v="2023-04-30T00:00:00"/>
    <n v="11"/>
    <s v="Original"/>
    <d v="2023-04-30T00:00:00"/>
    <n v="11"/>
    <x v="1"/>
    <s v="India"/>
    <s v="Delhi"/>
    <s v="Small Business"/>
    <s v="Retail"/>
    <s v="A. Patel"/>
    <s v="Networking"/>
    <s v="NET-2062"/>
    <n v="826.55"/>
    <n v="1397.05"/>
    <n v="1397.05"/>
    <n v="0.16900000000000001"/>
    <n v="28"/>
    <n v="32506.559399999998"/>
    <n v="23143.399999999998"/>
    <n v="9363.1594000000005"/>
    <n v="0.28803907804527601"/>
    <s v="Apr-2023"/>
    <d v="2023-04-01T00:00:00"/>
    <d v="2023-01-01T00:00:00"/>
    <n v="3"/>
    <s v="Q2-2023"/>
    <s v="Asia → India → Delhi"/>
    <m/>
    <m/>
    <s v="Medium"/>
    <n v="0"/>
    <n v="0"/>
    <n v="0.16900000000000001"/>
    <n v="909.20500000000004"/>
    <n v="29"/>
    <n v="33667.507949999999"/>
    <n v="26366.945"/>
    <n v="7300.5629499999995"/>
    <n v="0.21684298584980358"/>
    <n v="1160.948550000001"/>
    <n v="-2062.5964500000009"/>
    <m/>
  </r>
  <r>
    <s v="ORD-2023-128295"/>
    <d v="2023-06-23T00:00:00"/>
    <d v="2023-07-03T00:00:00"/>
    <n v="10"/>
    <s v="Original"/>
    <d v="2023-07-03T00:00:00"/>
    <n v="10"/>
    <x v="0"/>
    <s v="Nigeria"/>
    <s v="Abuja"/>
    <s v="Consumer"/>
    <s v="Online"/>
    <s v="J. Njeri"/>
    <s v="Printers"/>
    <s v="PRN-2542"/>
    <n v="337.75"/>
    <n v="548.89"/>
    <n v="548.89"/>
    <n v="0"/>
    <n v="13"/>
    <n v="7135.57"/>
    <n v="4390.75"/>
    <n v="2744.8199999999997"/>
    <n v="0.38466723751571352"/>
    <s v="Jun-2023"/>
    <d v="2023-06-01T00:00:00"/>
    <d v="2023-01-01T00:00:00"/>
    <n v="5"/>
    <s v="Q2-2023"/>
    <s v="Africa → Nigeria → Abuja"/>
    <m/>
    <m/>
    <s v="Low"/>
    <n v="0"/>
    <n v="0"/>
    <n v="0"/>
    <n v="371.52500000000003"/>
    <n v="14"/>
    <n v="7684.46"/>
    <n v="5201.3500000000004"/>
    <n v="2483.1099999999997"/>
    <n v="0.32313396126728483"/>
    <n v="548.89000000000033"/>
    <n v="-261.71000000000004"/>
    <m/>
  </r>
  <r>
    <s v="ORD-2024-548345"/>
    <d v="2024-05-14T00:00:00"/>
    <d v="2024-05-28T00:00:00"/>
    <n v="14"/>
    <s v="Original"/>
    <d v="2024-05-28T00:00:00"/>
    <n v="14"/>
    <x v="3"/>
    <s v="United Kingdom"/>
    <s v="Birmingham"/>
    <s v="Consumer"/>
    <s v="Retail"/>
    <s v="B. Chen"/>
    <s v="Networking"/>
    <s v="NET-2365"/>
    <n v="1421.14"/>
    <n v="3524"/>
    <n v="3524"/>
    <n v="0"/>
    <n v="31"/>
    <n v="109244"/>
    <n v="44055.340000000004"/>
    <n v="65188.659999999996"/>
    <n v="0.59672531214528945"/>
    <s v="May-2024"/>
    <d v="2024-05-01T00:00:00"/>
    <d v="2023-01-01T00:00:00"/>
    <n v="16"/>
    <s v="Q2-2024"/>
    <s v="Europe → United Kingdom → Birmingham"/>
    <m/>
    <m/>
    <s v="High"/>
    <n v="0"/>
    <n v="0"/>
    <n v="0"/>
    <n v="1563.2540000000001"/>
    <n v="33"/>
    <n v="116292"/>
    <n v="51587.382000000005"/>
    <n v="64704.617999999995"/>
    <n v="0.55639784335981834"/>
    <n v="7048"/>
    <n v="-484.04200000000128"/>
    <m/>
  </r>
  <r>
    <s v="ORD-2024-966651"/>
    <d v="2024-10-14T00:00:00"/>
    <d v="2024-11-08T00:00:00"/>
    <n v="25"/>
    <s v="Original"/>
    <d v="2024-11-08T00:00:00"/>
    <n v="25"/>
    <x v="0"/>
    <s v="Nigeria"/>
    <s v="Lagos"/>
    <s v="Enterprise"/>
    <s v="Online"/>
    <s v="O. Wang"/>
    <s v="Networking"/>
    <s v="NET-5268"/>
    <n v="859.35"/>
    <n v="1825.61"/>
    <n v="1825.61"/>
    <n v="0.187"/>
    <n v="24"/>
    <n v="35621.302319999995"/>
    <n v="20624.400000000001"/>
    <n v="14996.902319999994"/>
    <n v="0.42100937762681989"/>
    <s v="Oct-2024"/>
    <d v="2024-10-01T00:00:00"/>
    <d v="2023-01-01T00:00:00"/>
    <n v="21"/>
    <s v="Q4-2024"/>
    <s v="Africa → Nigeria → Lagos"/>
    <m/>
    <m/>
    <s v="High"/>
    <n v="0"/>
    <n v="0"/>
    <n v="0.187"/>
    <n v="945.28500000000008"/>
    <n v="25"/>
    <n v="37105.523249999998"/>
    <n v="23632.125000000004"/>
    <n v="13473.398249999995"/>
    <n v="0.36311031538950189"/>
    <n v="1484.2209300000031"/>
    <n v="-1523.504069999999"/>
    <m/>
  </r>
  <r>
    <s v="ORD-2023-292714"/>
    <d v="2023-07-10T00:00:00"/>
    <d v="2023-08-01T00:00:00"/>
    <n v="22"/>
    <s v="Original"/>
    <d v="2023-08-01T00:00:00"/>
    <n v="22"/>
    <x v="3"/>
    <s v="France"/>
    <s v="Marseille"/>
    <s v="Consumer"/>
    <s v="Marketplace"/>
    <s v="B. Chen"/>
    <s v="Printers"/>
    <s v="PRN-1504"/>
    <n v="1303.56"/>
    <n v="1791.37"/>
    <n v="1791.37"/>
    <n v="0.126"/>
    <n v="22"/>
    <n v="34444.462359999998"/>
    <n v="28678.32"/>
    <n v="5766.142359999998"/>
    <n v="0.16740404596055358"/>
    <s v="Jul-2023"/>
    <d v="2023-07-01T00:00:00"/>
    <d v="2023-01-01T00:00:00"/>
    <n v="6"/>
    <s v="Q3-2023"/>
    <s v="Europe → France → Marseille"/>
    <m/>
    <m/>
    <s v="High"/>
    <n v="0"/>
    <n v="0"/>
    <n v="0.126"/>
    <n v="1433.9160000000002"/>
    <n v="23"/>
    <n v="36010.119739999995"/>
    <n v="32980.068000000007"/>
    <n v="3030.0517399999881"/>
    <n v="8.4144450556608685E-2"/>
    <n v="1565.6573799999969"/>
    <n v="-2736.0906200000099"/>
    <m/>
  </r>
  <r>
    <s v="ORD-2024-468501"/>
    <d v="2024-11-06T00:00:00"/>
    <d v="2024-11-22T00:00:00"/>
    <n v="16"/>
    <s v="Original"/>
    <d v="2024-11-22T00:00:00"/>
    <n v="16"/>
    <x v="2"/>
    <s v="Canada"/>
    <s v="Toronto"/>
    <s v="Non-Profit"/>
    <s v="Distributor"/>
    <s v="D. Smith"/>
    <s v="Accessories"/>
    <s v="ACC-6348"/>
    <n v="1454.11"/>
    <n v="2629.75"/>
    <n v="2629.75"/>
    <n v="0.29199999999999998"/>
    <n v="8"/>
    <n v="14894.903999999999"/>
    <n v="11632.88"/>
    <n v="3262.0239999999994"/>
    <n v="0.21900268709351867"/>
    <s v="Nov-2024"/>
    <d v="2024-11-01T00:00:00"/>
    <d v="2023-01-01T00:00:00"/>
    <n v="22"/>
    <s v="Q4-2024"/>
    <s v="Americas → Canada → Toronto"/>
    <m/>
    <m/>
    <s v="High"/>
    <n v="0"/>
    <n v="1"/>
    <n v="0.25"/>
    <n v="1599.521"/>
    <n v="8"/>
    <n v="15778.5"/>
    <n v="12796.168"/>
    <n v="2982.3320000000003"/>
    <n v="0.18901239027790984"/>
    <n v="883.59600000000137"/>
    <n v="-279.6919999999991"/>
    <m/>
  </r>
  <r>
    <s v="ORD-2024-260775"/>
    <d v="2024-10-17T00:00:00"/>
    <d v="2024-11-06T00:00:00"/>
    <n v="20"/>
    <s v="Original"/>
    <d v="2024-11-06T00:00:00"/>
    <n v="20"/>
    <x v="1"/>
    <s v="India"/>
    <s v="Bengaluru"/>
    <s v="Enterprise"/>
    <s v="Distributor"/>
    <s v="O. Wang"/>
    <s v="Monitors"/>
    <s v="MON-4330"/>
    <n v="72.94"/>
    <n v="106.3"/>
    <n v="106.3"/>
    <n v="0.29499999999999998"/>
    <n v="8"/>
    <n v="599.53200000000004"/>
    <n v="583.52"/>
    <n v="16.012000000000057"/>
    <n v="2.6707498515508857E-2"/>
    <s v="Oct-2024"/>
    <d v="2024-10-01T00:00:00"/>
    <d v="2023-01-01T00:00:00"/>
    <n v="21"/>
    <s v="Q4-2024"/>
    <s v="Asia → India → Bengaluru"/>
    <m/>
    <m/>
    <s v="Low"/>
    <n v="0"/>
    <n v="1"/>
    <n v="0.25"/>
    <n v="80.234000000000009"/>
    <n v="8"/>
    <n v="637.79999999999995"/>
    <n v="641.87200000000007"/>
    <n v="-4.0720000000001164"/>
    <n v="-6.3844465349641218E-3"/>
    <n v="38.267999999999915"/>
    <n v="-20.084000000000174"/>
    <m/>
  </r>
  <r>
    <s v="ORD-2023-419187"/>
    <d v="2023-03-31T00:00:00"/>
    <d v="2023-04-05T00:00:00"/>
    <n v="5"/>
    <s v="Original"/>
    <d v="2023-04-05T00:00:00"/>
    <n v="5"/>
    <x v="0"/>
    <s v="Kenya"/>
    <s v="Nakuru"/>
    <s v="Education"/>
    <s v="Marketplace"/>
    <s v="B. Chen"/>
    <s v="Laptops"/>
    <s v="LAP-7819"/>
    <n v="533.26"/>
    <n v="385.72"/>
    <n v="385.72"/>
    <n v="0"/>
    <n v="15"/>
    <n v="5785.8"/>
    <n v="7998.9"/>
    <n v="-2213.0999999999995"/>
    <n v="-0.38250544436378708"/>
    <s v="Mar-2023"/>
    <d v="2023-03-01T00:00:00"/>
    <d v="2023-01-01T00:00:00"/>
    <n v="2"/>
    <s v="Q1-2023"/>
    <s v="Africa → Kenya → Nakuru"/>
    <m/>
    <m/>
    <s v="Low"/>
    <n v="1"/>
    <n v="0"/>
    <n v="0"/>
    <n v="586.58600000000001"/>
    <n v="16"/>
    <n v="6171.52"/>
    <n v="9385.3760000000002"/>
    <n v="-3213.8559999999998"/>
    <n v="-0.52075598880016583"/>
    <n v="385.72000000000025"/>
    <n v="-1000.7560000000003"/>
    <m/>
  </r>
  <r>
    <s v="ORD-2025-578007"/>
    <d v="2025-01-21T00:00:00"/>
    <d v="2025-02-16T00:00:00"/>
    <n v="26"/>
    <s v="Original"/>
    <d v="2025-02-16T00:00:00"/>
    <n v="26"/>
    <x v="3"/>
    <s v="France"/>
    <s v="Lyon"/>
    <s v="Corporate"/>
    <s v="Distributor"/>
    <s v="O. Wang"/>
    <s v="Laptops"/>
    <s v="LAP-3779"/>
    <n v="204.11"/>
    <n v="236.87"/>
    <n v="236.87"/>
    <n v="0.182"/>
    <n v="13"/>
    <n v="2518.8755800000004"/>
    <n v="2653.4300000000003"/>
    <n v="-134.55441999999994"/>
    <n v="-5.3418446337075494E-2"/>
    <s v="Jan-2025"/>
    <d v="2025-01-01T00:00:00"/>
    <d v="2023-01-01T00:00:00"/>
    <n v="24"/>
    <s v="Q1-2025"/>
    <s v="Europe → France → Lyon"/>
    <m/>
    <m/>
    <s v="Low"/>
    <n v="0"/>
    <n v="0"/>
    <n v="0.182"/>
    <n v="224.52100000000004"/>
    <n v="14"/>
    <n v="2712.6352400000005"/>
    <n v="3143.2940000000008"/>
    <n v="-430.65876000000026"/>
    <n v="-0.15876029097078315"/>
    <n v="193.75966000000017"/>
    <n v="-296.10434000000032"/>
    <m/>
  </r>
  <r>
    <s v="ORD-2023-235230"/>
    <d v="2023-08-30T00:00:00"/>
    <d v="2023-09-01T00:00:00"/>
    <n v="2"/>
    <s v="Original"/>
    <d v="2023-09-01T00:00:00"/>
    <n v="2"/>
    <x v="3"/>
    <s v="Germany"/>
    <s v="Munich"/>
    <s v="Corporate"/>
    <s v="Direct"/>
    <s v="N. Brown"/>
    <s v="Networking"/>
    <s v="NET-9989"/>
    <n v="44.42"/>
    <n v="41.9"/>
    <n v="41.9"/>
    <n v="0.14399999999999999"/>
    <n v="6"/>
    <n v="215.19839999999996"/>
    <n v="266.52"/>
    <n v="-51.321600000000018"/>
    <n v="-0.23848504449847224"/>
    <s v="Aug-2023"/>
    <d v="2023-08-01T00:00:00"/>
    <d v="2023-01-01T00:00:00"/>
    <n v="7"/>
    <s v="Q3-2023"/>
    <s v="Europe → Germany → Munich"/>
    <m/>
    <m/>
    <s v="Low"/>
    <n v="1"/>
    <n v="0"/>
    <n v="0.14399999999999999"/>
    <n v="48.862000000000009"/>
    <n v="6"/>
    <n v="215.19839999999996"/>
    <n v="293.17200000000003"/>
    <n v="-77.973600000000062"/>
    <n v="-0.36233354894831965"/>
    <n v="0"/>
    <n v="-26.652000000000044"/>
    <m/>
  </r>
  <r>
    <s v="ORD-2025-765220"/>
    <d v="2025-04-06T00:00:00"/>
    <d v="2025-04-30T00:00:00"/>
    <n v="24"/>
    <s v="Original"/>
    <d v="2025-04-30T00:00:00"/>
    <n v="24"/>
    <x v="2"/>
    <s v="Brazil"/>
    <s v="Brasília"/>
    <s v="Education"/>
    <s v="Online"/>
    <s v="K. Singh"/>
    <s v="Monitors"/>
    <s v="MON-4925"/>
    <n v="855.78"/>
    <n v="977.38"/>
    <n v="977.38"/>
    <n v="0.14699999999999999"/>
    <n v="38"/>
    <n v="31680.795320000001"/>
    <n v="32519.64"/>
    <n v="-838.84467999999833"/>
    <n v="-2.6478018355506307E-2"/>
    <s v="Apr-2025"/>
    <d v="2025-04-01T00:00:00"/>
    <d v="2023-01-01T00:00:00"/>
    <n v="27"/>
    <s v="Q2-2025"/>
    <s v="Americas → Brazil → Brasília"/>
    <m/>
    <m/>
    <s v="Medium"/>
    <n v="0"/>
    <n v="0"/>
    <n v="0.14699999999999999"/>
    <n v="941.35800000000006"/>
    <n v="40"/>
    <n v="33348.205599999994"/>
    <n v="37654.32"/>
    <n v="-4306.1144000000058"/>
    <n v="-0.1291258201910572"/>
    <n v="1667.4102799999928"/>
    <n v="-3467.2697200000075"/>
    <m/>
  </r>
  <r>
    <s v="ORD-2025-931538"/>
    <d v="2025-02-09T00:00:00"/>
    <d v="2025-03-01T00:00:00"/>
    <n v="20"/>
    <s v="Original"/>
    <d v="2025-03-01T00:00:00"/>
    <n v="20"/>
    <x v="2"/>
    <s v="Brazil"/>
    <s v="São Paulo"/>
    <s v="Corporate"/>
    <s v="Distributor"/>
    <s v="B. Chen"/>
    <s v="Laptops"/>
    <s v="LAP-6989"/>
    <n v="1154.6400000000001"/>
    <n v="2794.13"/>
    <n v="2794.13"/>
    <n v="3.5000000000000003E-2"/>
    <n v="11"/>
    <n v="29659.68995"/>
    <n v="12701.04"/>
    <n v="16958.649949999999"/>
    <n v="0.57177435025749479"/>
    <s v="Feb-2025"/>
    <d v="2025-02-01T00:00:00"/>
    <d v="2023-01-01T00:00:00"/>
    <n v="25"/>
    <s v="Q1-2025"/>
    <s v="Americas → Brazil → São Paulo"/>
    <m/>
    <m/>
    <s v="High"/>
    <n v="0"/>
    <n v="0"/>
    <n v="3.5000000000000003E-2"/>
    <n v="1270.1040000000003"/>
    <n v="12"/>
    <n v="32356.025399999995"/>
    <n v="15241.248000000003"/>
    <n v="17114.777399999992"/>
    <n v="0.52895178528324416"/>
    <n v="2696.335449999995"/>
    <n v="156.12744999999268"/>
    <m/>
  </r>
  <r>
    <s v="ORD-2024-289089"/>
    <d v="2024-12-17T00:00:00"/>
    <d v="2024-12-18T00:00:00"/>
    <n v="1"/>
    <s v="Original"/>
    <d v="2024-12-18T00:00:00"/>
    <n v="1"/>
    <x v="3"/>
    <s v="Germany"/>
    <s v="Munich"/>
    <s v="Education"/>
    <s v="Retail"/>
    <s v="L. Okafor"/>
    <s v="Accessories"/>
    <s v="ACC-5780"/>
    <n v="346.82"/>
    <n v="701.95"/>
    <n v="701.95"/>
    <n v="0.14699999999999999"/>
    <n v="8"/>
    <n v="4790.1068000000005"/>
    <n v="2774.56"/>
    <n v="2015.5468000000005"/>
    <n v="0.42077283120284509"/>
    <s v="Dec-2024"/>
    <d v="2024-12-01T00:00:00"/>
    <d v="2023-01-01T00:00:00"/>
    <n v="23"/>
    <s v="Q4-2024"/>
    <s v="Europe → Germany → Munich"/>
    <m/>
    <m/>
    <s v="Low"/>
    <n v="1"/>
    <n v="0"/>
    <n v="0.14699999999999999"/>
    <n v="381.50200000000001"/>
    <n v="8"/>
    <n v="4790.1068000000005"/>
    <n v="3052.0160000000001"/>
    <n v="1738.0908000000004"/>
    <n v="0.36285011432312952"/>
    <n v="0"/>
    <n v="-277.45600000000013"/>
    <m/>
  </r>
  <r>
    <s v="ORD-2025-639542"/>
    <d v="2025-06-09T00:00:00"/>
    <d v="2025-06-18T00:00:00"/>
    <n v="9"/>
    <s v="Original"/>
    <d v="2025-06-18T00:00:00"/>
    <n v="9"/>
    <x v="3"/>
    <s v="France"/>
    <s v="Marseille"/>
    <s v="Small Business"/>
    <s v="Marketplace"/>
    <s v="H. Kim"/>
    <s v="Accessories"/>
    <s v="ACC-1770"/>
    <n v="1225.5"/>
    <n v="-5.27"/>
    <n v="5.27"/>
    <n v="7.4999999999999997E-2"/>
    <n v="56"/>
    <n v="272.98599999999999"/>
    <n v="68628"/>
    <n v="-68355.013999999996"/>
    <n v="-250.39750756449047"/>
    <s v="Jun-2025"/>
    <d v="2025-06-01T00:00:00"/>
    <d v="2023-01-01T00:00:00"/>
    <n v="29"/>
    <s v="Q2-2025"/>
    <s v="Europe → France → Marseille"/>
    <m/>
    <m/>
    <s v="Low"/>
    <n v="0"/>
    <n v="0"/>
    <n v="7.4999999999999997E-2"/>
    <n v="1348.0500000000002"/>
    <n v="59"/>
    <n v="287.61024999999995"/>
    <n v="79534.950000000012"/>
    <n v="-79247.339750000014"/>
    <n v="-275.53725832093966"/>
    <n v="14.624249999999961"/>
    <n v="-10892.325750000018"/>
    <m/>
  </r>
  <r>
    <s v="ORD-2025-762301"/>
    <d v="2025-05-02T00:00:00"/>
    <d v="2025-05-13T00:00:00"/>
    <n v="11"/>
    <s v="Original"/>
    <d v="2025-05-13T00:00:00"/>
    <n v="11"/>
    <x v="0"/>
    <s v="Kenya"/>
    <s v="Nakuru"/>
    <s v="Small Business"/>
    <s v="Online"/>
    <s v="A. Patel"/>
    <s v="Accessories"/>
    <s v="ACC-2252"/>
    <n v="1057.5999999999999"/>
    <n v="1437.06"/>
    <n v="1437.06"/>
    <n v="0.20499999999999999"/>
    <n v="4"/>
    <n v="4569.8508000000002"/>
    <n v="4230.3999999999996"/>
    <n v="339.45080000000053"/>
    <n v="7.4280499485891424E-2"/>
    <s v="May-2025"/>
    <d v="2025-05-01T00:00:00"/>
    <d v="2023-01-01T00:00:00"/>
    <n v="28"/>
    <s v="Q2-2025"/>
    <s v="Africa → Kenya → Nakuru"/>
    <m/>
    <m/>
    <s v="Medium"/>
    <n v="0"/>
    <n v="1"/>
    <n v="0.20499999999999999"/>
    <n v="1163.3599999999999"/>
    <n v="4"/>
    <n v="4569.8508000000002"/>
    <n v="4653.4399999999996"/>
    <n v="-83.589199999999437"/>
    <n v="-1.8291450565519434E-2"/>
    <n v="0"/>
    <n v="-423.03999999999996"/>
    <m/>
  </r>
  <r>
    <s v="ORD-2024-906395"/>
    <d v="2024-03-10T00:00:00"/>
    <d v="2024-04-09T00:00:00"/>
    <n v="30"/>
    <s v="Original"/>
    <d v="2024-04-09T00:00:00"/>
    <n v="30"/>
    <x v="3"/>
    <s v="France"/>
    <s v="Lyon"/>
    <s v="Corporate"/>
    <s v="Direct"/>
    <s v="I. Johnson"/>
    <s v="Components"/>
    <s v="CMP-8002"/>
    <n v="1176.56"/>
    <n v="1911.89"/>
    <n v="1911.89"/>
    <n v="0.11899999999999999"/>
    <n v="20"/>
    <n v="33687.501800000005"/>
    <n v="23531.199999999997"/>
    <n v="10156.301800000008"/>
    <n v="0.30148575160892477"/>
    <s v="Mar-2024"/>
    <d v="2024-03-01T00:00:00"/>
    <d v="2023-01-01T00:00:00"/>
    <n v="14"/>
    <s v="Q1-2024"/>
    <s v="Europe → France → Lyon"/>
    <m/>
    <m/>
    <s v="High"/>
    <n v="0"/>
    <n v="0"/>
    <n v="0.11899999999999999"/>
    <n v="1294.2160000000001"/>
    <n v="21"/>
    <n v="35371.87689"/>
    <n v="27178.536000000004"/>
    <n v="8193.3408899999959"/>
    <n v="0.23163432676981693"/>
    <n v="1684.3750899999941"/>
    <n v="-1962.9609100000125"/>
    <m/>
  </r>
  <r>
    <s v="ORD-2025-779574"/>
    <d v="2025-09-10T00:00:00"/>
    <d v="2025-09-12T00:00:00"/>
    <n v="2"/>
    <s v="Original"/>
    <d v="2025-09-12T00:00:00"/>
    <n v="2"/>
    <x v="1"/>
    <s v="Japan"/>
    <s v="Tokyo"/>
    <s v="Consumer"/>
    <s v="Online"/>
    <s v="O. Wang"/>
    <s v="Components"/>
    <s v="CMP-6971"/>
    <n v="1470.15"/>
    <n v="2593.7800000000002"/>
    <n v="2593.7800000000002"/>
    <n v="0.11"/>
    <n v="12"/>
    <n v="27701.570400000001"/>
    <n v="17641.800000000003"/>
    <n v="10059.770399999998"/>
    <n v="0.36314801849645306"/>
    <s v="Sep-2025"/>
    <d v="2025-09-01T00:00:00"/>
    <d v="2023-03-01T00:00:00"/>
    <n v="30"/>
    <s v="Q3-2025"/>
    <s v="Asia → Japan → Tokyo"/>
    <m/>
    <m/>
    <s v="High"/>
    <n v="1"/>
    <n v="0"/>
    <n v="0.11"/>
    <n v="1617.1650000000002"/>
    <n v="13"/>
    <n v="30010.034599999999"/>
    <n v="21023.145000000004"/>
    <n v="8986.889599999995"/>
    <n v="0.29946282034609834"/>
    <n v="2308.4641999999985"/>
    <n v="-1072.8808000000026"/>
    <m/>
  </r>
  <r>
    <s v="ORD-2025-526650"/>
    <d v="2025-04-27T00:00:00"/>
    <d v="2025-05-25T00:00:00"/>
    <n v="28"/>
    <s v="Original"/>
    <d v="2025-05-25T00:00:00"/>
    <n v="28"/>
    <x v="3"/>
    <s v="France"/>
    <s v="Paris"/>
    <s v="Small Business"/>
    <s v="Marketplace"/>
    <s v="I. Johnson"/>
    <s v="Phones"/>
    <s v="PHN-8350"/>
    <n v="603.45000000000005"/>
    <n v="1244.08"/>
    <n v="1244.08"/>
    <n v="0.2"/>
    <n v="11"/>
    <n v="10947.904"/>
    <n v="6637.9500000000007"/>
    <n v="4309.9539999999997"/>
    <n v="0.39367846119220623"/>
    <s v="Apr-2025"/>
    <d v="2025-04-01T00:00:00"/>
    <d v="2023-01-01T00:00:00"/>
    <n v="27"/>
    <s v="Q2-2025"/>
    <s v="Europe → France → Paris"/>
    <m/>
    <m/>
    <s v="Medium"/>
    <n v="0"/>
    <n v="0"/>
    <n v="0.2"/>
    <n v="663.79500000000007"/>
    <n v="12"/>
    <n v="11943.168"/>
    <n v="7965.5400000000009"/>
    <n v="3977.6279999999988"/>
    <n v="0.33304630731142681"/>
    <n v="995.26399999999921"/>
    <n v="-332.32600000000093"/>
    <m/>
  </r>
  <r>
    <s v="ORD-2024-247979"/>
    <d v="2024-11-02T00:00:00"/>
    <d v="2024-11-18T00:00:00"/>
    <n v="16"/>
    <s v="Original"/>
    <d v="2024-11-18T00:00:00"/>
    <n v="16"/>
    <x v="1"/>
    <s v="India"/>
    <s v="Mumbai"/>
    <s v="Small Business"/>
    <s v="Distributor"/>
    <s v="O. Wang"/>
    <s v="Monitors"/>
    <s v="MON-5188"/>
    <n v="1233.58"/>
    <n v="1912.51"/>
    <n v="1912.51"/>
    <n v="0.255"/>
    <n v="51"/>
    <n v="72665.817450000002"/>
    <n v="62912.579999999994"/>
    <n v="9753.2374500000078"/>
    <n v="0.134220432553601"/>
    <s v="Nov-2024"/>
    <d v="2024-11-01T00:00:00"/>
    <d v="2023-01-01T00:00:00"/>
    <n v="22"/>
    <s v="Q4-2024"/>
    <s v="Asia → India → Mumbai"/>
    <m/>
    <m/>
    <s v="High"/>
    <n v="0"/>
    <n v="1"/>
    <n v="0.25"/>
    <n v="1356.9380000000001"/>
    <n v="54"/>
    <n v="77456.654999999999"/>
    <n v="73274.652000000002"/>
    <n v="4182.002999999997"/>
    <n v="5.3991525970234537E-2"/>
    <n v="4790.8375499999966"/>
    <n v="-5571.2344500000108"/>
    <m/>
  </r>
  <r>
    <s v="ORD-2023-480975"/>
    <d v="2023-02-15T00:00:00"/>
    <d v="2023-02-26T00:00:00"/>
    <n v="11"/>
    <s v="Original"/>
    <d v="2023-02-26T00:00:00"/>
    <n v="11"/>
    <x v="0"/>
    <s v="South Africa"/>
    <s v="Johannesburg"/>
    <s v="Non-Profit"/>
    <s v="Retail"/>
    <s v="K. Singh"/>
    <s v="Laptops"/>
    <s v="LAP-3393"/>
    <n v="498.5"/>
    <n v="755.87"/>
    <n v="755.87"/>
    <n v="0.13"/>
    <n v="40"/>
    <n v="26304.275999999998"/>
    <n v="19940"/>
    <n v="6364.275999999998"/>
    <n v="0.24194834330357537"/>
    <s v="Feb-2023"/>
    <d v="2023-02-01T00:00:00"/>
    <d v="2023-01-01T00:00:00"/>
    <n v="1"/>
    <s v="Q1-2023"/>
    <s v="Africa → South Africa → Johannesburg"/>
    <m/>
    <m/>
    <s v="Low"/>
    <n v="0"/>
    <n v="0"/>
    <n v="0.13"/>
    <n v="548.35"/>
    <n v="42"/>
    <n v="27619.489799999999"/>
    <n v="23030.7"/>
    <n v="4588.7897999999986"/>
    <n v="0.16614317763393294"/>
    <n v="1315.2138000000014"/>
    <n v="-1775.4861999999994"/>
    <m/>
  </r>
  <r>
    <s v="ORD-2023-239789"/>
    <d v="2023-12-03T00:00:00"/>
    <d v="2023-12-26T00:00:00"/>
    <n v="23"/>
    <s v="Original"/>
    <d v="2023-12-26T00:00:00"/>
    <n v="23"/>
    <x v="2"/>
    <s v="Brazil"/>
    <s v="Rio de Janeiro"/>
    <s v="Education"/>
    <s v="Retail"/>
    <s v="O. Wang"/>
    <s v="Phones"/>
    <s v="PHN-4644"/>
    <n v="1303.1099999999999"/>
    <n v="1145.67"/>
    <n v="1145.67"/>
    <n v="0.184"/>
    <n v="13"/>
    <n v="12153.267360000002"/>
    <n v="16940.43"/>
    <n v="-4787.1626399999986"/>
    <n v="-0.39389922875851208"/>
    <s v="Dec-2023"/>
    <d v="2023-12-01T00:00:00"/>
    <d v="2023-01-01T00:00:00"/>
    <n v="11"/>
    <s v="Q4-2023"/>
    <s v="Americas → Brazil → Rio de Janeiro"/>
    <m/>
    <m/>
    <s v="Medium"/>
    <n v="0"/>
    <n v="0"/>
    <n v="0.184"/>
    <n v="1433.421"/>
    <n v="14"/>
    <n v="13088.134080000002"/>
    <n v="20067.894"/>
    <n v="-6979.7599199999986"/>
    <n v="-0.5332891516343633"/>
    <n v="934.86671999999999"/>
    <n v="-2192.59728"/>
    <m/>
  </r>
  <r>
    <s v="ORD-2023-548874"/>
    <d v="2023-03-19T00:00:00"/>
    <d v="2023-04-09T00:00:00"/>
    <n v="21"/>
    <s v="Original"/>
    <d v="2023-04-09T00:00:00"/>
    <n v="21"/>
    <x v="3"/>
    <s v="United Kingdom"/>
    <s v="Manchester"/>
    <s v="Consumer"/>
    <s v="Retail"/>
    <s v="L. Okafor"/>
    <s v="Accessories"/>
    <s v="ACC-9150"/>
    <n v="1082.17"/>
    <n v="1234.0999999999999"/>
    <n v="1234.0999999999999"/>
    <n v="0.189"/>
    <n v="16"/>
    <n v="16013.681599999998"/>
    <n v="17314.72"/>
    <n v="-1301.0384000000031"/>
    <n v="-8.124542703534228E-2"/>
    <s v="Mar-2023"/>
    <d v="2023-03-01T00:00:00"/>
    <d v="2023-01-01T00:00:00"/>
    <n v="2"/>
    <s v="Q1-2023"/>
    <s v="Europe → United Kingdom → Manchester"/>
    <m/>
    <m/>
    <s v="Medium"/>
    <n v="0"/>
    <n v="0"/>
    <n v="0.189"/>
    <n v="1190.3870000000002"/>
    <n v="17"/>
    <n v="17014.536699999997"/>
    <n v="20236.579000000002"/>
    <n v="-3222.0423000000046"/>
    <n v="-0.1893699697388766"/>
    <n v="1000.8550999999989"/>
    <n v="-1921.0039000000015"/>
    <m/>
  </r>
  <r>
    <s v="ORD-2024-347736"/>
    <d v="2024-05-22T00:00:00"/>
    <d v="2024-06-06T00:00:00"/>
    <n v="15"/>
    <s v="Original"/>
    <d v="2024-06-06T00:00:00"/>
    <n v="15"/>
    <x v="1"/>
    <s v="Japan"/>
    <s v="Nagoya"/>
    <s v="Corporate"/>
    <s v="Distributor"/>
    <s v="C. Otieno"/>
    <s v="Monitors"/>
    <s v="MON-6870"/>
    <n v="673.88"/>
    <n v="1228.01"/>
    <n v="1228.01"/>
    <n v="0.105"/>
    <n v="13"/>
    <n v="14287.896349999999"/>
    <n v="8760.44"/>
    <n v="5527.4563499999986"/>
    <n v="0.38686285332689996"/>
    <s v="May-2024"/>
    <d v="2024-05-01T00:00:00"/>
    <d v="2023-03-01T00:00:00"/>
    <n v="14"/>
    <s v="Q2-2024"/>
    <s v="Asia → Japan → Nagoya"/>
    <m/>
    <m/>
    <s v="Medium"/>
    <n v="0"/>
    <n v="0"/>
    <n v="0.105"/>
    <n v="741.26800000000003"/>
    <n v="14"/>
    <n v="15386.9653"/>
    <n v="10377.752"/>
    <n v="5009.2132999999994"/>
    <n v="0.32554913865958995"/>
    <n v="1099.0689500000008"/>
    <n v="-518.24304999999913"/>
    <m/>
  </r>
  <r>
    <s v="ORD-2023-749324"/>
    <d v="2023-08-19T00:00:00"/>
    <d v="2023-09-07T00:00:00"/>
    <n v="19"/>
    <s v="Original"/>
    <d v="2023-09-07T00:00:00"/>
    <n v="19"/>
    <x v="0"/>
    <s v="South Africa"/>
    <s v="Johannesburg"/>
    <s v="Enterprise"/>
    <s v="Retail"/>
    <s v="D. Smith"/>
    <s v="Monitors"/>
    <s v="MON-2296"/>
    <n v="494.61"/>
    <n v="605.23"/>
    <n v="605.23"/>
    <n v="0.20399999999999999"/>
    <n v="18"/>
    <n v="8671.7354400000004"/>
    <n v="8902.98"/>
    <n v="-231.24455999999918"/>
    <n v="-2.6666468505639647E-2"/>
    <s v="Aug-2023"/>
    <d v="2023-08-01T00:00:00"/>
    <d v="2023-01-01T00:00:00"/>
    <n v="7"/>
    <s v="Q3-2023"/>
    <s v="Africa → South Africa → Johannesburg"/>
    <m/>
    <m/>
    <s v="Low"/>
    <n v="0"/>
    <n v="1"/>
    <n v="0.20399999999999999"/>
    <n v="544.07100000000003"/>
    <n v="19"/>
    <n v="9153.498520000001"/>
    <n v="10337.349"/>
    <n v="-1183.8504799999992"/>
    <n v="-0.12933311535620362"/>
    <n v="481.76308000000063"/>
    <n v="-952.60591999999997"/>
    <m/>
  </r>
  <r>
    <s v="ORD-2023-809913"/>
    <d v="2023-04-21T00:00:00"/>
    <d v="2023-05-10T00:00:00"/>
    <n v="19"/>
    <s v="Original"/>
    <d v="2023-05-10T00:00:00"/>
    <n v="19"/>
    <x v="1"/>
    <s v="China"/>
    <s v="Shanghai"/>
    <s v="Corporate"/>
    <s v="Retail"/>
    <s v="A. Patel"/>
    <s v="Components"/>
    <s v="CMP-7371"/>
    <n v="882.33"/>
    <n v="1880.15"/>
    <n v="1880.15"/>
    <n v="0.05"/>
    <n v="5"/>
    <n v="8930.7124999999996"/>
    <n v="4411.6500000000005"/>
    <n v="4519.0624999999991"/>
    <n v="0.50601365792482955"/>
    <s v="Apr-2023"/>
    <d v="2023-04-01T00:00:00"/>
    <d v="2023-01-01T00:00:00"/>
    <n v="3"/>
    <s v="Q2-2023"/>
    <s v="Asia → China → Shanghai"/>
    <m/>
    <m/>
    <s v="High"/>
    <n v="0"/>
    <n v="0"/>
    <n v="0.05"/>
    <n v="970.5630000000001"/>
    <n v="5"/>
    <n v="8930.7124999999996"/>
    <n v="4852.8150000000005"/>
    <n v="4077.8974999999991"/>
    <n v="0.4566150237173125"/>
    <n v="0"/>
    <n v="-441.16499999999996"/>
    <m/>
  </r>
  <r>
    <s v="ORD-2024-287210"/>
    <d v="2024-03-18T00:00:00"/>
    <d v="2024-03-21T00:00:00"/>
    <n v="3"/>
    <s v="Original"/>
    <d v="2024-03-21T00:00:00"/>
    <n v="3"/>
    <x v="3"/>
    <s v="Germany"/>
    <s v="Munich"/>
    <s v="Small Business"/>
    <s v="Online"/>
    <s v="M. Rossi"/>
    <s v="Accessories"/>
    <s v="ACC-2761"/>
    <n v="910.63"/>
    <n v="1269.4000000000001"/>
    <n v="1269.4000000000001"/>
    <n v="6.8000000000000005E-2"/>
    <n v="9"/>
    <n v="10647.727199999999"/>
    <n v="8195.67"/>
    <n v="2452.0571999999993"/>
    <n v="0.23028925834989455"/>
    <s v="Mar-2024"/>
    <d v="2024-03-01T00:00:00"/>
    <d v="2023-01-01T00:00:00"/>
    <n v="14"/>
    <s v="Q1-2024"/>
    <s v="Europe → Germany → Munich"/>
    <m/>
    <m/>
    <s v="Medium"/>
    <n v="1"/>
    <n v="0"/>
    <n v="6.8000000000000005E-2"/>
    <n v="1001.6930000000001"/>
    <n v="9"/>
    <n v="10647.727199999999"/>
    <n v="9015.237000000001"/>
    <n v="1632.4901999999984"/>
    <n v="0.15331818418488394"/>
    <n v="0"/>
    <n v="-819.56700000000092"/>
    <m/>
  </r>
  <r>
    <s v="ORD-2025-640677"/>
    <d v="2025-04-09T00:00:00"/>
    <d v="2025-05-06T00:00:00"/>
    <n v="27"/>
    <s v="Original"/>
    <d v="2025-05-06T00:00:00"/>
    <n v="27"/>
    <x v="2"/>
    <s v="Brazil"/>
    <s v="Brasília"/>
    <s v="Enterprise"/>
    <s v="Marketplace"/>
    <s v="F. Müller"/>
    <s v="Laptops"/>
    <s v="LAP-4517"/>
    <n v="264.19"/>
    <n v="620.92999999999995"/>
    <n v="620.92999999999995"/>
    <n v="0.14199999999999999"/>
    <n v="12"/>
    <n v="6393.0952799999995"/>
    <n v="3170.2799999999997"/>
    <n v="3222.8152799999998"/>
    <n v="0.50410875152794532"/>
    <s v="Apr-2025"/>
    <d v="2025-04-01T00:00:00"/>
    <d v="2023-01-01T00:00:00"/>
    <n v="27"/>
    <s v="Q2-2025"/>
    <s v="Americas → Brazil → Brasília"/>
    <m/>
    <m/>
    <s v="Low"/>
    <n v="0"/>
    <n v="0"/>
    <n v="0.14199999999999999"/>
    <n v="290.60900000000004"/>
    <n v="13"/>
    <n v="6925.8532199999991"/>
    <n v="3777.9170000000004"/>
    <n v="3147.9362199999987"/>
    <n v="0.4545196266807397"/>
    <n v="532.75793999999951"/>
    <n v="-74.879060000001118"/>
    <m/>
  </r>
  <r>
    <s v="ORD-2024-939873"/>
    <d v="2024-04-12T00:00:00"/>
    <d v="2024-05-07T00:00:00"/>
    <n v="25"/>
    <s v="Original"/>
    <d v="2024-05-07T00:00:00"/>
    <n v="25"/>
    <x v="0"/>
    <s v="South Africa"/>
    <s v="Johannesburg"/>
    <s v="Education"/>
    <s v="Distributor"/>
    <s v="A. Patel"/>
    <s v="Laptops"/>
    <s v="LAP-8489"/>
    <n v="1376.51"/>
    <n v="1455.91"/>
    <n v="1455.91"/>
    <n v="0.185"/>
    <n v="17"/>
    <n v="20171.63305"/>
    <n v="23400.67"/>
    <n v="-3229.0369499999979"/>
    <n v="-0.1600781127634085"/>
    <s v="Apr-2024"/>
    <d v="2024-04-01T00:00:00"/>
    <d v="2023-01-01T00:00:00"/>
    <n v="15"/>
    <s v="Q2-2024"/>
    <s v="Africa → South Africa → Johannesburg"/>
    <m/>
    <m/>
    <s v="Medium"/>
    <n v="0"/>
    <n v="0"/>
    <n v="0.185"/>
    <n v="1514.1610000000001"/>
    <n v="18"/>
    <n v="21358.199700000001"/>
    <n v="27254.898000000001"/>
    <n v="-5896.6983"/>
    <n v="-0.27608592403974946"/>
    <n v="1186.5666500000007"/>
    <n v="-2667.6613500000021"/>
    <m/>
  </r>
  <r>
    <s v="ORD-2024-800947"/>
    <d v="2024-12-15T00:00:00"/>
    <d v="2024-12-20T00:00:00"/>
    <n v="5"/>
    <s v="Original"/>
    <d v="2024-12-20T00:00:00"/>
    <n v="5"/>
    <x v="1"/>
    <s v="China"/>
    <s v="Shenzhen"/>
    <s v="Small Business"/>
    <s v="Direct"/>
    <s v="J. Njeri"/>
    <s v="Networking"/>
    <s v="NET-1846"/>
    <n v="717.55"/>
    <n v="546.42999999999995"/>
    <n v="546.42999999999995"/>
    <n v="4.7E-2"/>
    <n v="18"/>
    <n v="9373.460219999999"/>
    <n v="12915.9"/>
    <n v="-3542.4397800000006"/>
    <n v="-0.37792231437026369"/>
    <s v="Dec-2024"/>
    <d v="2024-12-01T00:00:00"/>
    <d v="2023-01-01T00:00:00"/>
    <n v="23"/>
    <s v="Q4-2024"/>
    <s v="Asia → China → Shenzhen"/>
    <m/>
    <m/>
    <s v="Low"/>
    <n v="1"/>
    <n v="0"/>
    <n v="4.7E-2"/>
    <n v="789.30500000000006"/>
    <n v="19"/>
    <n v="9894.2080099999985"/>
    <n v="14996.795000000002"/>
    <n v="-5102.5869900000034"/>
    <n v="-0.51571454580729037"/>
    <n v="520.74778999999944"/>
    <n v="-1560.1472100000028"/>
    <m/>
  </r>
  <r>
    <s v="ORD-2023-382272"/>
    <d v="2023-05-20T00:00:00"/>
    <d v="2023-05-18T00:00:00"/>
    <n v="-2"/>
    <s v="Corrected"/>
    <d v="2023-05-22T00:00:00"/>
    <n v="2"/>
    <x v="0"/>
    <s v="South Africa"/>
    <s v="Durban"/>
    <s v="Corporate"/>
    <s v="Distributor"/>
    <s v="A. Patel"/>
    <s v="Components"/>
    <s v="CMP-5208"/>
    <n v="917.88"/>
    <n v="1347.92"/>
    <n v="1347.92"/>
    <n v="0.34300000000000003"/>
    <n v="5"/>
    <n v="4427.9172000000008"/>
    <n v="4589.3999999999996"/>
    <n v="-161.48279999999886"/>
    <n v="-3.6469245630880096E-2"/>
    <s v="May-2023"/>
    <d v="2023-05-01T00:00:00"/>
    <d v="2023-01-01T00:00:00"/>
    <n v="4"/>
    <s v="Q2-2023"/>
    <s v="Africa → South Africa → Durban"/>
    <m/>
    <m/>
    <s v="Medium"/>
    <n v="1"/>
    <n v="1"/>
    <n v="0.25"/>
    <n v="1009.6680000000001"/>
    <n v="5"/>
    <n v="5054.7000000000007"/>
    <n v="5048.34"/>
    <n v="6.3600000000005821"/>
    <n v="1.2582349100837996E-3"/>
    <n v="626.78279999999995"/>
    <n v="167.84279999999944"/>
    <m/>
  </r>
  <r>
    <s v="ORD-2023-722117"/>
    <d v="2023-09-18T00:00:00"/>
    <d v="2023-10-08T00:00:00"/>
    <n v="20"/>
    <s v="Original"/>
    <d v="2023-10-08T00:00:00"/>
    <n v="20"/>
    <x v="1"/>
    <s v="India"/>
    <s v="Delhi"/>
    <s v="Small Business"/>
    <s v="Direct"/>
    <s v="B. Chen"/>
    <s v="Components"/>
    <s v="CMP-1009"/>
    <n v="825.64"/>
    <n v="1108.43"/>
    <n v="1108.43"/>
    <n v="0.114"/>
    <n v="7"/>
    <n v="6874.4828600000001"/>
    <n v="5779.48"/>
    <n v="1095.0028600000005"/>
    <n v="0.15928512475773349"/>
    <s v="Sep-2023"/>
    <d v="2023-09-01T00:00:00"/>
    <d v="2023-01-01T00:00:00"/>
    <n v="8"/>
    <s v="Q3-2023"/>
    <s v="Asia → India → Delhi"/>
    <m/>
    <m/>
    <s v="Medium"/>
    <n v="0"/>
    <n v="0"/>
    <n v="0.114"/>
    <n v="908.20400000000006"/>
    <n v="7"/>
    <n v="6874.4828600000001"/>
    <n v="6357.4280000000008"/>
    <n v="517.05485999999928"/>
    <n v="7.5213637233506644E-2"/>
    <n v="0"/>
    <n v="-577.94800000000123"/>
    <m/>
  </r>
  <r>
    <s v="ORD-2024-446699"/>
    <d v="2024-08-28T00:00:00"/>
    <d v="2024-09-25T00:00:00"/>
    <n v="28"/>
    <s v="Original"/>
    <d v="2024-09-25T00:00:00"/>
    <n v="28"/>
    <x v="2"/>
    <s v="Brazil"/>
    <s v="Rio de Janeiro"/>
    <s v="Non-Profit"/>
    <s v="Online"/>
    <s v="Not Specified"/>
    <s v="Accessories"/>
    <s v="ACC-4490"/>
    <n v="1394.65"/>
    <n v="3144.1"/>
    <n v="3144.1"/>
    <n v="0.13400000000000001"/>
    <n v="13"/>
    <n v="35396.277799999996"/>
    <n v="18130.45"/>
    <n v="17265.827799999995"/>
    <n v="0.4877865378263021"/>
    <s v="Aug-2024"/>
    <d v="2024-08-01T00:00:00"/>
    <d v="2023-01-01T00:00:00"/>
    <n v="19"/>
    <s v="Q3-2024"/>
    <s v="Americas → Brazil → Rio de Janeiro"/>
    <m/>
    <m/>
    <s v="High"/>
    <n v="0"/>
    <n v="0"/>
    <n v="0.13400000000000001"/>
    <n v="1534.1150000000002"/>
    <n v="14"/>
    <n v="38119.068400000004"/>
    <n v="21477.610000000004"/>
    <n v="16641.4584"/>
    <n v="0.43656519160893231"/>
    <n v="2722.7906000000075"/>
    <n v="-624.36939999999595"/>
    <m/>
  </r>
  <r>
    <s v="ORD-2024-451005"/>
    <d v="2024-06-30T00:00:00"/>
    <d v="2024-06-28T00:00:00"/>
    <n v="-2"/>
    <s v="Corrected"/>
    <d v="2024-07-02T00:00:00"/>
    <n v="2"/>
    <x v="2"/>
    <s v="Brazil"/>
    <s v="Rio de Janeiro"/>
    <s v="Small Business"/>
    <s v="Direct"/>
    <s v="L. Okafor"/>
    <s v="Accessories"/>
    <s v="ACC-9162"/>
    <n v="1112.98"/>
    <n v="2095.73"/>
    <n v="2095.73"/>
    <n v="7.1999999999999995E-2"/>
    <n v="17"/>
    <n v="33062.236480000007"/>
    <n v="18920.66"/>
    <n v="14141.576480000007"/>
    <n v="0.42772594916724777"/>
    <s v="Jun-2024"/>
    <d v="2024-06-01T00:00:00"/>
    <d v="2023-01-01T00:00:00"/>
    <n v="17"/>
    <s v="Q2-2024"/>
    <s v="Americas → Brazil → Rio de Janeiro"/>
    <m/>
    <m/>
    <s v="High"/>
    <n v="1"/>
    <n v="0"/>
    <n v="7.1999999999999995E-2"/>
    <n v="1224.278"/>
    <n v="18"/>
    <n v="35007.073920000003"/>
    <n v="22037.004000000001"/>
    <n v="12970.069920000002"/>
    <n v="0.37049854408397243"/>
    <n v="1944.8374399999957"/>
    <n v="-1171.5065600000053"/>
    <m/>
  </r>
  <r>
    <s v="ORD-2023-290279"/>
    <d v="2023-06-14T00:00:00"/>
    <d v="2023-06-16T00:00:00"/>
    <n v="2"/>
    <s v="Original"/>
    <d v="2023-06-16T00:00:00"/>
    <n v="2"/>
    <x v="3"/>
    <s v="United Kingdom"/>
    <s v="Manchester"/>
    <s v="Non-Profit"/>
    <s v="Direct"/>
    <s v="K. Singh"/>
    <s v="Components"/>
    <s v="CMP-5820"/>
    <n v="357.36"/>
    <n v="703.62"/>
    <n v="703.62"/>
    <n v="0.25700000000000001"/>
    <n v="20"/>
    <n v="10455.7932"/>
    <n v="7147.2000000000007"/>
    <n v="3308.5931999999993"/>
    <n v="0.31643636563125593"/>
    <s v="Jun-2023"/>
    <d v="2023-06-01T00:00:00"/>
    <d v="2023-01-01T00:00:00"/>
    <n v="5"/>
    <s v="Q2-2023"/>
    <s v="Europe → United Kingdom → Manchester"/>
    <m/>
    <m/>
    <s v="Low"/>
    <n v="1"/>
    <n v="1"/>
    <n v="0.25"/>
    <n v="393.09600000000006"/>
    <n v="21"/>
    <n v="11082.014999999999"/>
    <n v="8255.0160000000014"/>
    <n v="2826.998999999998"/>
    <n v="0.25509792217390054"/>
    <n v="626.22179999999935"/>
    <n v="-481.59420000000136"/>
    <m/>
  </r>
  <r>
    <s v="ORD-2024-192263"/>
    <d v="2024-11-21T00:00:00"/>
    <d v="2024-12-21T00:00:00"/>
    <n v="30"/>
    <s v="Original"/>
    <d v="2024-12-21T00:00:00"/>
    <n v="30"/>
    <x v="3"/>
    <s v="France"/>
    <s v="Marseille"/>
    <s v="Small Business"/>
    <s v="Direct"/>
    <s v="I. Johnson"/>
    <s v="Monitors"/>
    <s v="MON-7943"/>
    <n v="1122.68"/>
    <n v="1997.19"/>
    <n v="1997.19"/>
    <n v="0.186"/>
    <n v="3"/>
    <n v="4877.1379800000004"/>
    <n v="3368.04"/>
    <n v="1509.0979800000005"/>
    <n v="0.30942285951073306"/>
    <s v="Nov-2024"/>
    <d v="2024-11-01T00:00:00"/>
    <d v="2023-01-01T00:00:00"/>
    <n v="22"/>
    <s v="Q4-2024"/>
    <s v="Europe → France → Marseille"/>
    <m/>
    <m/>
    <s v="High"/>
    <n v="0"/>
    <n v="0"/>
    <n v="0.186"/>
    <n v="1234.9480000000001"/>
    <n v="3"/>
    <n v="4877.1379800000004"/>
    <n v="3704.8440000000001"/>
    <n v="1172.2939800000004"/>
    <n v="0.24036514546180632"/>
    <n v="0"/>
    <n v="-336.80400000000009"/>
    <m/>
  </r>
  <r>
    <s v="ORD-2023-159379"/>
    <d v="2023-02-08T00:00:00"/>
    <d v="2023-02-11T00:00:00"/>
    <n v="3"/>
    <s v="Original"/>
    <d v="2023-02-11T00:00:00"/>
    <n v="3"/>
    <x v="0"/>
    <s v="South Africa"/>
    <s v="Cape Town"/>
    <s v="Corporate"/>
    <s v="Direct"/>
    <s v="M. Rossi"/>
    <s v="Networking"/>
    <s v="NET-5018"/>
    <n v="1410.05"/>
    <n v="2763.95"/>
    <n v="2763.95"/>
    <n v="0.161"/>
    <n v="26"/>
    <n v="60292.805299999993"/>
    <n v="36661.299999999996"/>
    <n v="23631.505299999997"/>
    <n v="0.39194569206750779"/>
    <s v="Feb-2023"/>
    <d v="2023-02-01T00:00:00"/>
    <d v="2023-01-01T00:00:00"/>
    <n v="1"/>
    <s v="Q1-2023"/>
    <s v="Africa → South Africa → Cape Town"/>
    <m/>
    <m/>
    <s v="High"/>
    <n v="1"/>
    <n v="0"/>
    <n v="0.161"/>
    <n v="1551.0550000000001"/>
    <n v="27"/>
    <n v="62611.759349999993"/>
    <n v="41878.485000000001"/>
    <n v="20733.274349999992"/>
    <n v="0.33114026127425844"/>
    <n v="2318.9540500000003"/>
    <n v="-2898.2309500000047"/>
    <m/>
  </r>
  <r>
    <s v="ORD-2023-343322"/>
    <d v="2023-08-19T00:00:00"/>
    <d v="2023-09-12T00:00:00"/>
    <n v="24"/>
    <s v="Original"/>
    <d v="2023-09-12T00:00:00"/>
    <n v="24"/>
    <x v="2"/>
    <s v="Canada"/>
    <s v="Vancouver"/>
    <s v="Enterprise"/>
    <s v="Retail"/>
    <s v="I. Johnson"/>
    <s v="Printers"/>
    <s v="PRN-9669"/>
    <n v="1183.95"/>
    <n v="1503.53"/>
    <n v="1503.53"/>
    <n v="0.24099999999999999"/>
    <n v="16"/>
    <n v="18258.868320000001"/>
    <n v="18943.2"/>
    <n v="-684.33167999999932"/>
    <n v="-3.7479413729623705E-2"/>
    <s v="Aug-2023"/>
    <d v="2023-08-01T00:00:00"/>
    <d v="2023-01-01T00:00:00"/>
    <n v="7"/>
    <s v="Q3-2023"/>
    <s v="Americas → Canada → Vancouver"/>
    <m/>
    <m/>
    <s v="Medium"/>
    <n v="0"/>
    <n v="1"/>
    <n v="0.24099999999999999"/>
    <n v="1302.3450000000003"/>
    <n v="17"/>
    <n v="19400.047589999998"/>
    <n v="22139.865000000005"/>
    <n v="-2739.8174100000069"/>
    <n v="-0.14122735510258649"/>
    <n v="1141.1792699999969"/>
    <n v="-2055.4857300000076"/>
    <m/>
  </r>
  <r>
    <s v="ORD-2025-114382"/>
    <d v="2025-05-14T00:00:00"/>
    <d v="2025-05-24T00:00:00"/>
    <n v="10"/>
    <s v="Original"/>
    <d v="2025-05-24T00:00:00"/>
    <n v="10"/>
    <x v="3"/>
    <s v="France"/>
    <s v="Paris"/>
    <s v="Small Business"/>
    <s v="Marketplace"/>
    <s v="K. Singh"/>
    <s v="Components"/>
    <s v="CMP-2865"/>
    <n v="170.39"/>
    <n v="388.04"/>
    <n v="388.04"/>
    <n v="8.4000000000000005E-2"/>
    <n v="15"/>
    <n v="5331.6696000000002"/>
    <n v="2555.85"/>
    <n v="2775.8196000000003"/>
    <n v="0.52062858508711796"/>
    <s v="May-2025"/>
    <d v="2025-05-01T00:00:00"/>
    <d v="2023-01-01T00:00:00"/>
    <n v="28"/>
    <s v="Q2-2025"/>
    <s v="Europe → France → Paris"/>
    <m/>
    <m/>
    <s v="Low"/>
    <n v="0"/>
    <n v="0"/>
    <n v="8.4000000000000005E-2"/>
    <n v="187.429"/>
    <n v="16"/>
    <n v="5687.1142400000008"/>
    <n v="2998.864"/>
    <n v="2688.2502400000008"/>
    <n v="0.47269144359582976"/>
    <n v="355.44464000000062"/>
    <n v="-87.569359999999506"/>
    <m/>
  </r>
  <r>
    <s v="ORD-2025-488349"/>
    <d v="2025-04-23T00:00:00"/>
    <d v="2025-04-22T00:00:00"/>
    <n v="-1"/>
    <s v="Corrected"/>
    <d v="2025-04-24T00:00:00"/>
    <n v="1"/>
    <x v="2"/>
    <s v="USA"/>
    <s v="San Francisco"/>
    <s v="Non-Profit"/>
    <s v="Distributor"/>
    <s v="D. Smith"/>
    <s v="Monitors"/>
    <s v="MON-3371"/>
    <n v="23.24"/>
    <n v="44.57"/>
    <n v="44.57"/>
    <n v="0.215"/>
    <n v="15"/>
    <n v="524.81174999999996"/>
    <n v="348.59999999999997"/>
    <n v="176.21174999999999"/>
    <n v="0.33576182316802167"/>
    <s v="Apr-2025"/>
    <d v="2025-04-01T00:00:00"/>
    <d v="2023-01-01T00:00:00"/>
    <n v="27"/>
    <s v="Q2-2025"/>
    <s v="Americas → USA → San Francisco"/>
    <m/>
    <m/>
    <s v="Low"/>
    <n v="1"/>
    <n v="1"/>
    <n v="0.215"/>
    <n v="25.564"/>
    <n v="16"/>
    <n v="559.79920000000004"/>
    <n v="409.024"/>
    <n v="150.77520000000004"/>
    <n v="0.26933800548482389"/>
    <n v="34.987450000000081"/>
    <n v="-25.436549999999954"/>
    <m/>
  </r>
  <r>
    <s v="ORD-2025-330203"/>
    <d v="2025-03-25T00:00:00"/>
    <d v="2025-04-17T00:00:00"/>
    <n v="23"/>
    <s v="Original"/>
    <d v="2025-04-17T00:00:00"/>
    <n v="23"/>
    <x v="3"/>
    <s v="United Kingdom"/>
    <s v="London"/>
    <s v="Consumer"/>
    <s v="Retail"/>
    <s v="H. Kim"/>
    <s v="Networking"/>
    <s v="NET-7166"/>
    <n v="1421.19"/>
    <n v="1808.26"/>
    <n v="1808.26"/>
    <n v="0.104"/>
    <n v="13"/>
    <n v="21062.61248"/>
    <n v="18475.47"/>
    <n v="2587.1424799999986"/>
    <n v="0.12283103449093123"/>
    <s v="Mar-2025"/>
    <d v="2025-03-01T00:00:00"/>
    <d v="2023-01-01T00:00:00"/>
    <n v="26"/>
    <s v="Q1-2025"/>
    <s v="Europe → United Kingdom → London"/>
    <m/>
    <m/>
    <s v="High"/>
    <n v="0"/>
    <n v="0"/>
    <n v="0.104"/>
    <n v="1563.3090000000002"/>
    <n v="14"/>
    <n v="22682.813440000002"/>
    <n v="21886.326000000001"/>
    <n v="796.48744000000079"/>
    <n v="3.5114137940024458E-2"/>
    <n v="1620.2009600000019"/>
    <n v="-1790.6550399999978"/>
    <m/>
  </r>
  <r>
    <s v="ORD-2023-841426"/>
    <d v="2023-12-22T00:00:00"/>
    <d v="2023-12-23T00:00:00"/>
    <n v="1"/>
    <s v="Original"/>
    <d v="2023-12-23T00:00:00"/>
    <n v="1"/>
    <x v="0"/>
    <s v="South Africa"/>
    <s v="Cape Town"/>
    <s v="Non-Profit"/>
    <s v="Marketplace"/>
    <s v="D. Smith"/>
    <s v="Components"/>
    <s v="CMP-4531"/>
    <n v="1186.18"/>
    <n v="1285.0899999999999"/>
    <n v="1285.0899999999999"/>
    <n v="7.0000000000000007E-2"/>
    <n v="11"/>
    <n v="13146.470699999998"/>
    <n v="13047.980000000001"/>
    <n v="98.49069999999665"/>
    <n v="7.4917977796121861E-3"/>
    <s v="Dec-2023"/>
    <d v="2023-12-01T00:00:00"/>
    <d v="2023-01-01T00:00:00"/>
    <n v="11"/>
    <s v="Q4-2023"/>
    <s v="Africa → South Africa → Cape Town"/>
    <m/>
    <m/>
    <s v="Medium"/>
    <n v="1"/>
    <n v="0"/>
    <n v="7.0000000000000007E-2"/>
    <n v="1304.7980000000002"/>
    <n v="12"/>
    <n v="14341.604399999997"/>
    <n v="15657.576000000003"/>
    <n v="-1315.9716000000062"/>
    <n v="-9.1759022442426771E-2"/>
    <n v="1195.1336999999985"/>
    <n v="-1414.4623000000029"/>
    <m/>
  </r>
  <r>
    <s v="ORD-2024-594592"/>
    <d v="2024-04-06T00:00:00"/>
    <d v="2024-04-25T00:00:00"/>
    <n v="19"/>
    <s v="Original"/>
    <d v="2024-04-25T00:00:00"/>
    <n v="19"/>
    <x v="1"/>
    <s v="China"/>
    <s v="Shanghai"/>
    <s v="Corporate"/>
    <s v="Retail"/>
    <s v="K. Singh"/>
    <s v="Components"/>
    <s v="CMP-8196"/>
    <n v="1366.48"/>
    <n v="1678.14"/>
    <n v="1678.14"/>
    <n v="0.154"/>
    <n v="10"/>
    <n v="14197.064400000001"/>
    <n v="13664.8"/>
    <n v="532.26440000000184"/>
    <n v="3.7491159087790132E-2"/>
    <s v="Apr-2024"/>
    <d v="2024-04-01T00:00:00"/>
    <d v="2023-01-01T00:00:00"/>
    <n v="15"/>
    <s v="Q2-2024"/>
    <s v="Asia → China → Shanghai"/>
    <m/>
    <m/>
    <s v="High"/>
    <n v="0"/>
    <n v="0"/>
    <n v="0.154"/>
    <n v="1503.1280000000002"/>
    <n v="11"/>
    <n v="15616.770840000001"/>
    <n v="16534.408000000003"/>
    <n v="-917.63716000000204"/>
    <n v="-5.8759725003431115E-2"/>
    <n v="1419.7064399999999"/>
    <n v="-1449.9015600000039"/>
    <m/>
  </r>
  <r>
    <s v="ORD-2025-863978"/>
    <d v="2025-08-07T00:00:00"/>
    <d v="2025-08-19T00:00:00"/>
    <n v="12"/>
    <s v="Original"/>
    <d v="2025-08-19T00:00:00"/>
    <n v="12"/>
    <x v="0"/>
    <s v="Kenya"/>
    <s v="Nakuru"/>
    <s v="Corporate"/>
    <s v="Not Specified"/>
    <s v="M. Rossi"/>
    <s v="Components"/>
    <s v="CMP-2854"/>
    <n v="601.51"/>
    <n v="679.35"/>
    <n v="679.35"/>
    <n v="0.188"/>
    <n v="3"/>
    <n v="1654.8966000000003"/>
    <n v="1804.53"/>
    <n v="-149.63339999999971"/>
    <n v="-9.0418579626062243E-2"/>
    <s v="Aug-2025"/>
    <d v="2025-08-01T00:00:00"/>
    <d v="2023-01-01T00:00:00"/>
    <n v="31"/>
    <s v="Q3-2025"/>
    <s v="Africa → Kenya → Nakuru"/>
    <m/>
    <m/>
    <s v="Low"/>
    <n v="0"/>
    <n v="0"/>
    <n v="0.188"/>
    <n v="661.66100000000006"/>
    <n v="3"/>
    <n v="1654.8966000000003"/>
    <n v="1984.9830000000002"/>
    <n v="-330.08639999999991"/>
    <n v="-0.1994604375886686"/>
    <n v="0"/>
    <n v="-180.4530000000002"/>
    <m/>
  </r>
  <r>
    <s v="ORD-2024-604471"/>
    <d v="2024-01-21T00:00:00"/>
    <d v="2024-01-25T00:00:00"/>
    <n v="4"/>
    <s v="Original"/>
    <d v="2024-01-25T00:00:00"/>
    <n v="4"/>
    <x v="1"/>
    <s v="India"/>
    <s v="Delhi"/>
    <s v="Consumer"/>
    <s v="Direct"/>
    <s v="C. Otieno"/>
    <s v="Monitors"/>
    <s v="MON-8973"/>
    <n v="523.70000000000005"/>
    <n v="1109.92"/>
    <n v="1109.92"/>
    <n v="0.03"/>
    <n v="11"/>
    <n v="11842.8464"/>
    <n v="5760.7000000000007"/>
    <n v="6082.1463999999996"/>
    <n v="0.51357133197302973"/>
    <s v="Jan-2024"/>
    <d v="2024-01-01T00:00:00"/>
    <d v="2023-01-01T00:00:00"/>
    <n v="12"/>
    <s v="Q1-2024"/>
    <s v="Asia → India → Delhi"/>
    <m/>
    <m/>
    <s v="Medium"/>
    <n v="1"/>
    <n v="0"/>
    <n v="0.03"/>
    <n v="576.07000000000005"/>
    <n v="12"/>
    <n v="12919.468800000001"/>
    <n v="6912.84"/>
    <n v="6006.6288000000004"/>
    <n v="0.46492846517033271"/>
    <n v="1076.6224000000002"/>
    <n v="-75.51759999999922"/>
    <m/>
  </r>
  <r>
    <s v="ORD-2023-258768"/>
    <d v="2023-06-29T00:00:00"/>
    <d v="2023-07-02T00:00:00"/>
    <n v="3"/>
    <s v="Original"/>
    <d v="2023-07-02T00:00:00"/>
    <n v="3"/>
    <x v="1"/>
    <s v="Japan"/>
    <s v="Nagoya"/>
    <s v="Education"/>
    <s v="Marketplace"/>
    <s v="F. Müller"/>
    <s v="Monitors"/>
    <s v="MON-2990"/>
    <n v="55.65"/>
    <n v="83.57"/>
    <n v="83.57"/>
    <n v="6.6000000000000003E-2"/>
    <n v="8"/>
    <n v="624.43503999999996"/>
    <n v="445.2"/>
    <n v="179.23503999999997"/>
    <n v="0.2870355257449998"/>
    <s v="Jun-2023"/>
    <d v="2023-06-01T00:00:00"/>
    <d v="2023-03-01T00:00:00"/>
    <n v="3"/>
    <s v="Q2-2023"/>
    <s v="Asia → Japan → Nagoya"/>
    <m/>
    <m/>
    <s v="Low"/>
    <n v="1"/>
    <n v="0"/>
    <n v="6.6000000000000003E-2"/>
    <n v="61.215000000000003"/>
    <n v="8"/>
    <n v="624.43503999999996"/>
    <n v="489.72"/>
    <n v="134.71503999999993"/>
    <n v="0.21573907831949971"/>
    <n v="0"/>
    <n v="-44.520000000000039"/>
    <m/>
  </r>
  <r>
    <s v="ORD-2025-626047"/>
    <d v="2025-04-28T00:00:00"/>
    <d v="2025-05-15T00:00:00"/>
    <n v="17"/>
    <s v="Original"/>
    <d v="2025-05-15T00:00:00"/>
    <n v="17"/>
    <x v="1"/>
    <s v="Japan"/>
    <s v="Nagoya"/>
    <s v="Education"/>
    <s v="Direct"/>
    <s v="N. Brown"/>
    <s v="Networking"/>
    <s v="NET-1966"/>
    <n v="691.19"/>
    <n v="1284.3"/>
    <n v="1284.3"/>
    <n v="7.3999999999999996E-2"/>
    <n v="7"/>
    <n v="8324.8326000000015"/>
    <n v="4838.33"/>
    <n v="3486.5026000000016"/>
    <n v="0.41880753253825198"/>
    <s v="Apr-2025"/>
    <d v="2025-04-01T00:00:00"/>
    <d v="2023-03-01T00:00:00"/>
    <n v="25"/>
    <s v="Q2-2025"/>
    <s v="Asia → Japan → Nagoya"/>
    <m/>
    <m/>
    <s v="Medium"/>
    <n v="0"/>
    <n v="0"/>
    <n v="7.3999999999999996E-2"/>
    <n v="760.30900000000008"/>
    <n v="7"/>
    <n v="8324.8326000000015"/>
    <n v="5322.1630000000005"/>
    <n v="3002.6696000000011"/>
    <n v="0.36068828579207712"/>
    <n v="0"/>
    <n v="-483.83300000000054"/>
    <m/>
  </r>
  <r>
    <s v="ORD-2025-526752"/>
    <d v="2025-06-09T00:00:00"/>
    <d v="2025-06-25T00:00:00"/>
    <n v="16"/>
    <s v="Original"/>
    <d v="2025-06-25T00:00:00"/>
    <n v="16"/>
    <x v="1"/>
    <s v="India"/>
    <s v="Hyderabad"/>
    <s v="Enterprise"/>
    <s v="Distributor"/>
    <s v="M. Rossi"/>
    <s v="Phones"/>
    <s v="PHN-3482"/>
    <n v="527.33000000000004"/>
    <n v="911.72"/>
    <n v="911.72"/>
    <n v="0.14399999999999999"/>
    <n v="25"/>
    <n v="19510.808000000001"/>
    <n v="13183.250000000002"/>
    <n v="6327.5579999999991"/>
    <n v="0.32431040272652978"/>
    <s v="Jun-2025"/>
    <d v="2025-06-01T00:00:00"/>
    <d v="2023-01-01T00:00:00"/>
    <n v="29"/>
    <s v="Q2-2025"/>
    <s v="Asia → India → Hyderabad"/>
    <m/>
    <m/>
    <s v="Medium"/>
    <n v="0"/>
    <n v="0"/>
    <n v="0.14399999999999999"/>
    <n v="580.0630000000001"/>
    <n v="26"/>
    <n v="20291.240320000001"/>
    <n v="15081.638000000003"/>
    <n v="5209.6023199999981"/>
    <n v="0.25674144299918272"/>
    <n v="780.43231999999989"/>
    <n v="-1117.9556800000009"/>
    <m/>
  </r>
  <r>
    <s v="ORD-2023-374486"/>
    <d v="2023-06-24T00:00:00"/>
    <d v="2023-06-23T00:00:00"/>
    <n v="-1"/>
    <s v="Corrected"/>
    <d v="2023-06-25T00:00:00"/>
    <n v="1"/>
    <x v="2"/>
    <s v="Brazil"/>
    <s v="Rio de Janeiro"/>
    <s v="Non-Profit"/>
    <s v="Retail"/>
    <s v="E. Garcia"/>
    <s v="Printers"/>
    <s v="PRN-6490"/>
    <n v="804.01"/>
    <n v="1405.07"/>
    <n v="1405.07"/>
    <n v="9.6000000000000002E-2"/>
    <n v="8"/>
    <n v="10161.46624"/>
    <n v="6432.08"/>
    <n v="3729.3862399999998"/>
    <n v="0.36701260939287439"/>
    <s v="Jun-2023"/>
    <d v="2023-06-01T00:00:00"/>
    <d v="2023-01-01T00:00:00"/>
    <n v="5"/>
    <s v="Q2-2023"/>
    <s v="Americas → Brazil → Rio de Janeiro"/>
    <m/>
    <m/>
    <s v="Medium"/>
    <n v="1"/>
    <n v="0"/>
    <n v="9.6000000000000002E-2"/>
    <n v="884.41100000000006"/>
    <n v="8"/>
    <n v="10161.46624"/>
    <n v="7075.2880000000005"/>
    <n v="3086.1782399999993"/>
    <n v="0.30371387033216174"/>
    <n v="0"/>
    <n v="-643.20800000000054"/>
    <m/>
  </r>
  <r>
    <s v="ORD-2024-997336"/>
    <d v="2024-10-04T00:00:00"/>
    <d v="2024-11-02T00:00:00"/>
    <n v="29"/>
    <s v="Original"/>
    <d v="2024-11-02T00:00:00"/>
    <n v="29"/>
    <x v="0"/>
    <s v="Nigeria"/>
    <s v="Abuja"/>
    <s v="Corporate"/>
    <s v="Distributor"/>
    <s v="F. Müller"/>
    <s v="Accessories"/>
    <s v="ACC-9038"/>
    <n v="412.09"/>
    <n v="968.94"/>
    <n v="968.94"/>
    <n v="9.9000000000000005E-2"/>
    <n v="23"/>
    <n v="20079.343620000003"/>
    <n v="9478.07"/>
    <n v="10601.273620000004"/>
    <n v="0.52796913189137418"/>
    <s v="Oct-2024"/>
    <d v="2024-10-01T00:00:00"/>
    <d v="2023-01-01T00:00:00"/>
    <n v="21"/>
    <s v="Q4-2024"/>
    <s v="Africa → Nigeria → Abuja"/>
    <m/>
    <m/>
    <s v="Medium"/>
    <n v="0"/>
    <n v="0"/>
    <n v="9.9000000000000005E-2"/>
    <n v="453.29900000000004"/>
    <n v="24"/>
    <n v="20952.358560000001"/>
    <n v="10879.176000000001"/>
    <n v="10073.182559999999"/>
    <n v="0.48076604508051141"/>
    <n v="873.0149399999973"/>
    <n v="-528.09106000000429"/>
    <m/>
  </r>
  <r>
    <s v="ORD-2025-725646"/>
    <d v="2025-09-10T00:00:00"/>
    <d v="2025-09-30T00:00:00"/>
    <n v="20"/>
    <s v="Original"/>
    <d v="2025-09-30T00:00:00"/>
    <n v="20"/>
    <x v="0"/>
    <s v="Kenya"/>
    <s v="Mombasa"/>
    <s v="Corporate"/>
    <s v="Direct"/>
    <s v="L. Okafor"/>
    <s v="Phones"/>
    <s v="PHN-6954"/>
    <n v="1009.48"/>
    <n v="1088.81"/>
    <n v="1088.81"/>
    <n v="0.16"/>
    <n v="6"/>
    <n v="5487.6023999999998"/>
    <n v="6056.88"/>
    <n v="-569.27760000000035"/>
    <n v="-0.10373885688219693"/>
    <s v="Sep-2025"/>
    <d v="2025-09-01T00:00:00"/>
    <d v="2023-01-01T00:00:00"/>
    <n v="32"/>
    <s v="Q3-2025"/>
    <s v="Africa → Kenya → Mombasa"/>
    <m/>
    <m/>
    <s v="Medium"/>
    <n v="0"/>
    <n v="0"/>
    <n v="0.16"/>
    <n v="1110.4280000000001"/>
    <n v="6"/>
    <n v="5487.6023999999998"/>
    <n v="6662.5680000000011"/>
    <n v="-1174.9656000000014"/>
    <n v="-0.21411274257041679"/>
    <n v="0"/>
    <n v="-605.68800000000101"/>
    <m/>
  </r>
  <r>
    <s v="ORD-2023-868734"/>
    <d v="2023-04-06T00:00:00"/>
    <d v="2023-04-27T00:00:00"/>
    <n v="21"/>
    <s v="Original"/>
    <d v="2023-04-27T00:00:00"/>
    <n v="21"/>
    <x v="3"/>
    <s v="United Kingdom"/>
    <s v="Manchester"/>
    <s v="Enterprise"/>
    <s v="Distributor"/>
    <s v="I. Johnson"/>
    <s v="Printers"/>
    <s v="PRN-8970"/>
    <n v="1084.79"/>
    <n v="2484.9899999999998"/>
    <n v="2484.9899999999998"/>
    <n v="3.4000000000000002E-2"/>
    <n v="18"/>
    <n v="43209.006119999991"/>
    <n v="19526.22"/>
    <n v="23682.78611999999"/>
    <n v="0.54809837685755114"/>
    <s v="Apr-2023"/>
    <d v="2023-04-01T00:00:00"/>
    <d v="2023-01-01T00:00:00"/>
    <n v="3"/>
    <s v="Q2-2023"/>
    <s v="Europe → United Kingdom → Manchester"/>
    <m/>
    <m/>
    <s v="High"/>
    <n v="0"/>
    <n v="0"/>
    <n v="3.4000000000000002E-2"/>
    <n v="1193.269"/>
    <n v="19"/>
    <n v="45609.506459999997"/>
    <n v="22672.111000000001"/>
    <n v="22937.395459999996"/>
    <n v="0.50290821454330636"/>
    <n v="2400.500340000006"/>
    <n v="-745.39065999999366"/>
    <m/>
  </r>
  <r>
    <s v="ORD-2025-262491"/>
    <d v="2025-08-01T00:00:00"/>
    <d v="2025-08-16T00:00:00"/>
    <n v="15"/>
    <s v="Original"/>
    <d v="2025-08-16T00:00:00"/>
    <n v="15"/>
    <x v="1"/>
    <s v="India"/>
    <s v="Not Specified"/>
    <s v="Enterprise"/>
    <s v="Direct"/>
    <s v="O. Wang"/>
    <s v="Monitors"/>
    <s v="MON-1822"/>
    <n v="24.44"/>
    <n v="28.69"/>
    <n v="28.69"/>
    <n v="0.14599999999999999"/>
    <n v="6"/>
    <n v="147.00756000000001"/>
    <n v="146.64000000000001"/>
    <n v="0.36755999999999744"/>
    <n v="2.5002795774584476E-3"/>
    <s v="Aug-2025"/>
    <d v="2025-08-01T00:00:00"/>
    <d v="2023-01-01T00:00:00"/>
    <n v="31"/>
    <s v="Q3-2025"/>
    <s v="Asia → India → Not Specified"/>
    <m/>
    <m/>
    <s v="Low"/>
    <n v="0"/>
    <n v="0"/>
    <n v="0.14599999999999999"/>
    <n v="26.884000000000004"/>
    <n v="6"/>
    <n v="147.00756000000001"/>
    <n v="161.30400000000003"/>
    <n v="-14.296440000000018"/>
    <n v="-9.7249692464795798E-2"/>
    <n v="0"/>
    <n v="-14.664000000000016"/>
    <m/>
  </r>
  <r>
    <s v="ORD-2024-638884"/>
    <d v="2024-05-28T00:00:00"/>
    <d v="2024-05-26T00:00:00"/>
    <n v="-2"/>
    <s v="Corrected"/>
    <d v="2024-05-30T00:00:00"/>
    <n v="2"/>
    <x v="0"/>
    <s v="Nigeria"/>
    <s v="Abuja"/>
    <s v="Enterprise"/>
    <s v="Online"/>
    <s v="F. Müller"/>
    <s v="Accessories"/>
    <s v="ACC-5177"/>
    <n v="1227.08"/>
    <n v="1896.62"/>
    <n v="1896.62"/>
    <n v="0"/>
    <n v="18"/>
    <n v="34139.159999999996"/>
    <n v="22087.439999999999"/>
    <n v="12051.719999999998"/>
    <n v="0.353017473189147"/>
    <s v="May-2024"/>
    <d v="2024-05-01T00:00:00"/>
    <d v="2023-01-01T00:00:00"/>
    <n v="16"/>
    <s v="Q2-2024"/>
    <s v="Africa → Nigeria → Abuja"/>
    <m/>
    <m/>
    <s v="High"/>
    <n v="1"/>
    <n v="0"/>
    <n v="0"/>
    <n v="1349.788"/>
    <n v="19"/>
    <n v="36035.78"/>
    <n v="25645.972000000002"/>
    <n v="10389.807999999997"/>
    <n v="0.28831922050806164"/>
    <n v="1896.6200000000026"/>
    <n v="-1661.9120000000003"/>
    <m/>
  </r>
  <r>
    <s v="ORD-2025-541501"/>
    <d v="2025-07-22T00:00:00"/>
    <d v="2025-08-18T00:00:00"/>
    <n v="27"/>
    <s v="Original"/>
    <d v="2025-08-18T00:00:00"/>
    <n v="27"/>
    <x v="1"/>
    <s v="China"/>
    <s v="Shenzhen"/>
    <s v="Non-Profit"/>
    <s v="Marketplace"/>
    <s v="M. Rossi"/>
    <s v="Networking"/>
    <s v="NET-1804"/>
    <n v="547.32000000000005"/>
    <n v="419.17"/>
    <n v="419.17"/>
    <n v="9.1999999999999998E-2"/>
    <n v="14"/>
    <n v="5328.4890400000004"/>
    <n v="7662.4800000000005"/>
    <n v="-2333.9909600000001"/>
    <n v="-0.43802116181137907"/>
    <s v="Jul-2025"/>
    <d v="2025-07-01T00:00:00"/>
    <d v="2023-01-01T00:00:00"/>
    <n v="30"/>
    <s v="Q3-2025"/>
    <s v="Asia → China → Shenzhen"/>
    <m/>
    <m/>
    <s v="Low"/>
    <n v="0"/>
    <n v="0"/>
    <n v="9.1999999999999998E-2"/>
    <n v="602.05200000000013"/>
    <n v="15"/>
    <n v="5709.0954000000002"/>
    <n v="9030.7800000000025"/>
    <n v="-3321.6846000000023"/>
    <n v="-0.58182327799251743"/>
    <n v="380.60635999999977"/>
    <n v="-987.69364000000223"/>
    <m/>
  </r>
  <r>
    <s v="ORD-2023-422918"/>
    <d v="2023-02-28T00:00:00"/>
    <d v="2023-03-20T00:00:00"/>
    <n v="20"/>
    <s v="Original"/>
    <d v="2023-03-20T00:00:00"/>
    <n v="20"/>
    <x v="3"/>
    <s v="Germany"/>
    <s v="Berlin"/>
    <s v="Small Business"/>
    <s v="Direct"/>
    <s v="H. Kim"/>
    <s v="Laptops"/>
    <s v="LAP-3679"/>
    <n v="1200.78"/>
    <n v="2001.17"/>
    <n v="2001.17"/>
    <n v="0.29199999999999998"/>
    <n v="18"/>
    <n v="25502.910479999999"/>
    <n v="21614.04"/>
    <n v="3888.8704799999978"/>
    <n v="0.15248732034132906"/>
    <s v="Feb-2023"/>
    <d v="2023-02-01T00:00:00"/>
    <d v="2023-01-01T00:00:00"/>
    <n v="1"/>
    <s v="Q1-2023"/>
    <s v="Europe → Germany → Berlin"/>
    <m/>
    <m/>
    <s v="High"/>
    <n v="0"/>
    <n v="1"/>
    <n v="0.25"/>
    <n v="1320.8580000000002"/>
    <n v="19"/>
    <n v="28516.672500000001"/>
    <n v="25096.302000000003"/>
    <n v="3420.3704999999973"/>
    <n v="0.11994283344243607"/>
    <n v="3013.7620200000019"/>
    <n v="-468.49998000000051"/>
    <m/>
  </r>
  <r>
    <s v="ORD-2025-328504"/>
    <d v="2025-01-27T00:00:00"/>
    <d v="2025-02-15T00:00:00"/>
    <n v="19"/>
    <s v="Original"/>
    <d v="2025-02-15T00:00:00"/>
    <n v="19"/>
    <x v="1"/>
    <s v="China"/>
    <s v="Shenzhen"/>
    <s v="Non-Profit"/>
    <s v="Direct"/>
    <s v="L. Okafor"/>
    <s v="Phones"/>
    <s v="PHN-8368"/>
    <n v="1253.22"/>
    <n v="3104.71"/>
    <n v="3104.71"/>
    <n v="0"/>
    <n v="17"/>
    <n v="52780.07"/>
    <n v="21304.74"/>
    <n v="31475.329999999998"/>
    <n v="0.59634877331538205"/>
    <s v="Jan-2025"/>
    <d v="2025-01-01T00:00:00"/>
    <d v="2023-01-01T00:00:00"/>
    <n v="24"/>
    <s v="Q1-2025"/>
    <s v="Asia → China → Shenzhen"/>
    <m/>
    <m/>
    <s v="High"/>
    <n v="0"/>
    <n v="0"/>
    <n v="0"/>
    <n v="1378.5420000000001"/>
    <n v="18"/>
    <n v="55884.78"/>
    <n v="24813.756000000001"/>
    <n v="31071.023999999998"/>
    <n v="0.55598365064692035"/>
    <n v="3104.7099999999991"/>
    <n v="-404.30600000000049"/>
    <m/>
  </r>
  <r>
    <s v="ORD-2024-851883"/>
    <d v="2024-01-13T00:00:00"/>
    <d v="2024-01-22T00:00:00"/>
    <n v="9"/>
    <s v="Original"/>
    <d v="2024-01-22T00:00:00"/>
    <n v="9"/>
    <x v="1"/>
    <s v="India"/>
    <s v="Mumbai"/>
    <s v="Enterprise"/>
    <s v="Marketplace"/>
    <s v="J. Njeri"/>
    <s v="Components"/>
    <s v="CMP-8141"/>
    <n v="313.60000000000002"/>
    <n v="334.28"/>
    <n v="334.28"/>
    <n v="0.14000000000000001"/>
    <n v="22"/>
    <n v="6324.5775999999996"/>
    <n v="6899.2000000000007"/>
    <n v="-574.62240000000111"/>
    <n v="-9.0855458868905517E-2"/>
    <s v="Jan-2024"/>
    <d v="2024-01-01T00:00:00"/>
    <d v="2023-01-01T00:00:00"/>
    <n v="12"/>
    <s v="Q1-2024"/>
    <s v="Asia → India → Mumbai"/>
    <m/>
    <m/>
    <s v="Low"/>
    <n v="0"/>
    <n v="0"/>
    <n v="0.14000000000000001"/>
    <n v="344.96000000000004"/>
    <n v="23"/>
    <n v="6612.0583999999999"/>
    <n v="7934.0800000000008"/>
    <n v="-1322.0216000000009"/>
    <n v="-0.19994100475579601"/>
    <n v="287.48080000000027"/>
    <n v="-747.39919999999984"/>
    <m/>
  </r>
  <r>
    <s v="ORD-2025-662997"/>
    <d v="2025-03-31T00:00:00"/>
    <d v="2025-04-04T00:00:00"/>
    <n v="4"/>
    <s v="Original"/>
    <d v="2025-04-04T00:00:00"/>
    <n v="4"/>
    <x v="0"/>
    <s v="Kenya"/>
    <s v="Nakuru"/>
    <s v="Corporate"/>
    <s v="Direct"/>
    <s v="C. Otieno"/>
    <s v="Laptops"/>
    <s v="LAP-7136"/>
    <n v="862.08"/>
    <n v="1952.83"/>
    <n v="1952.83"/>
    <n v="0"/>
    <n v="7"/>
    <n v="13669.81"/>
    <n v="6034.56"/>
    <n v="7635.2499999999991"/>
    <n v="0.5585483631447693"/>
    <s v="Mar-2025"/>
    <d v="2025-03-01T00:00:00"/>
    <d v="2023-01-01T00:00:00"/>
    <n v="26"/>
    <s v="Q1-2025"/>
    <s v="Africa → Kenya → Nakuru"/>
    <m/>
    <m/>
    <s v="High"/>
    <n v="1"/>
    <n v="0"/>
    <n v="0"/>
    <n v="948.28800000000012"/>
    <n v="7"/>
    <n v="13669.81"/>
    <n v="6638.0160000000005"/>
    <n v="7031.793999999999"/>
    <n v="0.51440319945924629"/>
    <n v="0"/>
    <n v="-603.45600000000013"/>
    <m/>
  </r>
  <r>
    <s v="ORD-2024-478165"/>
    <d v="2024-12-05T00:00:00"/>
    <d v="2024-12-28T00:00:00"/>
    <n v="23"/>
    <s v="Original"/>
    <d v="2024-12-28T00:00:00"/>
    <n v="23"/>
    <x v="2"/>
    <s v="Canada"/>
    <s v="Vancouver"/>
    <s v="Corporate"/>
    <s v="Direct"/>
    <s v="F. Müller"/>
    <s v="Accessories"/>
    <s v="ACC-2386"/>
    <n v="107.03"/>
    <n v="242.29"/>
    <n v="242.29"/>
    <n v="0.18"/>
    <n v="30"/>
    <n v="5960.3340000000007"/>
    <n v="3210.9"/>
    <n v="2749.4340000000007"/>
    <n v="0.46128857879440988"/>
    <s v="Dec-2024"/>
    <d v="2024-12-01T00:00:00"/>
    <d v="2023-01-01T00:00:00"/>
    <n v="23"/>
    <s v="Q4-2024"/>
    <s v="Americas → Canada → Vancouver"/>
    <m/>
    <m/>
    <s v="Low"/>
    <n v="0"/>
    <n v="0"/>
    <n v="0.18"/>
    <n v="117.733"/>
    <n v="32"/>
    <n v="6357.6896000000006"/>
    <n v="3767.4560000000001"/>
    <n v="2590.2336000000005"/>
    <n v="0.40741743667385089"/>
    <n v="397.35559999999987"/>
    <n v="-159.20040000000017"/>
    <m/>
  </r>
  <r>
    <s v="ORD-2024-771210"/>
    <d v="2024-09-14T00:00:00"/>
    <d v="2024-10-05T00:00:00"/>
    <n v="21"/>
    <s v="Original"/>
    <d v="2024-10-05T00:00:00"/>
    <n v="21"/>
    <x v="1"/>
    <s v="China"/>
    <s v="Shanghai"/>
    <s v="Small Business"/>
    <s v="Online"/>
    <s v="H. Kim"/>
    <s v="Laptops"/>
    <s v="LAP-5150"/>
    <n v="1405.56"/>
    <n v="2968.87"/>
    <n v="2968.87"/>
    <n v="0.16900000000000001"/>
    <n v="5"/>
    <n v="12335.654849999999"/>
    <n v="7027.7999999999993"/>
    <n v="5307.8548499999997"/>
    <n v="0.4302856163327235"/>
    <s v="Sep-2024"/>
    <d v="2024-09-01T00:00:00"/>
    <d v="2023-01-01T00:00:00"/>
    <n v="20"/>
    <s v="Q3-2024"/>
    <s v="Asia → China → Shanghai"/>
    <m/>
    <m/>
    <s v="High"/>
    <n v="0"/>
    <n v="0"/>
    <n v="0.16900000000000001"/>
    <n v="1546.116"/>
    <n v="5"/>
    <n v="12335.654849999999"/>
    <n v="7730.58"/>
    <n v="4605.0748499999991"/>
    <n v="0.37331417796599581"/>
    <n v="0"/>
    <n v="-702.78000000000065"/>
    <m/>
  </r>
  <r>
    <s v="ORD-2024-155337"/>
    <d v="2024-05-21T00:00:00"/>
    <d v="2024-05-27T00:00:00"/>
    <n v="6"/>
    <s v="Original"/>
    <d v="2024-05-27T00:00:00"/>
    <n v="6"/>
    <x v="0"/>
    <s v="South Africa"/>
    <s v="Johannesburg"/>
    <s v="Non-Profit"/>
    <s v="Online"/>
    <s v="M. Rossi"/>
    <s v="Components"/>
    <s v="CMP-8101"/>
    <n v="1157.51"/>
    <n v="1394.3"/>
    <n v="1394.3"/>
    <n v="0.27800000000000002"/>
    <n v="12"/>
    <n v="12080.215199999999"/>
    <n v="13890.119999999999"/>
    <n v="-1809.9048000000003"/>
    <n v="-0.14982388724333326"/>
    <s v="May-2024"/>
    <d v="2024-05-01T00:00:00"/>
    <d v="2023-01-01T00:00:00"/>
    <n v="16"/>
    <s v="Q2-2024"/>
    <s v="Africa → South Africa → Johannesburg"/>
    <m/>
    <m/>
    <s v="Medium"/>
    <n v="1"/>
    <n v="1"/>
    <n v="0.25"/>
    <n v="1273.2610000000002"/>
    <n v="13"/>
    <n v="13594.424999999999"/>
    <n v="16552.393000000004"/>
    <n v="-2957.9680000000044"/>
    <n v="-0.21758684166487399"/>
    <n v="1514.2098000000005"/>
    <n v="-1148.0632000000041"/>
    <m/>
  </r>
  <r>
    <s v="ORD-2023-251563"/>
    <d v="2023-05-11T00:00:00"/>
    <d v="2023-06-07T00:00:00"/>
    <n v="27"/>
    <s v="Original"/>
    <d v="2023-06-07T00:00:00"/>
    <n v="27"/>
    <x v="0"/>
    <s v="Kenya"/>
    <s v="Mombasa"/>
    <s v="Corporate"/>
    <s v="Online"/>
    <s v="J. Njeri"/>
    <s v="Phones"/>
    <s v="PHN-8970"/>
    <n v="12.85"/>
    <n v="15.41"/>
    <n v="15.41"/>
    <n v="0.13700000000000001"/>
    <n v="39"/>
    <n v="518.65436999999997"/>
    <n v="501.15"/>
    <n v="17.504369999999994"/>
    <n v="3.3749585489851353E-2"/>
    <s v="May-2023"/>
    <d v="2023-05-01T00:00:00"/>
    <d v="2023-01-01T00:00:00"/>
    <n v="4"/>
    <s v="Q2-2023"/>
    <s v="Africa → Kenya → Mombasa"/>
    <m/>
    <m/>
    <s v="Low"/>
    <n v="0"/>
    <n v="0"/>
    <n v="0.13700000000000001"/>
    <n v="14.135000000000002"/>
    <n v="41"/>
    <n v="545.25202999999999"/>
    <n v="579.53500000000008"/>
    <n v="-34.282970000000091"/>
    <n v="-6.2875455961163673E-2"/>
    <n v="26.597660000000019"/>
    <n v="-51.787340000000086"/>
    <m/>
  </r>
  <r>
    <s v="ORD-2024-286833"/>
    <d v="2024-08-14T00:00:00"/>
    <d v="2024-09-04T00:00:00"/>
    <n v="21"/>
    <s v="Original"/>
    <d v="2024-09-04T00:00:00"/>
    <n v="21"/>
    <x v="3"/>
    <s v="United Kingdom"/>
    <s v="Manchester"/>
    <s v="Non-Profit"/>
    <s v="Online"/>
    <s v="J. Njeri"/>
    <s v="Phones"/>
    <s v="PHN-2341"/>
    <n v="1138.8"/>
    <n v="2250.81"/>
    <n v="2250.81"/>
    <n v="0.123"/>
    <n v="12"/>
    <n v="23687.524440000001"/>
    <n v="13665.599999999999"/>
    <n v="10021.924440000003"/>
    <n v="0.42308872188756258"/>
    <s v="Aug-2024"/>
    <d v="2024-08-01T00:00:00"/>
    <d v="2023-01-01T00:00:00"/>
    <n v="19"/>
    <s v="Q3-2024"/>
    <s v="Europe → United Kingdom → Manchester"/>
    <m/>
    <m/>
    <s v="High"/>
    <n v="0"/>
    <n v="0"/>
    <n v="0.123"/>
    <n v="1252.68"/>
    <n v="13"/>
    <n v="25661.484809999998"/>
    <n v="16284.84"/>
    <n v="9376.644809999998"/>
    <n v="0.36539759407631872"/>
    <n v="1973.9603699999971"/>
    <n v="-645.27963000000454"/>
    <m/>
  </r>
  <r>
    <s v="ORD-2024-792558"/>
    <d v="2024-10-16T00:00:00"/>
    <d v="2024-11-08T00:00:00"/>
    <n v="23"/>
    <s v="Original"/>
    <d v="2024-11-08T00:00:00"/>
    <n v="23"/>
    <x v="1"/>
    <s v="Japan"/>
    <s v="Osaka"/>
    <s v="Small Business"/>
    <s v="Retail"/>
    <s v="J. Njeri"/>
    <s v="Networking"/>
    <s v="NET-6387"/>
    <n v="82.14"/>
    <n v="166.04"/>
    <n v="166.04"/>
    <n v="0"/>
    <n v="10"/>
    <n v="1660.3999999999999"/>
    <n v="821.4"/>
    <n v="838.99999999999989"/>
    <n v="0.50529992772825827"/>
    <s v="Oct-2024"/>
    <d v="2024-10-01T00:00:00"/>
    <d v="2023-03-01T00:00:00"/>
    <n v="19"/>
    <s v="Q4-2024"/>
    <s v="Asia → Japan → Osaka"/>
    <m/>
    <m/>
    <s v="Low"/>
    <n v="0"/>
    <n v="0"/>
    <n v="0"/>
    <n v="90.354000000000013"/>
    <n v="11"/>
    <n v="1826.4399999999998"/>
    <n v="993.89400000000012"/>
    <n v="832.54599999999971"/>
    <n v="0.45582992050108395"/>
    <n v="166.03999999999996"/>
    <n v="-6.4540000000001783"/>
    <m/>
  </r>
  <r>
    <s v="ORD-2024-166150"/>
    <d v="2024-06-02T00:00:00"/>
    <d v="2024-06-08T00:00:00"/>
    <n v="6"/>
    <s v="Original"/>
    <d v="2024-06-08T00:00:00"/>
    <n v="6"/>
    <x v="0"/>
    <s v="Kenya"/>
    <s v="Kisumu"/>
    <s v="Consumer"/>
    <s v="Marketplace"/>
    <s v="A. Patel"/>
    <s v="Accessories"/>
    <s v="ACC-9820"/>
    <n v="292.94"/>
    <n v="356.55"/>
    <n v="356.55"/>
    <n v="0.22900000000000001"/>
    <n v="2"/>
    <n v="549.80010000000004"/>
    <n v="585.88"/>
    <n v="-36.079899999999952"/>
    <n v="-6.5623669402751925E-2"/>
    <s v="Jun-2024"/>
    <d v="2024-06-01T00:00:00"/>
    <d v="2023-01-01T00:00:00"/>
    <n v="17"/>
    <s v="Q2-2024"/>
    <s v="Africa → Kenya → Kisumu"/>
    <m/>
    <m/>
    <s v="Low"/>
    <n v="1"/>
    <n v="1"/>
    <n v="0.22900000000000001"/>
    <n v="322.23400000000004"/>
    <n v="2"/>
    <n v="549.80010000000004"/>
    <n v="644.46800000000007"/>
    <n v="-94.667900000000031"/>
    <n v="-0.17218603634302726"/>
    <n v="0"/>
    <n v="-58.588000000000079"/>
    <m/>
  </r>
  <r>
    <s v="ORD-2024-909942"/>
    <d v="2024-06-09T00:00:00"/>
    <d v="2024-07-07T00:00:00"/>
    <n v="28"/>
    <s v="Original"/>
    <d v="2024-07-07T00:00:00"/>
    <n v="28"/>
    <x v="1"/>
    <s v="China"/>
    <s v="Shenzhen"/>
    <s v="Corporate"/>
    <s v="Online"/>
    <s v="J. Njeri"/>
    <s v="Components"/>
    <s v="CMP-6392"/>
    <n v="550.22"/>
    <n v="1025.05"/>
    <n v="1025.05"/>
    <n v="0"/>
    <n v="27"/>
    <n v="27676.35"/>
    <n v="14855.94"/>
    <n v="12820.409999999998"/>
    <n v="0.46322618408858102"/>
    <s v="Jun-2024"/>
    <d v="2024-06-01T00:00:00"/>
    <d v="2023-01-01T00:00:00"/>
    <n v="17"/>
    <s v="Q2-2024"/>
    <s v="Asia → China → Shenzhen"/>
    <m/>
    <m/>
    <s v="Medium"/>
    <n v="0"/>
    <n v="0"/>
    <n v="0"/>
    <n v="605.24200000000008"/>
    <n v="28"/>
    <n v="28701.399999999998"/>
    <n v="16946.776000000002"/>
    <n v="11754.623999999996"/>
    <n v="0.40954880249743902"/>
    <n v="1025.0499999999993"/>
    <n v="-1065.7860000000019"/>
    <m/>
  </r>
  <r>
    <s v="ORD-2024-223618"/>
    <d v="2024-06-10T00:00:00"/>
    <d v="2024-06-11T00:00:00"/>
    <n v="1"/>
    <s v="Original"/>
    <d v="2024-06-11T00:00:00"/>
    <n v="1"/>
    <x v="3"/>
    <s v="United Kingdom"/>
    <s v="Birmingham"/>
    <s v="Small Business"/>
    <s v="Marketplace"/>
    <s v="M. Rossi"/>
    <s v="Laptops"/>
    <s v="LAP-9230"/>
    <n v="1187.1300000000001"/>
    <n v="1795.17"/>
    <n v="1795.17"/>
    <n v="1.2E-2"/>
    <n v="17"/>
    <n v="30151.675319999998"/>
    <n v="20181.210000000003"/>
    <n v="9970.4653199999957"/>
    <n v="0.33067699271046663"/>
    <s v="Jun-2024"/>
    <d v="2024-06-01T00:00:00"/>
    <d v="2023-01-01T00:00:00"/>
    <n v="17"/>
    <s v="Q2-2024"/>
    <s v="Europe → United Kingdom → Birmingham"/>
    <m/>
    <m/>
    <s v="High"/>
    <n v="1"/>
    <n v="0"/>
    <n v="1.2E-2"/>
    <n v="1305.8430000000003"/>
    <n v="18"/>
    <n v="31925.30328"/>
    <n v="23505.174000000006"/>
    <n v="8420.1292799999937"/>
    <n v="0.26374469198151324"/>
    <n v="1773.6279600000016"/>
    <n v="-1550.336040000002"/>
    <m/>
  </r>
  <r>
    <s v="ORD-2024-919471"/>
    <d v="2024-06-29T00:00:00"/>
    <d v="2024-07-26T00:00:00"/>
    <n v="27"/>
    <s v="Original"/>
    <d v="2024-07-26T00:00:00"/>
    <n v="27"/>
    <x v="0"/>
    <s v="South Africa"/>
    <s v="Durban"/>
    <s v="Enterprise"/>
    <s v="Distributor"/>
    <s v="B. Chen"/>
    <s v="Networking"/>
    <s v="NET-4241"/>
    <n v="5.36"/>
    <n v="4.37"/>
    <n v="4.37"/>
    <n v="0.11799999999999999"/>
    <n v="9"/>
    <n v="34.689059999999998"/>
    <n v="48.24"/>
    <n v="-13.550940000000004"/>
    <n v="-0.39064016148030545"/>
    <s v="Jun-2024"/>
    <d v="2024-06-01T00:00:00"/>
    <d v="2023-01-01T00:00:00"/>
    <n v="17"/>
    <s v="Q2-2024"/>
    <s v="Africa → South Africa → Durban"/>
    <m/>
    <m/>
    <s v="Low"/>
    <n v="0"/>
    <n v="0"/>
    <n v="0.11799999999999999"/>
    <n v="5.8960000000000008"/>
    <n v="9"/>
    <n v="34.689059999999998"/>
    <n v="53.064000000000007"/>
    <n v="-18.374940000000009"/>
    <n v="-0.5297041776283361"/>
    <n v="0"/>
    <n v="-4.8240000000000052"/>
    <m/>
  </r>
  <r>
    <s v="ORD-2025-649239"/>
    <d v="2025-01-17T00:00:00"/>
    <d v="2025-01-24T00:00:00"/>
    <n v="7"/>
    <s v="Original"/>
    <d v="2025-01-24T00:00:00"/>
    <n v="7"/>
    <x v="2"/>
    <s v="USA"/>
    <s v="Austin"/>
    <s v="Enterprise"/>
    <s v="Online"/>
    <s v="G. Dubois"/>
    <s v="Accessories"/>
    <s v="ACC-4511"/>
    <n v="142.09"/>
    <n v="218.5"/>
    <n v="218.5"/>
    <n v="0.11899999999999999"/>
    <n v="11"/>
    <n v="2117.4834999999998"/>
    <n v="1562.99"/>
    <n v="554.49349999999981"/>
    <n v="0.26186437816398561"/>
    <s v="Jan-2025"/>
    <d v="2025-01-01T00:00:00"/>
    <d v="2023-01-01T00:00:00"/>
    <n v="24"/>
    <s v="Q1-2025"/>
    <s v="Americas → USA → Austin"/>
    <m/>
    <m/>
    <s v="Low"/>
    <n v="1"/>
    <n v="0"/>
    <n v="0.11899999999999999"/>
    <n v="156.29900000000001"/>
    <n v="12"/>
    <n v="2309.982"/>
    <n v="1875.5880000000002"/>
    <n v="434.39399999999978"/>
    <n v="0.18805081598038417"/>
    <n v="192.49850000000015"/>
    <n v="-120.09950000000003"/>
    <m/>
  </r>
  <r>
    <s v="ORD-2023-975863"/>
    <d v="2023-11-20T00:00:00"/>
    <d v="2023-12-05T00:00:00"/>
    <n v="15"/>
    <s v="Original"/>
    <d v="2023-12-05T00:00:00"/>
    <n v="15"/>
    <x v="1"/>
    <s v="Japan"/>
    <s v="Tokyo"/>
    <s v="Enterprise"/>
    <s v="Retail"/>
    <s v="L. Okafor"/>
    <s v="Networking"/>
    <s v="NET-3033"/>
    <n v="354.24"/>
    <n v="249.87"/>
    <n v="249.87"/>
    <n v="0"/>
    <n v="6"/>
    <n v="1499.22"/>
    <n v="2125.44"/>
    <n v="-626.22"/>
    <n v="-0.41769720254532355"/>
    <s v="Nov-2023"/>
    <d v="2023-11-01T00:00:00"/>
    <d v="2023-03-01T00:00:00"/>
    <n v="8"/>
    <s v="Q4-2023"/>
    <s v="Asia → Japan → Tokyo"/>
    <m/>
    <m/>
    <s v="Low"/>
    <n v="0"/>
    <n v="0"/>
    <n v="0"/>
    <n v="389.66400000000004"/>
    <n v="6"/>
    <n v="1499.22"/>
    <n v="2337.9840000000004"/>
    <n v="-838.76400000000035"/>
    <n v="-0.5594669227998561"/>
    <n v="0"/>
    <n v="-212.54400000000032"/>
    <m/>
  </r>
  <r>
    <s v="ORD-2023-869884"/>
    <d v="2023-03-02T00:00:00"/>
    <d v="2023-03-05T00:00:00"/>
    <n v="3"/>
    <s v="Original"/>
    <d v="2023-03-05T00:00:00"/>
    <n v="3"/>
    <x v="2"/>
    <s v="Brazil"/>
    <s v="Brasília"/>
    <s v="Enterprise"/>
    <s v="Direct"/>
    <s v="G. Dubois"/>
    <s v="Monitors"/>
    <s v="MON-2828"/>
    <n v="1473.58"/>
    <n v="3436.52"/>
    <n v="3436.52"/>
    <n v="0.108"/>
    <n v="8"/>
    <n v="24523.006720000001"/>
    <n v="11788.64"/>
    <n v="12734.366720000002"/>
    <n v="0.51928243813652564"/>
    <s v="Mar-2023"/>
    <d v="2023-03-01T00:00:00"/>
    <d v="2023-01-01T00:00:00"/>
    <n v="2"/>
    <s v="Q1-2023"/>
    <s v="Americas → Brazil → Brasília"/>
    <m/>
    <m/>
    <s v="High"/>
    <n v="1"/>
    <n v="0"/>
    <n v="0.108"/>
    <n v="1620.9380000000001"/>
    <n v="8"/>
    <n v="24523.006720000001"/>
    <n v="12967.504000000001"/>
    <n v="11555.50272"/>
    <n v="0.47121068195017807"/>
    <n v="0"/>
    <n v="-1178.8640000000014"/>
    <m/>
  </r>
  <r>
    <s v="ORD-2025-698069"/>
    <d v="2025-06-03T00:00:00"/>
    <d v="2025-06-10T00:00:00"/>
    <n v="7"/>
    <s v="Original"/>
    <d v="2025-06-10T00:00:00"/>
    <n v="7"/>
    <x v="2"/>
    <s v="Canada"/>
    <s v="Toronto"/>
    <s v="Consumer"/>
    <s v="Distributor"/>
    <s v="O. Wang"/>
    <s v="Printers"/>
    <s v="PRN-6429"/>
    <n v="75.180000000000007"/>
    <n v="53.45"/>
    <n v="53.45"/>
    <n v="0.157"/>
    <n v="17"/>
    <n v="765.99195000000009"/>
    <n v="1278.0600000000002"/>
    <n v="-512.06805000000008"/>
    <n v="-0.66850317421743144"/>
    <s v="Jun-2025"/>
    <d v="2025-06-01T00:00:00"/>
    <d v="2023-01-01T00:00:00"/>
    <n v="29"/>
    <s v="Q2-2025"/>
    <s v="Americas → Canada → Toronto"/>
    <m/>
    <m/>
    <s v="Low"/>
    <n v="1"/>
    <n v="0"/>
    <n v="0.157"/>
    <n v="82.698000000000008"/>
    <n v="18"/>
    <n v="811.05029999999999"/>
    <n v="1488.5640000000001"/>
    <n v="-677.51370000000009"/>
    <n v="-0.83535349163917461"/>
    <n v="45.058349999999905"/>
    <n v="-165.44565"/>
    <m/>
  </r>
  <r>
    <s v="ORD-2024-474999"/>
    <d v="2024-12-27T00:00:00"/>
    <d v="2025-01-02T00:00:00"/>
    <n v="6"/>
    <s v="Original"/>
    <d v="2025-01-02T00:00:00"/>
    <n v="6"/>
    <x v="3"/>
    <s v="Germany"/>
    <s v="Frankfurt"/>
    <s v="Education"/>
    <s v="Direct"/>
    <s v="F. Müller"/>
    <s v="Laptops"/>
    <s v="LAP-8214"/>
    <n v="1391.99"/>
    <n v="3469.7"/>
    <n v="3469.7"/>
    <n v="0.184"/>
    <n v="23"/>
    <n v="65119.329599999997"/>
    <n v="32015.77"/>
    <n v="33103.559599999993"/>
    <n v="0.50835227886006973"/>
    <s v="Dec-2024"/>
    <d v="2024-12-01T00:00:00"/>
    <d v="2023-01-01T00:00:00"/>
    <n v="23"/>
    <s v="Q4-2024"/>
    <s v="Europe → Germany → Frankfurt"/>
    <m/>
    <m/>
    <s v="High"/>
    <n v="1"/>
    <n v="0"/>
    <n v="0.184"/>
    <n v="1531.1890000000001"/>
    <n v="24"/>
    <n v="67950.604800000001"/>
    <n v="36748.536"/>
    <n v="31202.068800000001"/>
    <n v="0.45918750674607683"/>
    <n v="2831.2752000000037"/>
    <n v="-1901.4907999999923"/>
    <m/>
  </r>
  <r>
    <s v="ORD-2023-427304"/>
    <d v="2023-06-09T00:00:00"/>
    <d v="2023-06-19T00:00:00"/>
    <n v="10"/>
    <s v="Original"/>
    <d v="2023-06-19T00:00:00"/>
    <n v="10"/>
    <x v="1"/>
    <s v="China"/>
    <s v="Beijing"/>
    <s v="Enterprise"/>
    <s v="Retail"/>
    <s v="F. Müller"/>
    <s v="Monitors"/>
    <s v="MON-9194"/>
    <n v="339.61"/>
    <n v="621.02"/>
    <n v="621.02"/>
    <n v="7.0999999999999994E-2"/>
    <n v="10"/>
    <n v="5769.2758000000003"/>
    <n v="3396.1000000000004"/>
    <n v="2373.1758"/>
    <n v="0.41134726129750981"/>
    <s v="Jun-2023"/>
    <d v="2023-06-01T00:00:00"/>
    <d v="2023-01-01T00:00:00"/>
    <n v="5"/>
    <s v="Q2-2023"/>
    <s v="Asia → China → Beijing"/>
    <m/>
    <m/>
    <s v="Low"/>
    <n v="0"/>
    <n v="0"/>
    <n v="7.0999999999999994E-2"/>
    <n v="373.57100000000003"/>
    <n v="11"/>
    <n v="6346.2033799999999"/>
    <n v="4109.2809999999999"/>
    <n v="2236.92238"/>
    <n v="0.35248198742726078"/>
    <n v="576.92757999999958"/>
    <n v="-136.25342000000001"/>
    <m/>
  </r>
  <r>
    <s v="ORD-2025-956101"/>
    <d v="2025-07-09T00:00:00"/>
    <d v="2025-07-18T00:00:00"/>
    <n v="9"/>
    <s v="Original"/>
    <d v="2025-07-18T00:00:00"/>
    <n v="9"/>
    <x v="2"/>
    <s v="Canada"/>
    <s v="Vancouver"/>
    <s v="Education"/>
    <s v="Distributor"/>
    <s v="I. Johnson"/>
    <s v="Laptops"/>
    <s v="LAP-2218"/>
    <n v="57.96"/>
    <n v="88.51"/>
    <n v="88.51"/>
    <n v="4.2999999999999997E-2"/>
    <n v="7"/>
    <n v="592.92849000000001"/>
    <n v="405.72"/>
    <n v="187.20848999999998"/>
    <n v="0.3157353595877978"/>
    <s v="Jul-2025"/>
    <d v="2025-07-01T00:00:00"/>
    <d v="2023-01-01T00:00:00"/>
    <n v="30"/>
    <s v="Q3-2025"/>
    <s v="Americas → Canada → Vancouver"/>
    <m/>
    <m/>
    <s v="Low"/>
    <n v="0"/>
    <n v="0"/>
    <n v="4.2999999999999997E-2"/>
    <n v="63.756000000000007"/>
    <n v="7"/>
    <n v="592.92849000000001"/>
    <n v="446.29200000000003"/>
    <n v="146.63648999999998"/>
    <n v="0.24730889554657759"/>
    <n v="0"/>
    <n v="-40.572000000000003"/>
    <m/>
  </r>
  <r>
    <s v="ORD-2025-184082"/>
    <d v="2025-06-19T00:00:00"/>
    <d v="2025-07-12T00:00:00"/>
    <n v="23"/>
    <s v="Original"/>
    <d v="2025-07-12T00:00:00"/>
    <n v="23"/>
    <x v="3"/>
    <s v="United Kingdom"/>
    <s v="Not Specified"/>
    <s v="Non-Profit"/>
    <s v="Direct"/>
    <s v="Not Specified"/>
    <s v="Networking"/>
    <s v="NET-6370"/>
    <n v="801.24"/>
    <n v="1959.09"/>
    <n v="1959.09"/>
    <n v="0.123"/>
    <n v="23"/>
    <n v="39516.804389999998"/>
    <n v="18428.52"/>
    <n v="21088.284389999997"/>
    <n v="0.53365358650651762"/>
    <s v="Jun-2025"/>
    <d v="2025-06-01T00:00:00"/>
    <d v="2023-01-01T00:00:00"/>
    <n v="29"/>
    <s v="Q2-2025"/>
    <s v="Europe → United Kingdom → Not Specified"/>
    <m/>
    <m/>
    <s v="High"/>
    <n v="0"/>
    <n v="0"/>
    <n v="0.123"/>
    <n v="881.36400000000003"/>
    <n v="24"/>
    <n v="41234.926319999999"/>
    <n v="21152.736000000001"/>
    <n v="20082.190319999998"/>
    <n v="0.48701894515716931"/>
    <n v="1718.1219300000012"/>
    <n v="-1006.0940699999992"/>
    <m/>
  </r>
  <r>
    <s v="ORD-2023-576840"/>
    <d v="2023-11-19T00:00:00"/>
    <d v="2023-12-13T00:00:00"/>
    <n v="24"/>
    <s v="Original"/>
    <d v="2023-12-13T00:00:00"/>
    <n v="24"/>
    <x v="3"/>
    <s v="France"/>
    <s v="Lyon"/>
    <s v="Non-Profit"/>
    <s v="Direct"/>
    <s v="H. Kim"/>
    <s v="Monitors"/>
    <s v="MON-3745"/>
    <n v="1297.42"/>
    <n v="2742.97"/>
    <n v="2742.97"/>
    <n v="6.9000000000000006E-2"/>
    <n v="9"/>
    <n v="22983.34563"/>
    <n v="11676.78"/>
    <n v="11306.565629999999"/>
    <n v="0.49194602961727291"/>
    <s v="Nov-2023"/>
    <d v="2023-11-01T00:00:00"/>
    <d v="2023-01-01T00:00:00"/>
    <n v="10"/>
    <s v="Q4-2023"/>
    <s v="Europe → France → Lyon"/>
    <m/>
    <m/>
    <s v="High"/>
    <n v="0"/>
    <n v="0"/>
    <n v="6.9000000000000006E-2"/>
    <n v="1427.1620000000003"/>
    <n v="9"/>
    <n v="22983.34563"/>
    <n v="12844.458000000002"/>
    <n v="10138.887629999997"/>
    <n v="0.4411406325790001"/>
    <n v="0"/>
    <n v="-1167.6780000000017"/>
    <m/>
  </r>
  <r>
    <s v="ORD-2023-178249"/>
    <d v="2023-12-29T00:00:00"/>
    <d v="2024-01-20T00:00:00"/>
    <n v="22"/>
    <s v="Original"/>
    <d v="2024-01-20T00:00:00"/>
    <n v="22"/>
    <x v="0"/>
    <s v="Kenya"/>
    <s v="Kisumu"/>
    <s v="Corporate"/>
    <s v="Direct"/>
    <s v="L. Okafor"/>
    <s v="Phones"/>
    <s v="PHN-7924"/>
    <n v="1395.49"/>
    <n v="1679.42"/>
    <n v="1679.42"/>
    <n v="0.20300000000000001"/>
    <n v="12"/>
    <n v="16061.972879999999"/>
    <n v="16745.88"/>
    <n v="-683.90712000000167"/>
    <n v="-4.2579272490964493E-2"/>
    <s v="Dec-2023"/>
    <d v="2023-12-01T00:00:00"/>
    <d v="2023-01-01T00:00:00"/>
    <n v="11"/>
    <s v="Q4-2023"/>
    <s v="Africa → Kenya → Kisumu"/>
    <m/>
    <m/>
    <s v="High"/>
    <n v="0"/>
    <n v="1"/>
    <n v="0.20300000000000001"/>
    <n v="1535.0390000000002"/>
    <n v="13"/>
    <n v="17400.470619999996"/>
    <n v="19955.507000000001"/>
    <n v="-2555.036380000005"/>
    <n v="-0.14683719974006115"/>
    <n v="1338.4977399999971"/>
    <n v="-1871.1292600000033"/>
    <m/>
  </r>
  <r>
    <s v="ORD-2024-588972"/>
    <d v="2024-11-02T00:00:00"/>
    <d v="2024-11-29T00:00:00"/>
    <n v="27"/>
    <s v="Original"/>
    <d v="2024-11-29T00:00:00"/>
    <n v="27"/>
    <x v="2"/>
    <s v="Brazil"/>
    <s v="Brasília"/>
    <s v="Small Business"/>
    <s v="Direct"/>
    <s v="I. Johnson"/>
    <s v="Networking"/>
    <s v="NET-8561"/>
    <n v="1363.51"/>
    <n v="1433.9"/>
    <n v="1433.9"/>
    <n v="5.7000000000000002E-2"/>
    <n v="8"/>
    <n v="10817.3416"/>
    <n v="10908.08"/>
    <n v="-90.738400000000183"/>
    <n v="-8.3882346842037592E-3"/>
    <s v="Nov-2024"/>
    <d v="2024-11-01T00:00:00"/>
    <d v="2023-01-01T00:00:00"/>
    <n v="22"/>
    <s v="Q4-2024"/>
    <s v="Americas → Brazil → Brasília"/>
    <m/>
    <m/>
    <s v="Medium"/>
    <n v="0"/>
    <n v="0"/>
    <n v="5.7000000000000002E-2"/>
    <n v="1499.8610000000001"/>
    <n v="8"/>
    <n v="10817.3416"/>
    <n v="11998.888000000001"/>
    <n v="-1181.5464000000011"/>
    <n v="-0.10922705815262422"/>
    <n v="0"/>
    <n v="-1090.8080000000009"/>
    <m/>
  </r>
  <r>
    <s v="ORD-2023-603238"/>
    <d v="2023-08-21T00:00:00"/>
    <d v="2023-09-04T00:00:00"/>
    <n v="14"/>
    <s v="Original"/>
    <d v="2023-09-04T00:00:00"/>
    <n v="14"/>
    <x v="2"/>
    <s v="Canada"/>
    <s v="Montreal"/>
    <s v="Education"/>
    <s v="Distributor"/>
    <s v="F. Müller"/>
    <s v="Components"/>
    <s v="CMP-2136"/>
    <n v="178.19"/>
    <n v="284.43"/>
    <n v="284.43"/>
    <n v="8.8999999999999996E-2"/>
    <n v="8"/>
    <n v="2072.9258400000003"/>
    <n v="1425.52"/>
    <n v="647.40584000000035"/>
    <n v="0.31231500302972742"/>
    <s v="Aug-2023"/>
    <d v="2023-08-01T00:00:00"/>
    <d v="2023-01-01T00:00:00"/>
    <n v="7"/>
    <s v="Q3-2023"/>
    <s v="Americas → Canada → Montreal"/>
    <m/>
    <m/>
    <s v="Low"/>
    <n v="0"/>
    <n v="0"/>
    <n v="8.8999999999999996E-2"/>
    <n v="196.00900000000001"/>
    <n v="8"/>
    <n v="2072.9258400000003"/>
    <n v="1568.0720000000001"/>
    <n v="504.85384000000022"/>
    <n v="0.24354650333270009"/>
    <n v="0"/>
    <n v="-142.55200000000013"/>
    <m/>
  </r>
  <r>
    <s v="ORD-2023-883066"/>
    <d v="2023-08-12T00:00:00"/>
    <d v="2023-09-06T00:00:00"/>
    <n v="25"/>
    <s v="Original"/>
    <d v="2023-09-06T00:00:00"/>
    <n v="25"/>
    <x v="1"/>
    <s v="China"/>
    <s v="Shanghai"/>
    <s v="Small Business"/>
    <s v="Retail"/>
    <s v="B. Chen"/>
    <s v="Components"/>
    <s v="CMP-6352"/>
    <n v="950.77"/>
    <n v="694.78"/>
    <n v="694.78"/>
    <n v="8.4000000000000005E-2"/>
    <n v="14"/>
    <n v="8909.8587200000002"/>
    <n v="13310.779999999999"/>
    <n v="-4400.9212799999987"/>
    <n v="-0.49393839097821279"/>
    <s v="Aug-2023"/>
    <d v="2023-08-01T00:00:00"/>
    <d v="2023-01-01T00:00:00"/>
    <n v="7"/>
    <s v="Q3-2023"/>
    <s v="Asia → China → Shanghai"/>
    <m/>
    <m/>
    <s v="Low"/>
    <n v="0"/>
    <n v="0"/>
    <n v="8.4000000000000005E-2"/>
    <n v="1045.847"/>
    <n v="15"/>
    <n v="9546.2771999999986"/>
    <n v="15687.705"/>
    <n v="-6141.4278000000013"/>
    <n v="-0.64333223007603446"/>
    <n v="636.41847999999845"/>
    <n v="-1740.5065200000026"/>
    <m/>
  </r>
  <r>
    <s v="ORD-2024-584090"/>
    <d v="2024-06-07T00:00:00"/>
    <d v="2024-06-26T00:00:00"/>
    <n v="19"/>
    <s v="Original"/>
    <d v="2024-06-26T00:00:00"/>
    <n v="19"/>
    <x v="3"/>
    <s v="Germany"/>
    <s v="Berlin"/>
    <s v="Non-Profit"/>
    <s v="Marketplace"/>
    <s v="M. Rossi"/>
    <s v="Components"/>
    <s v="CMP-2040"/>
    <n v="1064.32"/>
    <n v="1848.39"/>
    <n v="1848.39"/>
    <n v="7.2999999999999995E-2"/>
    <n v="38"/>
    <n v="65111.38614000001"/>
    <n v="40444.159999999996"/>
    <n v="24667.226140000013"/>
    <n v="0.3788465827921631"/>
    <s v="Jun-2024"/>
    <d v="2024-06-01T00:00:00"/>
    <d v="2023-01-01T00:00:00"/>
    <n v="17"/>
    <s v="Q2-2024"/>
    <s v="Europe → Germany → Berlin"/>
    <m/>
    <m/>
    <s v="High"/>
    <n v="0"/>
    <n v="0"/>
    <n v="7.2999999999999995E-2"/>
    <n v="1170.752"/>
    <n v="40"/>
    <n v="68538.301200000002"/>
    <n v="46830.080000000002"/>
    <n v="21708.2212"/>
    <n v="0.31673124107137923"/>
    <n v="3426.9150599999921"/>
    <n v="-2959.0049400000134"/>
    <m/>
  </r>
  <r>
    <s v="ORD-2025-537785"/>
    <d v="2025-08-05T00:00:00"/>
    <d v="2025-08-14T00:00:00"/>
    <n v="9"/>
    <s v="Original"/>
    <d v="2025-08-14T00:00:00"/>
    <n v="9"/>
    <x v="3"/>
    <s v="United Kingdom"/>
    <s v="London"/>
    <s v="Non-Profit"/>
    <s v="Direct"/>
    <s v="E. Garcia"/>
    <s v="Components"/>
    <s v="CMP-6346"/>
    <n v="41.76"/>
    <n v="45.19"/>
    <n v="45.19"/>
    <n v="0.17899999999999999"/>
    <n v="23"/>
    <n v="853.32276999999988"/>
    <n v="960.4799999999999"/>
    <n v="-107.15723000000003"/>
    <n v="-0.12557643340514638"/>
    <s v="Aug-2025"/>
    <d v="2025-08-01T00:00:00"/>
    <d v="2023-01-01T00:00:00"/>
    <n v="31"/>
    <s v="Q3-2025"/>
    <s v="Europe → United Kingdom → London"/>
    <m/>
    <m/>
    <s v="Low"/>
    <n v="0"/>
    <n v="0"/>
    <n v="0.17899999999999999"/>
    <n v="45.936"/>
    <n v="24"/>
    <n v="890.4237599999999"/>
    <n v="1102.4639999999999"/>
    <n v="-212.04024000000004"/>
    <n v="-0.23813407674566103"/>
    <n v="37.100990000000024"/>
    <n v="-104.88301000000001"/>
    <m/>
  </r>
  <r>
    <s v="ORD-2024-605518"/>
    <d v="2024-05-30T00:00:00"/>
    <d v="2024-06-13T00:00:00"/>
    <n v="14"/>
    <s v="Original"/>
    <d v="2024-06-13T00:00:00"/>
    <n v="14"/>
    <x v="2"/>
    <s v="USA"/>
    <s v="San Francisco"/>
    <s v="Small Business"/>
    <s v="Retail"/>
    <s v="F. Müller"/>
    <s v="Phones"/>
    <s v="PHN-4356"/>
    <n v="157.78"/>
    <n v="361.1"/>
    <n v="361.1"/>
    <n v="0.187"/>
    <n v="9"/>
    <n v="2642.1686999999997"/>
    <n v="1420.02"/>
    <n v="1222.1486999999997"/>
    <n v="0.46255513510549112"/>
    <s v="May-2024"/>
    <d v="2024-05-01T00:00:00"/>
    <d v="2023-01-01T00:00:00"/>
    <n v="16"/>
    <s v="Q2-2024"/>
    <s v="Americas → USA → San Francisco"/>
    <m/>
    <m/>
    <s v="Low"/>
    <n v="0"/>
    <n v="0"/>
    <n v="0.187"/>
    <n v="173.55800000000002"/>
    <n v="9"/>
    <n v="2642.1686999999997"/>
    <n v="1562.0220000000002"/>
    <n v="1080.1466999999996"/>
    <n v="0.40881064861604016"/>
    <n v="0"/>
    <n v="-142.00200000000018"/>
    <m/>
  </r>
  <r>
    <s v="ORD-2023-521818"/>
    <d v="2023-01-22T00:00:00"/>
    <d v="2023-01-30T00:00:00"/>
    <n v="8"/>
    <s v="Original"/>
    <d v="2023-01-30T00:00:00"/>
    <n v="8"/>
    <x v="2"/>
    <s v="USA"/>
    <s v="San Francisco"/>
    <s v="Small Business"/>
    <s v="Online"/>
    <s v="A. Patel"/>
    <s v="Networking"/>
    <s v="NET-4155"/>
    <n v="413.52"/>
    <n v="1004.34"/>
    <n v="1004.34"/>
    <n v="0.111"/>
    <n v="18"/>
    <n v="16071.44868"/>
    <n v="7443.36"/>
    <n v="8628.0886800000007"/>
    <n v="0.53685817948304593"/>
    <s v="Jan-2023"/>
    <d v="2023-01-01T00:00:00"/>
    <d v="2023-01-01T00:00:00"/>
    <n v="0"/>
    <s v="Q1-2023"/>
    <s v="Americas → USA → San Francisco"/>
    <m/>
    <m/>
    <s v="Medium"/>
    <n v="0"/>
    <n v="0"/>
    <n v="0.111"/>
    <n v="454.87200000000001"/>
    <n v="19"/>
    <n v="16964.306939999999"/>
    <n v="8642.5680000000011"/>
    <n v="8321.7389399999975"/>
    <n v="0.4905439974313503"/>
    <n v="892.85825999999906"/>
    <n v="-306.34974000000329"/>
    <m/>
  </r>
  <r>
    <s v="ORD-2025-650719"/>
    <d v="2025-02-12T00:00:00"/>
    <d v="2025-02-28T00:00:00"/>
    <n v="16"/>
    <s v="Original"/>
    <d v="2025-02-28T00:00:00"/>
    <n v="16"/>
    <x v="2"/>
    <s v="Brazil"/>
    <s v="São Paulo"/>
    <s v="Non-Profit"/>
    <s v="Direct"/>
    <s v="B. Chen"/>
    <s v="Monitors"/>
    <s v="MON-5179"/>
    <n v="414.95"/>
    <n v="1027.73"/>
    <n v="1027.73"/>
    <n v="6.3E-2"/>
    <n v="8"/>
    <n v="7703.8640800000003"/>
    <n v="3319.6"/>
    <n v="4384.2640800000008"/>
    <n v="0.56909935513815568"/>
    <s v="Feb-2025"/>
    <d v="2025-02-01T00:00:00"/>
    <d v="2023-01-01T00:00:00"/>
    <n v="25"/>
    <s v="Q1-2025"/>
    <s v="Americas → Brazil → São Paulo"/>
    <m/>
    <m/>
    <s v="Medium"/>
    <n v="0"/>
    <n v="0"/>
    <n v="6.3E-2"/>
    <n v="456.44500000000005"/>
    <n v="8"/>
    <n v="7703.8640800000003"/>
    <n v="3651.5600000000004"/>
    <n v="4052.3040799999999"/>
    <n v="0.52600929065197111"/>
    <n v="0"/>
    <n v="-331.96000000000095"/>
    <m/>
  </r>
  <r>
    <s v="ORD-2025-501927"/>
    <d v="2025-03-03T00:00:00"/>
    <d v="2025-03-24T00:00:00"/>
    <n v="21"/>
    <s v="Original"/>
    <d v="2025-03-24T00:00:00"/>
    <n v="21"/>
    <x v="0"/>
    <s v="Nigeria"/>
    <s v="Abuja"/>
    <s v="Enterprise"/>
    <s v="Direct"/>
    <s v="H. Kim"/>
    <s v="Accessories"/>
    <s v="ACC-4056"/>
    <n v="555.95000000000005"/>
    <n v="468.09"/>
    <n v="468.09"/>
    <n v="0.14199999999999999"/>
    <n v="11"/>
    <n v="4417.8334199999999"/>
    <n v="6115.4500000000007"/>
    <n v="-1697.6165800000008"/>
    <n v="-0.38426450674095375"/>
    <s v="Mar-2025"/>
    <d v="2025-03-01T00:00:00"/>
    <d v="2023-01-01T00:00:00"/>
    <n v="26"/>
    <s v="Q1-2025"/>
    <s v="Africa → Nigeria → Abuja"/>
    <m/>
    <m/>
    <s v="Low"/>
    <n v="0"/>
    <n v="0"/>
    <n v="0.14199999999999999"/>
    <n v="611.54500000000007"/>
    <n v="12"/>
    <n v="4819.4546399999999"/>
    <n v="7338.5400000000009"/>
    <n v="-2519.0853600000009"/>
    <n v="-0.52269095741504912"/>
    <n v="401.62121999999999"/>
    <n v="-821.46878000000015"/>
    <m/>
  </r>
  <r>
    <s v="ORD-2023-430904"/>
    <d v="2023-01-27T00:00:00"/>
    <d v="2023-01-31T00:00:00"/>
    <n v="4"/>
    <s v="Original"/>
    <d v="2023-01-31T00:00:00"/>
    <n v="4"/>
    <x v="3"/>
    <s v="United Kingdom"/>
    <s v="Manchester"/>
    <s v="Enterprise"/>
    <s v="Online"/>
    <s v="N. Brown"/>
    <s v="Laptops"/>
    <s v="LAP-9782"/>
    <n v="941.2"/>
    <n v="668.02"/>
    <n v="668.02"/>
    <n v="0.22"/>
    <n v="16"/>
    <n v="8336.8896000000004"/>
    <n v="15059.2"/>
    <n v="-6722.3104000000003"/>
    <n v="-0.80633314371825193"/>
    <s v="Jan-2023"/>
    <d v="2023-01-01T00:00:00"/>
    <d v="2023-01-01T00:00:00"/>
    <n v="0"/>
    <s v="Q1-2023"/>
    <s v="Europe → United Kingdom → Manchester"/>
    <m/>
    <m/>
    <s v="Low"/>
    <n v="1"/>
    <n v="1"/>
    <n v="0.22"/>
    <n v="1035.3200000000002"/>
    <n v="17"/>
    <n v="8857.9452000000001"/>
    <n v="17600.440000000002"/>
    <n v="-8742.4948000000022"/>
    <n v="-0.98696645809007733"/>
    <n v="521.05559999999969"/>
    <n v="-2020.1844000000019"/>
    <m/>
  </r>
  <r>
    <s v="ORD-2025-354346"/>
    <d v="2025-01-09T00:00:00"/>
    <d v="2025-01-15T00:00:00"/>
    <n v="6"/>
    <s v="Original"/>
    <d v="2025-01-15T00:00:00"/>
    <n v="6"/>
    <x v="1"/>
    <s v="China"/>
    <s v="Beijing"/>
    <s v="Education"/>
    <s v="Online"/>
    <s v="C. Otieno"/>
    <s v="Phones"/>
    <s v="PHN-2875"/>
    <n v="304.77999999999997"/>
    <n v="537.27"/>
    <n v="537.27"/>
    <n v="0.187"/>
    <n v="8"/>
    <n v="3494.4040799999998"/>
    <n v="2438.2399999999998"/>
    <n v="1056.16408"/>
    <n v="0.3022444044307549"/>
    <s v="Jan-2025"/>
    <d v="2025-01-01T00:00:00"/>
    <d v="2023-01-01T00:00:00"/>
    <n v="24"/>
    <s v="Q1-2025"/>
    <s v="Asia → China → Beijing"/>
    <m/>
    <m/>
    <s v="Low"/>
    <n v="1"/>
    <n v="0"/>
    <n v="0.187"/>
    <n v="335.25799999999998"/>
    <n v="8"/>
    <n v="3494.4040799999998"/>
    <n v="2682.0639999999999"/>
    <n v="812.34007999999994"/>
    <n v="0.23246884487383038"/>
    <n v="0"/>
    <n v="-243.82400000000007"/>
    <m/>
  </r>
  <r>
    <s v="ORD-2024-164288"/>
    <d v="2024-12-21T00:00:00"/>
    <d v="2024-12-26T00:00:00"/>
    <n v="5"/>
    <s v="Original"/>
    <d v="2024-12-26T00:00:00"/>
    <n v="5"/>
    <x v="2"/>
    <s v="USA"/>
    <s v="San Francisco"/>
    <s v="Consumer"/>
    <s v="Marketplace"/>
    <s v="M. Rossi"/>
    <s v="Printers"/>
    <s v="PRN-4788"/>
    <n v="699.57"/>
    <n v="572.71"/>
    <n v="572.71"/>
    <n v="0.192"/>
    <n v="26"/>
    <n v="12031.491680000001"/>
    <n v="18188.82"/>
    <n v="-6157.3283199999987"/>
    <n v="-0.51176765805651114"/>
    <s v="Dec-2024"/>
    <d v="2024-12-01T00:00:00"/>
    <d v="2023-01-01T00:00:00"/>
    <n v="23"/>
    <s v="Q4-2024"/>
    <s v="Americas → USA → San Francisco"/>
    <m/>
    <m/>
    <s v="Low"/>
    <n v="1"/>
    <n v="0"/>
    <n v="0.192"/>
    <n v="769.52700000000016"/>
    <n v="27"/>
    <n v="12494.241360000002"/>
    <n v="20777.229000000003"/>
    <n v="-8282.9876400000012"/>
    <n v="-0.66294442386216235"/>
    <n v="462.74968000000081"/>
    <n v="-2125.6593200000025"/>
    <m/>
  </r>
  <r>
    <s v="ORD-2023-867285"/>
    <d v="2023-04-12T00:00:00"/>
    <d v="2023-04-17T00:00:00"/>
    <n v="5"/>
    <s v="Original"/>
    <d v="2023-04-17T00:00:00"/>
    <n v="5"/>
    <x v="3"/>
    <s v="France"/>
    <s v="Lyon"/>
    <s v="Enterprise"/>
    <s v="Direct"/>
    <s v="E. Garcia"/>
    <s v="Monitors"/>
    <s v="MON-3043"/>
    <n v="1087.81"/>
    <n v="2323.87"/>
    <n v="2323.87"/>
    <n v="9.4E-2"/>
    <n v="13"/>
    <n v="27370.540859999997"/>
    <n v="14141.529999999999"/>
    <n v="13229.010859999999"/>
    <n v="0.48333026839572651"/>
    <s v="Apr-2023"/>
    <d v="2023-04-01T00:00:00"/>
    <d v="2023-01-01T00:00:00"/>
    <n v="3"/>
    <s v="Q2-2023"/>
    <s v="Europe → France → Lyon"/>
    <m/>
    <m/>
    <s v="High"/>
    <n v="1"/>
    <n v="0"/>
    <n v="9.4E-2"/>
    <n v="1196.5910000000001"/>
    <n v="14"/>
    <n v="29475.967080000002"/>
    <n v="16752.274000000001"/>
    <n v="12723.693080000001"/>
    <n v="0.43166329523529917"/>
    <n v="2105.4262200000048"/>
    <n v="-505.31777999999758"/>
    <m/>
  </r>
  <r>
    <s v="ORD-2024-836421"/>
    <d v="2024-12-14T00:00:00"/>
    <d v="2025-01-12T00:00:00"/>
    <n v="29"/>
    <s v="Original"/>
    <d v="2025-01-12T00:00:00"/>
    <n v="29"/>
    <x v="1"/>
    <s v="China"/>
    <s v="Shenzhen"/>
    <s v="Education"/>
    <s v="Online"/>
    <s v="J. Njeri"/>
    <s v="Components"/>
    <s v="CMP-3720"/>
    <n v="1412.15"/>
    <n v="1631.04"/>
    <n v="1631.04"/>
    <n v="8.9999999999999993E-3"/>
    <n v="6"/>
    <n v="9698.1638399999993"/>
    <n v="8472.9000000000015"/>
    <n v="1225.2638399999978"/>
    <n v="0.12633977526203535"/>
    <s v="Dec-2024"/>
    <d v="2024-12-01T00:00:00"/>
    <d v="2023-01-01T00:00:00"/>
    <n v="23"/>
    <s v="Q4-2024"/>
    <s v="Asia → China → Shenzhen"/>
    <m/>
    <m/>
    <s v="High"/>
    <n v="0"/>
    <n v="0"/>
    <n v="8.9999999999999993E-3"/>
    <n v="1553.3650000000002"/>
    <n v="6"/>
    <n v="9698.1638399999993"/>
    <n v="9320.1900000000023"/>
    <n v="377.97383999999693"/>
    <n v="3.8973752788238829E-2"/>
    <n v="0"/>
    <n v="-847.29000000000087"/>
    <m/>
  </r>
  <r>
    <s v="ORD-2023-613287"/>
    <d v="2023-03-31T00:00:00"/>
    <d v="2023-04-12T00:00:00"/>
    <n v="12"/>
    <s v="Original"/>
    <d v="2023-04-12T00:00:00"/>
    <n v="12"/>
    <x v="0"/>
    <s v="Kenya"/>
    <s v="Mombasa"/>
    <s v="Small Business"/>
    <s v="Online"/>
    <s v="C. Otieno"/>
    <s v="Phones"/>
    <s v="PHN-8014"/>
    <n v="304.22000000000003"/>
    <n v="393.31"/>
    <n v="393.31"/>
    <n v="0.26500000000000001"/>
    <n v="15"/>
    <n v="4336.2427499999994"/>
    <n v="4563.3"/>
    <n v="-227.05725000000075"/>
    <n v="-5.2362670424759034E-2"/>
    <s v="Mar-2023"/>
    <d v="2023-03-01T00:00:00"/>
    <d v="2023-01-01T00:00:00"/>
    <n v="2"/>
    <s v="Q1-2023"/>
    <s v="Africa → Kenya → Mombasa"/>
    <m/>
    <m/>
    <s v="Low"/>
    <n v="0"/>
    <n v="1"/>
    <n v="0.25"/>
    <n v="334.64200000000005"/>
    <n v="16"/>
    <n v="4719.72"/>
    <n v="5354.2720000000008"/>
    <n v="-634.55200000000059"/>
    <n v="-0.13444695871789017"/>
    <n v="383.47725000000082"/>
    <n v="-407.49474999999984"/>
    <m/>
  </r>
  <r>
    <s v="ORD-2024-783321"/>
    <d v="2024-11-20T00:00:00"/>
    <d v="2024-12-15T00:00:00"/>
    <n v="25"/>
    <s v="Original"/>
    <d v="2024-12-15T00:00:00"/>
    <n v="25"/>
    <x v="3"/>
    <s v="France"/>
    <s v="Paris"/>
    <s v="Corporate"/>
    <s v="Online"/>
    <s v="G. Dubois"/>
    <s v="Printers"/>
    <s v="PRN-4911"/>
    <n v="1203.58"/>
    <n v="1856.16"/>
    <n v="1856.16"/>
    <n v="0.129"/>
    <n v="22"/>
    <n v="35567.737920000007"/>
    <n v="26478.76"/>
    <n v="9088.9779200000085"/>
    <n v="0.25553994860295032"/>
    <s v="Nov-2024"/>
    <d v="2024-11-01T00:00:00"/>
    <d v="2023-01-01T00:00:00"/>
    <n v="22"/>
    <s v="Q4-2024"/>
    <s v="Europe → France → Paris"/>
    <m/>
    <m/>
    <s v="High"/>
    <n v="0"/>
    <n v="0"/>
    <n v="0.129"/>
    <n v="1323.9380000000001"/>
    <n v="23"/>
    <n v="37184.453280000002"/>
    <n v="30450.574000000001"/>
    <n v="6733.879280000001"/>
    <n v="0.18109394346324514"/>
    <n v="1616.7153599999947"/>
    <n v="-2355.0986400000074"/>
    <m/>
  </r>
  <r>
    <s v="ORD-2024-232632"/>
    <d v="2024-02-14T00:00:00"/>
    <d v="2024-02-14T00:00:00"/>
    <n v="0"/>
    <s v="Original"/>
    <d v="2024-02-14T00:00:00"/>
    <n v="0"/>
    <x v="1"/>
    <s v="China"/>
    <s v="Beijing"/>
    <s v="Corporate"/>
    <s v="Distributor"/>
    <s v="L. Okafor"/>
    <s v="Accessories"/>
    <s v="ACC-1021"/>
    <n v="65.930000000000007"/>
    <n v="84.9"/>
    <n v="84.9"/>
    <n v="0.25900000000000001"/>
    <n v="23"/>
    <n v="1446.9507000000001"/>
    <n v="1516.39"/>
    <n v="-69.439300000000003"/>
    <n v="-4.7990093926489688E-2"/>
    <s v="Feb-2024"/>
    <d v="2024-02-01T00:00:00"/>
    <d v="2023-01-01T00:00:00"/>
    <n v="13"/>
    <s v="Q1-2024"/>
    <s v="Asia → China → Beijing"/>
    <m/>
    <m/>
    <s v="Low"/>
    <n v="1"/>
    <n v="1"/>
    <n v="0.25"/>
    <n v="72.52300000000001"/>
    <n v="24"/>
    <n v="1528.2"/>
    <n v="1740.5520000000001"/>
    <n v="-212.35200000000009"/>
    <n v="-0.13895563407930905"/>
    <n v="81.249299999999948"/>
    <n v="-142.91270000000009"/>
    <m/>
  </r>
  <r>
    <s v="ORD-2023-906481"/>
    <d v="2023-05-02T00:00:00"/>
    <d v="2023-05-18T00:00:00"/>
    <n v="16"/>
    <s v="Original"/>
    <d v="2023-05-18T00:00:00"/>
    <n v="16"/>
    <x v="1"/>
    <s v="India"/>
    <s v="Delhi"/>
    <s v="Small Business"/>
    <s v="Marketplace"/>
    <s v="K. Singh"/>
    <s v="Monitors"/>
    <s v="MON-2266"/>
    <n v="1463.92"/>
    <n v="2252.2399999999998"/>
    <n v="2252.2399999999998"/>
    <n v="0.11799999999999999"/>
    <n v="44"/>
    <n v="87404.929919999995"/>
    <n v="64412.480000000003"/>
    <n v="22992.449919999992"/>
    <n v="0.26305667130040061"/>
    <s v="May-2023"/>
    <d v="2023-05-01T00:00:00"/>
    <d v="2023-01-01T00:00:00"/>
    <n v="4"/>
    <s v="Q2-2023"/>
    <s v="Asia → India → Delhi"/>
    <m/>
    <m/>
    <s v="High"/>
    <n v="0"/>
    <n v="0"/>
    <n v="0.11799999999999999"/>
    <n v="1610.3120000000001"/>
    <n v="46"/>
    <n v="91377.881280000001"/>
    <n v="74074.351999999999"/>
    <n v="17303.529280000002"/>
    <n v="0.18936233843044081"/>
    <n v="3972.9513600000064"/>
    <n v="-5688.9206399999894"/>
    <m/>
  </r>
  <r>
    <s v="ORD-2024-902741"/>
    <d v="2024-12-23T00:00:00"/>
    <d v="2025-01-11T00:00:00"/>
    <n v="19"/>
    <s v="Original"/>
    <d v="2025-01-11T00:00:00"/>
    <n v="19"/>
    <x v="3"/>
    <s v="Germany"/>
    <s v="Berlin"/>
    <s v="Education"/>
    <s v="Retail"/>
    <s v="K. Singh"/>
    <s v="Phones"/>
    <s v="PHN-8057"/>
    <n v="501.81"/>
    <n v="921.62"/>
    <n v="921.62"/>
    <n v="0.01"/>
    <n v="9"/>
    <n v="8211.6342000000004"/>
    <n v="4516.29"/>
    <n v="3695.3442000000005"/>
    <n v="0.45001325071202031"/>
    <s v="Dec-2024"/>
    <d v="2024-12-01T00:00:00"/>
    <d v="2023-01-01T00:00:00"/>
    <n v="23"/>
    <s v="Q4-2024"/>
    <s v="Europe → Germany → Berlin"/>
    <m/>
    <m/>
    <s v="Medium"/>
    <n v="0"/>
    <n v="0"/>
    <n v="0.01"/>
    <n v="551.9910000000001"/>
    <n v="9"/>
    <n v="8211.6342000000004"/>
    <n v="4967.9190000000008"/>
    <n v="3243.7151999999996"/>
    <n v="0.39501457578322224"/>
    <n v="0"/>
    <n v="-451.62900000000081"/>
    <m/>
  </r>
  <r>
    <s v="ORD-2023-912395"/>
    <d v="2023-07-26T00:00:00"/>
    <d v="2023-08-25T00:00:00"/>
    <n v="30"/>
    <s v="Original"/>
    <d v="2023-08-25T00:00:00"/>
    <n v="30"/>
    <x v="2"/>
    <s v="USA"/>
    <s v="New York"/>
    <s v="Consumer"/>
    <s v="Retail"/>
    <s v="M. Rossi"/>
    <s v="Accessories"/>
    <s v="ACC-7078"/>
    <n v="1261.48"/>
    <n v="1643.18"/>
    <n v="1643.18"/>
    <n v="0.151"/>
    <n v="23"/>
    <n v="32086.37586"/>
    <n v="29014.04"/>
    <n v="3072.3358599999992"/>
    <n v="9.5752037357079045E-2"/>
    <s v="Jul-2023"/>
    <d v="2023-07-01T00:00:00"/>
    <d v="2023-01-01T00:00:00"/>
    <n v="6"/>
    <s v="Q3-2023"/>
    <s v="Americas → USA → New York"/>
    <m/>
    <m/>
    <s v="High"/>
    <n v="0"/>
    <n v="0"/>
    <n v="0.151"/>
    <n v="1387.6280000000002"/>
    <n v="24"/>
    <n v="33481.435680000002"/>
    <n v="33303.072"/>
    <n v="178.3636800000022"/>
    <n v="5.3272410927870401E-3"/>
    <n v="1395.0598200000022"/>
    <n v="-2893.972179999997"/>
    <m/>
  </r>
  <r>
    <s v="ORD-2024-389102"/>
    <d v="2024-06-15T00:00:00"/>
    <d v="2024-07-06T00:00:00"/>
    <n v="21"/>
    <s v="Original"/>
    <d v="2024-07-06T00:00:00"/>
    <n v="21"/>
    <x v="2"/>
    <s v="Canada"/>
    <s v="Toronto"/>
    <s v="Enterprise"/>
    <s v="Distributor"/>
    <s v="L. Okafor"/>
    <s v="Printers"/>
    <s v="PRN-4453"/>
    <n v="817.23"/>
    <n v="1467.17"/>
    <n v="1467.17"/>
    <n v="0.245"/>
    <n v="9"/>
    <n v="9969.4201499999999"/>
    <n v="7355.07"/>
    <n v="2614.3501500000002"/>
    <n v="0.26223693160328893"/>
    <s v="Jun-2024"/>
    <d v="2024-06-01T00:00:00"/>
    <d v="2023-01-01T00:00:00"/>
    <n v="17"/>
    <s v="Q2-2024"/>
    <s v="Americas → Canada → Toronto"/>
    <m/>
    <m/>
    <s v="Medium"/>
    <n v="0"/>
    <n v="1"/>
    <n v="0.245"/>
    <n v="898.95300000000009"/>
    <n v="9"/>
    <n v="9969.4201499999999"/>
    <n v="8090.5770000000011"/>
    <n v="1878.8431499999988"/>
    <n v="0.18846062476361766"/>
    <n v="0"/>
    <n v="-735.50700000000143"/>
    <m/>
  </r>
  <r>
    <s v="ORD-2023-309373"/>
    <d v="2023-07-05T00:00:00"/>
    <d v="2023-07-14T00:00:00"/>
    <n v="9"/>
    <s v="Original"/>
    <d v="2023-07-14T00:00:00"/>
    <n v="9"/>
    <x v="2"/>
    <s v="Brazil"/>
    <s v="Brasília"/>
    <s v="Enterprise"/>
    <s v="Direct"/>
    <s v="B. Chen"/>
    <s v="Networking"/>
    <s v="NET-2394"/>
    <n v="578.85"/>
    <n v="998.76"/>
    <n v="998.76"/>
    <n v="8.2000000000000003E-2"/>
    <n v="28"/>
    <n v="25672.127039999999"/>
    <n v="16207.800000000001"/>
    <n v="9464.3270399999983"/>
    <n v="0.36866158480960831"/>
    <s v="Jul-2023"/>
    <d v="2023-07-01T00:00:00"/>
    <d v="2023-01-01T00:00:00"/>
    <n v="6"/>
    <s v="Q3-2023"/>
    <s v="Americas → Brazil → Brasília"/>
    <m/>
    <m/>
    <s v="Medium"/>
    <n v="0"/>
    <n v="0"/>
    <n v="8.2000000000000003E-2"/>
    <n v="636.73500000000013"/>
    <n v="29"/>
    <n v="26588.988720000001"/>
    <n v="18465.315000000002"/>
    <n v="8123.6737199999989"/>
    <n v="0.30552774329056914"/>
    <n v="916.8616800000018"/>
    <n v="-1340.6533199999994"/>
    <m/>
  </r>
  <r>
    <s v="ORD-2023-825495"/>
    <d v="2023-11-30T00:00:00"/>
    <d v="2023-11-29T00:00:00"/>
    <n v="-1"/>
    <s v="Corrected"/>
    <d v="2023-12-01T00:00:00"/>
    <n v="1"/>
    <x v="0"/>
    <s v="South Africa"/>
    <s v="Durban"/>
    <s v="Small Business"/>
    <s v="Marketplace"/>
    <s v="E. Garcia"/>
    <s v="Laptops"/>
    <s v="LAP-1525"/>
    <n v="275.56"/>
    <n v="630.72"/>
    <n v="630.72"/>
    <n v="0.107"/>
    <n v="23"/>
    <n v="12954.358080000002"/>
    <n v="6337.88"/>
    <n v="6616.4780800000017"/>
    <n v="0.5107530638831933"/>
    <s v="Nov-2023"/>
    <d v="2023-11-01T00:00:00"/>
    <d v="2023-01-01T00:00:00"/>
    <n v="10"/>
    <s v="Q4-2023"/>
    <s v="Africa → South Africa → Durban"/>
    <m/>
    <m/>
    <s v="Low"/>
    <n v="1"/>
    <n v="0"/>
    <n v="0.107"/>
    <n v="303.11600000000004"/>
    <n v="24"/>
    <n v="13517.591040000001"/>
    <n v="7274.7840000000015"/>
    <n v="6242.8070399999997"/>
    <n v="0.46182837027151247"/>
    <n v="563.23295999999937"/>
    <n v="-373.67104000000199"/>
    <m/>
  </r>
  <r>
    <s v="ORD-2025-244832"/>
    <d v="2025-09-11T00:00:00"/>
    <d v="2025-09-28T00:00:00"/>
    <n v="17"/>
    <s v="Original"/>
    <d v="2025-09-28T00:00:00"/>
    <n v="17"/>
    <x v="0"/>
    <s v="Kenya"/>
    <s v="Nairobi"/>
    <s v="Non-Profit"/>
    <s v="Distributor"/>
    <s v="J. Njeri"/>
    <s v="Laptops"/>
    <s v="LAP-3278"/>
    <n v="891.46"/>
    <n v="728.61"/>
    <n v="728.61"/>
    <n v="0.185"/>
    <n v="6"/>
    <n v="3562.9028999999996"/>
    <n v="5348.76"/>
    <n v="-1785.8571000000006"/>
    <n v="-0.50123653383874167"/>
    <s v="Sep-2025"/>
    <d v="2025-09-01T00:00:00"/>
    <d v="2023-01-01T00:00:00"/>
    <n v="32"/>
    <s v="Q3-2025"/>
    <s v="Africa → Kenya → Nairobi"/>
    <m/>
    <m/>
    <s v="Low"/>
    <n v="0"/>
    <n v="0"/>
    <n v="0.185"/>
    <n v="980.60600000000011"/>
    <n v="6"/>
    <n v="3562.9028999999996"/>
    <n v="5883.6360000000004"/>
    <n v="-2320.7331000000008"/>
    <n v="-0.65136018722261591"/>
    <n v="0"/>
    <n v="-534.8760000000002"/>
    <m/>
  </r>
  <r>
    <s v="ORD-2024-211453"/>
    <d v="2024-04-04T00:00:00"/>
    <d v="2024-04-24T00:00:00"/>
    <n v="20"/>
    <s v="Original"/>
    <d v="2024-04-24T00:00:00"/>
    <n v="20"/>
    <x v="3"/>
    <s v="Germany"/>
    <s v="Frankfurt"/>
    <s v="Non-Profit"/>
    <s v="Direct"/>
    <s v="O. Wang"/>
    <s v="Accessories"/>
    <s v="ACC-6543"/>
    <n v="683.42"/>
    <n v="951.51"/>
    <n v="951.51"/>
    <n v="0"/>
    <n v="14"/>
    <n v="13321.14"/>
    <n v="9567.8799999999992"/>
    <n v="3753.26"/>
    <n v="0.28175216235247136"/>
    <s v="Apr-2024"/>
    <d v="2024-04-01T00:00:00"/>
    <d v="2023-01-01T00:00:00"/>
    <n v="15"/>
    <s v="Q2-2024"/>
    <s v="Europe → Germany → Frankfurt"/>
    <m/>
    <m/>
    <s v="Medium"/>
    <n v="0"/>
    <n v="0"/>
    <n v="0"/>
    <n v="751.76200000000006"/>
    <n v="15"/>
    <n v="14272.65"/>
    <n v="11276.43"/>
    <n v="2996.2199999999993"/>
    <n v="0.20992737858771843"/>
    <n v="951.51000000000022"/>
    <n v="-757.04000000000087"/>
    <m/>
  </r>
  <r>
    <s v="ORD-2023-192324"/>
    <d v="2023-09-14T00:00:00"/>
    <d v="2023-09-16T00:00:00"/>
    <n v="2"/>
    <s v="Original"/>
    <d v="2023-09-16T00:00:00"/>
    <n v="2"/>
    <x v="3"/>
    <s v="France"/>
    <s v="Lyon"/>
    <s v="Non-Profit"/>
    <s v="Direct"/>
    <s v="B. Chen"/>
    <s v="Printers"/>
    <s v="PRN-4432"/>
    <n v="376.83"/>
    <n v="732.88"/>
    <n v="732.88"/>
    <n v="0.188"/>
    <n v="25"/>
    <n v="14877.464000000002"/>
    <n v="9420.75"/>
    <n v="5456.7140000000018"/>
    <n v="0.36677716040852132"/>
    <s v="Sep-2023"/>
    <d v="2023-09-01T00:00:00"/>
    <d v="2023-01-01T00:00:00"/>
    <n v="8"/>
    <s v="Q3-2023"/>
    <s v="Europe → France → Lyon"/>
    <m/>
    <m/>
    <s v="Low"/>
    <n v="1"/>
    <n v="0"/>
    <n v="0.188"/>
    <n v="414.51300000000003"/>
    <n v="26"/>
    <n v="15472.562560000002"/>
    <n v="10777.338000000002"/>
    <n v="4695.2245600000006"/>
    <n v="0.30345487644937336"/>
    <n v="595.09856000000036"/>
    <n v="-761.4894400000012"/>
    <m/>
  </r>
  <r>
    <s v="ORD-2024-438404"/>
    <d v="2024-09-23T00:00:00"/>
    <d v="2024-10-18T00:00:00"/>
    <n v="25"/>
    <s v="Original"/>
    <d v="2024-10-18T00:00:00"/>
    <n v="25"/>
    <x v="2"/>
    <s v="Canada"/>
    <s v="Vancouver"/>
    <s v="Small Business"/>
    <s v="Online"/>
    <s v="N. Brown"/>
    <s v="Phones"/>
    <s v="PHN-4568"/>
    <n v="1297"/>
    <n v="2411.52"/>
    <n v="2411.52"/>
    <n v="2.1000000000000001E-2"/>
    <n v="18"/>
    <n v="42495.805439999996"/>
    <n v="23346"/>
    <n v="19149.805439999996"/>
    <n v="0.45062813239385913"/>
    <s v="Sep-2024"/>
    <d v="2024-09-01T00:00:00"/>
    <d v="2023-01-01T00:00:00"/>
    <n v="20"/>
    <s v="Q3-2024"/>
    <s v="Americas → Canada → Vancouver"/>
    <m/>
    <m/>
    <s v="High"/>
    <n v="0"/>
    <n v="0"/>
    <n v="2.1000000000000001E-2"/>
    <n v="1426.7"/>
    <n v="19"/>
    <n v="44856.683519999999"/>
    <n v="27107.3"/>
    <n v="17749.383519999999"/>
    <n v="0.39569094563324508"/>
    <n v="2360.8780800000022"/>
    <n v="-1400.421919999997"/>
    <m/>
  </r>
  <r>
    <s v="ORD-2025-246470"/>
    <d v="2025-04-16T00:00:00"/>
    <d v="2025-05-16T00:00:00"/>
    <n v="30"/>
    <s v="Original"/>
    <d v="2025-05-16T00:00:00"/>
    <n v="30"/>
    <x v="2"/>
    <s v="Canada"/>
    <s v="Montreal"/>
    <s v="Enterprise"/>
    <s v="Distributor"/>
    <s v="K. Singh"/>
    <s v="Printers"/>
    <s v="PRN-6178"/>
    <n v="763.32"/>
    <n v="568.29"/>
    <n v="568.29"/>
    <n v="0.13100000000000001"/>
    <n v="16"/>
    <n v="7901.5041599999995"/>
    <n v="12213.12"/>
    <n v="-4311.6158400000013"/>
    <n v="-0.54567026134426555"/>
    <s v="Apr-2025"/>
    <d v="2025-04-01T00:00:00"/>
    <d v="2023-01-01T00:00:00"/>
    <n v="27"/>
    <s v="Q2-2025"/>
    <s v="Americas → Canada → Montreal"/>
    <m/>
    <m/>
    <s v="Low"/>
    <n v="0"/>
    <n v="0"/>
    <n v="0.13100000000000001"/>
    <n v="839.65200000000016"/>
    <n v="17"/>
    <n v="8395.3481699999993"/>
    <n v="14274.084000000003"/>
    <n v="-5878.7358300000033"/>
    <n v="-0.70023728747869241"/>
    <n v="493.8440099999998"/>
    <n v="-1567.119990000002"/>
    <m/>
  </r>
  <r>
    <s v="ORD-2023-497686"/>
    <d v="2023-07-03T00:00:00"/>
    <d v="2023-07-23T00:00:00"/>
    <n v="20"/>
    <s v="Original"/>
    <d v="2023-07-23T00:00:00"/>
    <n v="20"/>
    <x v="0"/>
    <s v="South Africa"/>
    <s v="Johannesburg"/>
    <s v="Small Business"/>
    <s v="Distributor"/>
    <s v="F. Müller"/>
    <s v="Laptops"/>
    <s v="LAP-6342"/>
    <n v="1001.96"/>
    <n v="1254.95"/>
    <n v="1254.95"/>
    <n v="4.4999999999999998E-2"/>
    <n v="18"/>
    <n v="21572.590500000002"/>
    <n v="18035.28"/>
    <n v="3537.3105000000032"/>
    <n v="0.16397244920585699"/>
    <s v="Jul-2023"/>
    <d v="2023-07-01T00:00:00"/>
    <d v="2023-01-01T00:00:00"/>
    <n v="6"/>
    <s v="Q3-2023"/>
    <s v="Africa → South Africa → Johannesburg"/>
    <m/>
    <m/>
    <s v="Medium"/>
    <n v="0"/>
    <n v="0"/>
    <n v="4.4999999999999998E-2"/>
    <n v="1102.1560000000002"/>
    <n v="19"/>
    <n v="22771.067749999998"/>
    <n v="20940.964000000004"/>
    <n v="1830.1037499999948"/>
    <n v="8.0369694126442306E-2"/>
    <n v="1198.4772499999963"/>
    <n v="-1707.2067500000085"/>
    <m/>
  </r>
  <r>
    <s v="ORD-2023-596758"/>
    <d v="2023-12-07T00:00:00"/>
    <d v="2023-12-05T00:00:00"/>
    <n v="-2"/>
    <s v="Corrected"/>
    <d v="2023-12-09T00:00:00"/>
    <n v="2"/>
    <x v="1"/>
    <s v="Japan"/>
    <s v="Tokyo"/>
    <s v="Non-Profit"/>
    <s v="Marketplace"/>
    <s v="H. Kim"/>
    <s v="Printers"/>
    <s v="PRN-8175"/>
    <n v="1097.5899999999999"/>
    <n v="845.55"/>
    <n v="845.55"/>
    <n v="0.184"/>
    <n v="6"/>
    <n v="4139.8127999999997"/>
    <n v="6585.5399999999991"/>
    <n v="-2445.7271999999994"/>
    <n v="-0.59078207594314402"/>
    <s v="Dec-2023"/>
    <d v="2023-12-01T00:00:00"/>
    <d v="2023-03-01T00:00:00"/>
    <n v="9"/>
    <s v="Q4-2023"/>
    <s v="Asia → Japan → Tokyo"/>
    <m/>
    <m/>
    <s v="Medium"/>
    <n v="1"/>
    <n v="0"/>
    <n v="0.184"/>
    <n v="1207.3489999999999"/>
    <n v="6"/>
    <n v="4139.8127999999997"/>
    <n v="7244.0939999999991"/>
    <n v="-3104.2811999999994"/>
    <n v="-0.74986028353745837"/>
    <n v="0"/>
    <n v="-658.55400000000009"/>
    <m/>
  </r>
  <r>
    <s v="ORD-2024-201376"/>
    <d v="2024-02-18T00:00:00"/>
    <d v="2024-03-04T00:00:00"/>
    <n v="15"/>
    <s v="Original"/>
    <d v="2024-03-04T00:00:00"/>
    <n v="15"/>
    <x v="0"/>
    <s v="Kenya"/>
    <s v="Kisumu"/>
    <s v="Education"/>
    <s v="Direct"/>
    <s v="K. Singh"/>
    <s v="Printers"/>
    <s v="PRN-7089"/>
    <n v="928.68"/>
    <n v="2145.17"/>
    <n v="2145.17"/>
    <n v="0.13600000000000001"/>
    <n v="16"/>
    <n v="29654.83008"/>
    <n v="14858.88"/>
    <n v="14795.950080000001"/>
    <n v="0.49893896003062177"/>
    <s v="Feb-2024"/>
    <d v="2024-02-01T00:00:00"/>
    <d v="2023-01-01T00:00:00"/>
    <n v="13"/>
    <s v="Q1-2024"/>
    <s v="Africa → Kenya → Kisumu"/>
    <m/>
    <m/>
    <s v="High"/>
    <n v="0"/>
    <n v="0"/>
    <n v="0.13600000000000001"/>
    <n v="1021.548"/>
    <n v="17"/>
    <n v="31508.256959999999"/>
    <n v="17366.315999999999"/>
    <n v="14141.94096"/>
    <n v="0.44883285603368395"/>
    <n v="1853.4268799999991"/>
    <n v="-654.00912000000062"/>
    <m/>
  </r>
  <r>
    <s v="ORD-2023-842488"/>
    <d v="2023-10-31T00:00:00"/>
    <d v="2023-11-02T00:00:00"/>
    <n v="2"/>
    <s v="Original"/>
    <d v="2023-11-02T00:00:00"/>
    <n v="2"/>
    <x v="0"/>
    <s v="Kenya"/>
    <s v="Kisumu"/>
    <s v="Education"/>
    <s v="Retail"/>
    <s v="O. Wang"/>
    <s v="Accessories"/>
    <s v="ACC-4124"/>
    <n v="867.89"/>
    <n v="1349.94"/>
    <n v="1349.94"/>
    <n v="0.184"/>
    <n v="10"/>
    <n v="11015.510400000003"/>
    <n v="8678.9"/>
    <n v="2336.6104000000032"/>
    <n v="0.21212003031652557"/>
    <s v="Oct-2023"/>
    <d v="2023-10-01T00:00:00"/>
    <d v="2023-01-01T00:00:00"/>
    <n v="9"/>
    <s v="Q4-2023"/>
    <s v="Africa → Kenya → Kisumu"/>
    <m/>
    <m/>
    <s v="Medium"/>
    <n v="1"/>
    <n v="0"/>
    <n v="0.184"/>
    <n v="954.67900000000009"/>
    <n v="11"/>
    <n v="12117.061440000001"/>
    <n v="10501.469000000001"/>
    <n v="1615.5924400000004"/>
    <n v="0.13333203334817786"/>
    <n v="1101.5510399999985"/>
    <n v="-721.01796000000286"/>
    <m/>
  </r>
  <r>
    <s v="ORD-2024-136321"/>
    <d v="2024-08-07T00:00:00"/>
    <d v="2024-08-17T00:00:00"/>
    <n v="10"/>
    <s v="Original"/>
    <d v="2024-08-17T00:00:00"/>
    <n v="10"/>
    <x v="1"/>
    <s v="Japan"/>
    <s v="Osaka"/>
    <s v="Consumer"/>
    <s v="Online"/>
    <s v="K. Singh"/>
    <s v="Networking"/>
    <s v="NET-7924"/>
    <n v="436.58"/>
    <n v="527.48"/>
    <n v="527.48"/>
    <n v="0.111"/>
    <n v="19"/>
    <n v="8909.6646800000017"/>
    <n v="8295.02"/>
    <n v="614.64468000000124"/>
    <n v="6.8986286473802644E-2"/>
    <s v="Aug-2024"/>
    <d v="2024-08-01T00:00:00"/>
    <d v="2023-03-01T00:00:00"/>
    <n v="17"/>
    <s v="Q3-2024"/>
    <s v="Asia → Japan → Osaka"/>
    <m/>
    <m/>
    <s v="Low"/>
    <n v="0"/>
    <n v="0"/>
    <n v="0.111"/>
    <n v="480.238"/>
    <n v="20"/>
    <n v="9378.5944"/>
    <n v="9604.76"/>
    <n v="-226.16560000000027"/>
    <n v="-2.4115084878817264E-2"/>
    <n v="468.92971999999827"/>
    <n v="-840.81028000000151"/>
    <m/>
  </r>
  <r>
    <s v="ORD-2024-764468"/>
    <d v="2024-02-01T00:00:00"/>
    <d v="2024-02-21T00:00:00"/>
    <n v="20"/>
    <s v="Original"/>
    <d v="2024-02-21T00:00:00"/>
    <n v="20"/>
    <x v="3"/>
    <s v="France"/>
    <s v="Paris"/>
    <s v="Small Business"/>
    <s v="Marketplace"/>
    <s v="A. Patel"/>
    <s v="Networking"/>
    <s v="NET-8761"/>
    <n v="656.2"/>
    <n v="1467.17"/>
    <n v="1467.17"/>
    <n v="1.7999999999999999E-2"/>
    <n v="5"/>
    <n v="7203.8047000000006"/>
    <n v="3281"/>
    <n v="3922.8047000000006"/>
    <n v="0.54454623124360946"/>
    <s v="Feb-2024"/>
    <d v="2024-02-01T00:00:00"/>
    <d v="2023-01-01T00:00:00"/>
    <n v="13"/>
    <s v="Q1-2024"/>
    <s v="Europe → France → Paris"/>
    <m/>
    <m/>
    <s v="Medium"/>
    <n v="0"/>
    <n v="0"/>
    <n v="1.7999999999999999E-2"/>
    <n v="721.82000000000016"/>
    <n v="5"/>
    <n v="7203.8047000000006"/>
    <n v="3609.1000000000008"/>
    <n v="3594.7046999999998"/>
    <n v="0.4990008543679702"/>
    <n v="0"/>
    <n v="-328.10000000000082"/>
    <m/>
  </r>
  <r>
    <s v="ORD-2024-553449"/>
    <d v="2024-08-27T00:00:00"/>
    <d v="2024-09-18T00:00:00"/>
    <n v="22"/>
    <s v="Original"/>
    <d v="2024-09-18T00:00:00"/>
    <n v="22"/>
    <x v="1"/>
    <s v="India"/>
    <s v="Delhi"/>
    <s v="Consumer"/>
    <s v="Direct"/>
    <s v="B. Chen"/>
    <s v="Components"/>
    <s v="CMP-3875"/>
    <n v="896.75"/>
    <n v="1651.14"/>
    <n v="1651.14"/>
    <n v="2.5000000000000001E-2"/>
    <n v="15"/>
    <n v="24147.922500000001"/>
    <n v="13451.25"/>
    <n v="10696.672500000001"/>
    <n v="0.44296450346815552"/>
    <s v="Aug-2024"/>
    <d v="2024-08-01T00:00:00"/>
    <d v="2023-01-01T00:00:00"/>
    <n v="19"/>
    <s v="Q3-2024"/>
    <s v="Asia → India → Delhi"/>
    <m/>
    <m/>
    <s v="High"/>
    <n v="0"/>
    <n v="0"/>
    <n v="2.5000000000000001E-2"/>
    <n v="986.42500000000007"/>
    <n v="16"/>
    <n v="25757.784"/>
    <n v="15782.800000000001"/>
    <n v="9974.9839999999986"/>
    <n v="0.387260953814971"/>
    <n v="1609.8614999999991"/>
    <n v="-721.68850000000202"/>
    <m/>
  </r>
  <r>
    <s v="ORD-2025-766923"/>
    <d v="2025-02-15T00:00:00"/>
    <d v="2025-02-15T00:00:00"/>
    <n v="0"/>
    <s v="Original"/>
    <d v="2025-02-15T00:00:00"/>
    <n v="0"/>
    <x v="3"/>
    <s v="Germany"/>
    <s v="Frankfurt"/>
    <s v="Small Business"/>
    <s v="Marketplace"/>
    <s v="L. Okafor"/>
    <s v="Accessories"/>
    <s v="ACC-3989"/>
    <n v="815.83"/>
    <n v="1982.18"/>
    <n v="1982.18"/>
    <n v="0.127"/>
    <n v="6"/>
    <n v="10382.65884"/>
    <n v="4894.9800000000005"/>
    <n v="5487.6788399999996"/>
    <n v="0.52854272923408507"/>
    <s v="Feb-2025"/>
    <d v="2025-02-01T00:00:00"/>
    <d v="2023-01-01T00:00:00"/>
    <n v="25"/>
    <s v="Q1-2025"/>
    <s v="Europe → Germany → Frankfurt"/>
    <m/>
    <m/>
    <s v="High"/>
    <n v="1"/>
    <n v="0"/>
    <n v="0.127"/>
    <n v="897.41300000000012"/>
    <n v="6"/>
    <n v="10382.65884"/>
    <n v="5384.478000000001"/>
    <n v="4998.1808399999991"/>
    <n v="0.48139700215749354"/>
    <n v="0"/>
    <n v="-489.4980000000005"/>
    <m/>
  </r>
  <r>
    <s v="ORD-2025-418232"/>
    <d v="2025-08-01T00:00:00"/>
    <d v="2025-08-21T00:00:00"/>
    <n v="20"/>
    <s v="Original"/>
    <d v="2025-08-21T00:00:00"/>
    <n v="20"/>
    <x v="1"/>
    <s v="China"/>
    <s v="Shanghai"/>
    <s v="Corporate"/>
    <s v="Direct"/>
    <s v="I. Johnson"/>
    <s v="Phones"/>
    <s v="PHN-9234"/>
    <n v="1220.4100000000001"/>
    <n v="2552.2199999999998"/>
    <n v="2552.2199999999998"/>
    <n v="0.18099999999999999"/>
    <n v="14"/>
    <n v="29263.754519999995"/>
    <n v="17085.740000000002"/>
    <n v="12178.014519999993"/>
    <n v="0.41614668793360271"/>
    <s v="Aug-2025"/>
    <d v="2025-08-01T00:00:00"/>
    <d v="2023-01-01T00:00:00"/>
    <n v="31"/>
    <s v="Q3-2025"/>
    <s v="Asia → China → Shanghai"/>
    <m/>
    <m/>
    <s v="High"/>
    <n v="0"/>
    <n v="0"/>
    <n v="0.18099999999999999"/>
    <n v="1342.4510000000002"/>
    <n v="15"/>
    <n v="31354.022699999994"/>
    <n v="20136.765000000003"/>
    <n v="11217.257699999991"/>
    <n v="0.35776135672696291"/>
    <n v="2090.2681799999991"/>
    <n v="-960.75682000000234"/>
    <m/>
  </r>
  <r>
    <s v="ORD-2023-848013"/>
    <d v="2023-02-20T00:00:00"/>
    <d v="2023-03-04T00:00:00"/>
    <n v="12"/>
    <s v="Original"/>
    <d v="2023-03-04T00:00:00"/>
    <n v="12"/>
    <x v="1"/>
    <s v="India"/>
    <s v="Delhi"/>
    <s v="Consumer"/>
    <s v="Distributor"/>
    <s v="M. Rossi"/>
    <s v="Monitors"/>
    <s v="MON-9906"/>
    <n v="299.75"/>
    <n v="523.01"/>
    <n v="523.01"/>
    <n v="0.157"/>
    <n v="50"/>
    <n v="22044.871499999997"/>
    <n v="14987.5"/>
    <n v="7057.3714999999975"/>
    <n v="0.32013665854210122"/>
    <s v="Feb-2023"/>
    <d v="2023-02-01T00:00:00"/>
    <d v="2023-01-01T00:00:00"/>
    <n v="1"/>
    <s v="Q1-2023"/>
    <s v="Asia → India → Delhi"/>
    <m/>
    <m/>
    <s v="Low"/>
    <n v="0"/>
    <n v="0"/>
    <n v="0.157"/>
    <n v="329.72500000000002"/>
    <n v="53"/>
    <n v="23367.563789999997"/>
    <n v="17475.425000000003"/>
    <n v="5892.1387899999936"/>
    <n v="0.25215032439631119"/>
    <n v="1322.692289999999"/>
    <n v="-1165.2327100000039"/>
    <m/>
  </r>
  <r>
    <s v="ORD-2024-357368"/>
    <d v="2024-10-30T00:00:00"/>
    <d v="2024-11-24T00:00:00"/>
    <n v="25"/>
    <s v="Original"/>
    <d v="2024-11-24T00:00:00"/>
    <n v="25"/>
    <x v="1"/>
    <s v="China"/>
    <s v="Shenzhen"/>
    <s v="Small Business"/>
    <s v="Online"/>
    <s v="E. Garcia"/>
    <s v="Components"/>
    <s v="CMP-4610"/>
    <n v="811.05"/>
    <n v="1217.71"/>
    <n v="1217.71"/>
    <n v="7.1999999999999995E-2"/>
    <n v="5"/>
    <n v="5650.1744000000008"/>
    <n v="4055.25"/>
    <n v="1594.9244000000008"/>
    <n v="0.28227879125288602"/>
    <s v="Oct-2024"/>
    <d v="2024-10-01T00:00:00"/>
    <d v="2023-01-01T00:00:00"/>
    <n v="21"/>
    <s v="Q4-2024"/>
    <s v="Asia → China → Shenzhen"/>
    <m/>
    <m/>
    <s v="Medium"/>
    <n v="0"/>
    <n v="0"/>
    <n v="7.1999999999999995E-2"/>
    <n v="892.15499999999997"/>
    <n v="5"/>
    <n v="5650.1744000000008"/>
    <n v="4460.7749999999996"/>
    <n v="1189.3994000000012"/>
    <n v="0.21050667037817469"/>
    <n v="0"/>
    <n v="-405.52499999999964"/>
    <m/>
  </r>
  <r>
    <s v="ORD-2024-219735"/>
    <d v="2024-04-03T00:00:00"/>
    <d v="2024-04-07T00:00:00"/>
    <n v="4"/>
    <s v="Original"/>
    <d v="2024-04-07T00:00:00"/>
    <n v="4"/>
    <x v="2"/>
    <s v="Brazil"/>
    <s v="Brasília"/>
    <s v="Non-Profit"/>
    <s v="Direct"/>
    <s v="N. Brown"/>
    <s v="Phones"/>
    <s v="PHN-5445"/>
    <n v="1023.27"/>
    <n v="1343.64"/>
    <n v="1343.64"/>
    <n v="0.13300000000000001"/>
    <n v="7"/>
    <n v="8154.5511600000009"/>
    <n v="7162.8899999999994"/>
    <n v="991.66116000000147"/>
    <n v="0.12160830688810116"/>
    <s v="Apr-2024"/>
    <d v="2024-04-01T00:00:00"/>
    <d v="2023-01-01T00:00:00"/>
    <n v="15"/>
    <s v="Q2-2024"/>
    <s v="Americas → Brazil → Brasília"/>
    <m/>
    <m/>
    <s v="Medium"/>
    <n v="1"/>
    <n v="0"/>
    <n v="0.13300000000000001"/>
    <n v="1125.597"/>
    <n v="7"/>
    <n v="8154.5511600000009"/>
    <n v="7879.1790000000001"/>
    <n v="275.3721600000008"/>
    <n v="3.3769137576911197E-2"/>
    <n v="0"/>
    <n v="-716.28900000000067"/>
    <m/>
  </r>
  <r>
    <s v="ORD-2023-240507"/>
    <d v="2023-03-25T00:00:00"/>
    <d v="2023-03-26T00:00:00"/>
    <n v="1"/>
    <s v="Original"/>
    <d v="2023-03-26T00:00:00"/>
    <n v="1"/>
    <x v="1"/>
    <s v="Japan"/>
    <s v="Osaka"/>
    <s v="Small Business"/>
    <s v="Distributor"/>
    <s v="I. Johnson"/>
    <s v="Monitors"/>
    <s v="MON-9227"/>
    <n v="135.12"/>
    <n v="301.7"/>
    <n v="301.7"/>
    <n v="0.14000000000000001"/>
    <n v="47"/>
    <n v="12194.714"/>
    <n v="6350.64"/>
    <n v="5844.0739999999996"/>
    <n v="0.47923009920527859"/>
    <s v="Mar-2023"/>
    <d v="2023-03-01T00:00:00"/>
    <d v="2023-03-01T00:00:00"/>
    <n v="0"/>
    <s v="Q1-2023"/>
    <s v="Asia → Japan → Osaka"/>
    <m/>
    <m/>
    <s v="Low"/>
    <n v="1"/>
    <n v="0"/>
    <n v="0.14000000000000001"/>
    <n v="148.63200000000001"/>
    <n v="49"/>
    <n v="12713.637999999999"/>
    <n v="7282.9679999999998"/>
    <n v="5430.6699999999992"/>
    <n v="0.42715310912580645"/>
    <n v="518.92399999999907"/>
    <n v="-413.40400000000045"/>
    <m/>
  </r>
  <r>
    <s v="ORD-2024-134084"/>
    <d v="2024-06-04T00:00:00"/>
    <d v="2024-06-16T00:00:00"/>
    <n v="12"/>
    <s v="Original"/>
    <d v="2024-06-16T00:00:00"/>
    <n v="12"/>
    <x v="1"/>
    <s v="China"/>
    <s v="Shanghai"/>
    <s v="Corporate"/>
    <s v="Retail"/>
    <s v="J. Njeri"/>
    <s v="Printers"/>
    <s v="PRN-4097"/>
    <n v="918.42"/>
    <n v="1511.71"/>
    <n v="1511.71"/>
    <n v="0.02"/>
    <n v="8"/>
    <n v="11851.806399999999"/>
    <n v="7347.36"/>
    <n v="4504.4463999999998"/>
    <n v="0.38006412254590999"/>
    <s v="Jun-2024"/>
    <d v="2024-06-01T00:00:00"/>
    <d v="2023-01-01T00:00:00"/>
    <n v="17"/>
    <s v="Q2-2024"/>
    <s v="Asia → China → Shanghai"/>
    <m/>
    <m/>
    <s v="Medium"/>
    <n v="0"/>
    <n v="0"/>
    <n v="0.02"/>
    <n v="1010.2620000000001"/>
    <n v="8"/>
    <n v="11851.806399999999"/>
    <n v="8082.0960000000005"/>
    <n v="3769.710399999999"/>
    <n v="0.3180705348005009"/>
    <n v="0"/>
    <n v="-734.73600000000079"/>
    <m/>
  </r>
  <r>
    <s v="ORD-2023-884625"/>
    <d v="2023-02-19T00:00:00"/>
    <d v="2023-03-12T00:00:00"/>
    <n v="21"/>
    <s v="Original"/>
    <d v="2023-03-12T00:00:00"/>
    <n v="21"/>
    <x v="3"/>
    <s v="Germany"/>
    <s v="Berlin"/>
    <s v="Small Business"/>
    <s v="Direct"/>
    <s v="L. Okafor"/>
    <s v="Monitors"/>
    <s v="MON-6699"/>
    <n v="1234.81"/>
    <n v="2055.2399999999998"/>
    <n v="2055.2399999999998"/>
    <n v="5.2999999999999999E-2"/>
    <n v="44"/>
    <n v="85637.740319999997"/>
    <n v="54331.64"/>
    <n v="31306.100319999998"/>
    <n v="0.36556429680441616"/>
    <s v="Feb-2023"/>
    <d v="2023-02-01T00:00:00"/>
    <d v="2023-01-01T00:00:00"/>
    <n v="1"/>
    <s v="Q1-2023"/>
    <s v="Europe → Germany → Berlin"/>
    <m/>
    <m/>
    <s v="High"/>
    <n v="0"/>
    <n v="0"/>
    <n v="5.2999999999999999E-2"/>
    <n v="1358.2909999999999"/>
    <n v="46"/>
    <n v="89530.364879999994"/>
    <n v="62481.385999999999"/>
    <n v="27048.978879999995"/>
    <n v="0.30212072648485777"/>
    <n v="3892.6245599999966"/>
    <n v="-4257.1214400000026"/>
    <m/>
  </r>
  <r>
    <s v="ORD-2023-157993"/>
    <d v="2023-04-18T00:00:00"/>
    <d v="2023-05-18T00:00:00"/>
    <n v="30"/>
    <s v="Original"/>
    <d v="2023-05-18T00:00:00"/>
    <n v="30"/>
    <x v="1"/>
    <s v="China"/>
    <s v="Shenzhen"/>
    <s v="Non-Profit"/>
    <s v="Retail"/>
    <s v="H. Kim"/>
    <s v="Laptops"/>
    <s v="LAP-1482"/>
    <n v="329.03"/>
    <n v="391.15"/>
    <n v="391.15"/>
    <n v="0.19700000000000001"/>
    <n v="46"/>
    <n v="14448.298699999998"/>
    <n v="15135.38"/>
    <n v="-687.08130000000165"/>
    <n v="-4.7554477815440081E-2"/>
    <s v="Apr-2023"/>
    <d v="2023-04-01T00:00:00"/>
    <d v="2023-01-01T00:00:00"/>
    <n v="3"/>
    <s v="Q2-2023"/>
    <s v="Asia → China → Shenzhen"/>
    <m/>
    <m/>
    <s v="Low"/>
    <n v="0"/>
    <n v="0"/>
    <n v="0.19700000000000001"/>
    <n v="361.93299999999999"/>
    <n v="48"/>
    <n v="15076.485599999996"/>
    <n v="17372.784"/>
    <n v="-2296.2984000000033"/>
    <n v="-0.15230992559698422"/>
    <n v="628.18689999999879"/>
    <n v="-1609.2171000000017"/>
    <m/>
  </r>
  <r>
    <s v="ORD-2024-329104"/>
    <d v="2024-05-23T00:00:00"/>
    <d v="2024-06-14T00:00:00"/>
    <n v="22"/>
    <s v="Original"/>
    <d v="2024-06-14T00:00:00"/>
    <n v="22"/>
    <x v="3"/>
    <s v="France"/>
    <s v="Marseille"/>
    <s v="Small Business"/>
    <s v="Online"/>
    <s v="N. Brown"/>
    <s v="Monitors"/>
    <s v="MON-2100"/>
    <n v="1481.74"/>
    <n v="1848.97"/>
    <n v="1848.97"/>
    <n v="0.254"/>
    <n v="9"/>
    <n v="12413.98458"/>
    <n v="13335.66"/>
    <n v="-921.67541999999958"/>
    <n v="-7.4244930309072407E-2"/>
    <s v="May-2024"/>
    <d v="2024-05-01T00:00:00"/>
    <d v="2023-01-01T00:00:00"/>
    <n v="16"/>
    <s v="Q2-2024"/>
    <s v="Europe → France → Marseille"/>
    <m/>
    <m/>
    <s v="High"/>
    <n v="0"/>
    <n v="1"/>
    <n v="0.25"/>
    <n v="1629.9140000000002"/>
    <n v="9"/>
    <n v="12480.547500000001"/>
    <n v="14669.226000000002"/>
    <n v="-2188.6785000000018"/>
    <n v="-0.17536718641549995"/>
    <n v="66.562920000000304"/>
    <n v="-1267.0030800000022"/>
    <m/>
  </r>
  <r>
    <s v="ORD-2023-304451"/>
    <d v="2023-10-07T00:00:00"/>
    <d v="2023-10-23T00:00:00"/>
    <n v="16"/>
    <s v="Original"/>
    <d v="2023-10-23T00:00:00"/>
    <n v="16"/>
    <x v="1"/>
    <s v="India"/>
    <s v="Hyderabad"/>
    <s v="Consumer"/>
    <s v="Retail"/>
    <s v="G. Dubois"/>
    <s v="Monitors"/>
    <s v="MON-7602"/>
    <n v="906.81"/>
    <n v="1395.56"/>
    <n v="1395.56"/>
    <n v="0.185"/>
    <n v="6"/>
    <n v="6824.2884000000004"/>
    <n v="5440.86"/>
    <n v="1383.4284000000007"/>
    <n v="0.20272126834498974"/>
    <s v="Oct-2023"/>
    <d v="2023-10-01T00:00:00"/>
    <d v="2023-01-01T00:00:00"/>
    <n v="9"/>
    <s v="Q4-2023"/>
    <s v="Asia → India → Hyderabad"/>
    <m/>
    <m/>
    <s v="Medium"/>
    <n v="0"/>
    <n v="0"/>
    <n v="0.185"/>
    <n v="997.49099999999999"/>
    <n v="6"/>
    <n v="6824.2884000000004"/>
    <n v="5984.9459999999999"/>
    <n v="839.34240000000045"/>
    <n v="0.12299339517948867"/>
    <n v="0"/>
    <n v="-544.08600000000024"/>
    <m/>
  </r>
  <r>
    <s v="ORD-2024-942981"/>
    <d v="2024-10-09T00:00:00"/>
    <d v="2024-11-08T00:00:00"/>
    <n v="30"/>
    <s v="Original"/>
    <d v="2024-11-08T00:00:00"/>
    <n v="30"/>
    <x v="3"/>
    <s v="United Kingdom"/>
    <s v="Manchester"/>
    <s v="Small Business"/>
    <s v="Distributor"/>
    <s v="J. Njeri"/>
    <s v="Components"/>
    <s v="CMP-1072"/>
    <n v="343.85"/>
    <n v="538.04"/>
    <n v="538.04"/>
    <n v="0.13900000000000001"/>
    <n v="5"/>
    <n v="2316.2621999999997"/>
    <n v="1719.25"/>
    <n v="597.01219999999967"/>
    <n v="0.25774810813732563"/>
    <s v="Oct-2024"/>
    <d v="2024-10-01T00:00:00"/>
    <d v="2023-01-01T00:00:00"/>
    <n v="21"/>
    <s v="Q4-2024"/>
    <s v="Europe → United Kingdom → Manchester"/>
    <m/>
    <m/>
    <s v="Low"/>
    <n v="0"/>
    <n v="0"/>
    <n v="0.13900000000000001"/>
    <n v="378.23500000000007"/>
    <n v="5"/>
    <n v="2316.2621999999997"/>
    <n v="1891.1750000000004"/>
    <n v="425.08719999999926"/>
    <n v="0.18352291895105802"/>
    <n v="0"/>
    <n v="-171.92500000000041"/>
    <m/>
  </r>
  <r>
    <s v="ORD-2024-605629"/>
    <d v="2024-07-15T00:00:00"/>
    <d v="2024-07-15T00:00:00"/>
    <n v="0"/>
    <s v="Original"/>
    <d v="2024-07-15T00:00:00"/>
    <n v="0"/>
    <x v="1"/>
    <s v="Japan"/>
    <s v="Tokyo"/>
    <s v="Small Business"/>
    <s v="Marketplace"/>
    <s v="G. Dubois"/>
    <s v="Accessories"/>
    <s v="ACC-2735"/>
    <n v="801.77"/>
    <n v="1218.92"/>
    <n v="1218.92"/>
    <n v="0.254"/>
    <n v="16"/>
    <n v="14549.029120000001"/>
    <n v="12828.32"/>
    <n v="1720.7091200000013"/>
    <n v="0.11826968698788344"/>
    <s v="Jul-2024"/>
    <d v="2024-07-01T00:00:00"/>
    <d v="2023-03-01T00:00:00"/>
    <n v="16"/>
    <s v="Q3-2024"/>
    <s v="Asia → Japan → Tokyo"/>
    <m/>
    <m/>
    <s v="Medium"/>
    <n v="1"/>
    <n v="1"/>
    <n v="0.25"/>
    <n v="881.947"/>
    <n v="17"/>
    <n v="15541.23"/>
    <n v="14993.099"/>
    <n v="548.1309999999994"/>
    <n v="3.5269473523009402E-2"/>
    <n v="992.20087999999851"/>
    <n v="-1172.5781200000019"/>
    <m/>
  </r>
  <r>
    <s v="ORD-2023-450877"/>
    <d v="2023-09-21T00:00:00"/>
    <d v="2023-10-10T00:00:00"/>
    <n v="19"/>
    <s v="Original"/>
    <d v="2023-10-10T00:00:00"/>
    <n v="19"/>
    <x v="1"/>
    <s v="Japan"/>
    <s v="Tokyo"/>
    <s v="Education"/>
    <s v="Online"/>
    <s v="D. Smith"/>
    <s v="Components"/>
    <s v="CMP-5211"/>
    <n v="845.63"/>
    <n v="2062.12"/>
    <n v="2062.12"/>
    <n v="0.13400000000000001"/>
    <n v="5"/>
    <n v="8928.9795999999988"/>
    <n v="4228.1499999999996"/>
    <n v="4700.8295999999991"/>
    <n v="0.52646884757133949"/>
    <s v="Sep-2023"/>
    <d v="2023-09-01T00:00:00"/>
    <d v="2023-03-01T00:00:00"/>
    <n v="6"/>
    <s v="Q3-2023"/>
    <s v="Asia → Japan → Tokyo"/>
    <m/>
    <m/>
    <s v="High"/>
    <n v="0"/>
    <n v="0"/>
    <n v="0.13400000000000001"/>
    <n v="930.1930000000001"/>
    <n v="5"/>
    <n v="8928.9795999999988"/>
    <n v="4650.9650000000001"/>
    <n v="4278.0145999999986"/>
    <n v="0.47911573232847338"/>
    <n v="0"/>
    <n v="-422.81500000000051"/>
    <m/>
  </r>
  <r>
    <s v="ORD-2023-286994"/>
    <d v="2023-02-24T00:00:00"/>
    <d v="2023-03-09T00:00:00"/>
    <n v="13"/>
    <s v="Original"/>
    <d v="2023-03-09T00:00:00"/>
    <n v="13"/>
    <x v="2"/>
    <s v="USA"/>
    <s v="New York"/>
    <s v="Enterprise"/>
    <s v="Online"/>
    <s v="M. Rossi"/>
    <s v="Components"/>
    <s v="CMP-1632"/>
    <n v="6.85"/>
    <n v="10.18"/>
    <n v="10.18"/>
    <n v="4.7E-2"/>
    <n v="10"/>
    <n v="97.0154"/>
    <n v="68.5"/>
    <n v="28.5154"/>
    <n v="0.2939265312517394"/>
    <s v="Feb-2023"/>
    <d v="2023-02-01T00:00:00"/>
    <d v="2023-01-01T00:00:00"/>
    <n v="1"/>
    <s v="Q1-2023"/>
    <s v="Americas → USA → New York"/>
    <m/>
    <m/>
    <s v="Low"/>
    <n v="0"/>
    <n v="0"/>
    <n v="4.7E-2"/>
    <n v="7.5350000000000001"/>
    <n v="11"/>
    <n v="106.71693999999998"/>
    <n v="82.885000000000005"/>
    <n v="23.831939999999975"/>
    <n v="0.22331918437691317"/>
    <n v="9.7015399999999801"/>
    <n v="-4.683460000000025"/>
    <m/>
  </r>
  <r>
    <s v="ORD-2025-700847"/>
    <d v="2025-05-21T00:00:00"/>
    <d v="2025-05-19T00:00:00"/>
    <n v="-2"/>
    <s v="Corrected"/>
    <d v="2025-05-23T00:00:00"/>
    <n v="2"/>
    <x v="0"/>
    <s v="South Africa"/>
    <s v="Johannesburg"/>
    <s v="Non-Profit"/>
    <s v="Distributor"/>
    <s v="O. Wang"/>
    <s v="Laptops"/>
    <s v="LAP-7099"/>
    <n v="1263.8399999999999"/>
    <n v="2281.7199999999998"/>
    <n v="2281.7199999999998"/>
    <n v="7.8E-2"/>
    <n v="15"/>
    <n v="31556.187599999997"/>
    <n v="18957.599999999999"/>
    <n v="12598.587599999999"/>
    <n v="0.39924301882398494"/>
    <s v="May-2025"/>
    <d v="2025-05-01T00:00:00"/>
    <d v="2023-01-01T00:00:00"/>
    <n v="28"/>
    <s v="Q2-2025"/>
    <s v="Africa → South Africa → Johannesburg"/>
    <m/>
    <m/>
    <s v="High"/>
    <n v="1"/>
    <n v="0"/>
    <n v="7.8E-2"/>
    <n v="1390.2239999999999"/>
    <n v="16"/>
    <n v="33659.933440000001"/>
    <n v="22243.583999999999"/>
    <n v="11416.349440000002"/>
    <n v="0.3391673207063835"/>
    <n v="2103.7458400000032"/>
    <n v="-1182.2381599999972"/>
    <m/>
  </r>
  <r>
    <s v="ORD-2024-970848"/>
    <d v="2024-05-23T00:00:00"/>
    <d v="2024-06-03T00:00:00"/>
    <n v="11"/>
    <s v="Original"/>
    <d v="2024-06-03T00:00:00"/>
    <n v="11"/>
    <x v="0"/>
    <s v="South Africa"/>
    <s v="Johannesburg"/>
    <s v="Small Business"/>
    <s v="Distributor"/>
    <s v="F. Müller"/>
    <s v="Printers"/>
    <s v="PRN-3785"/>
    <n v="180.89"/>
    <n v="249.57"/>
    <n v="249.57"/>
    <n v="2.1999999999999999E-2"/>
    <n v="8"/>
    <n v="1952.6356799999999"/>
    <n v="1447.12"/>
    <n v="505.51567999999997"/>
    <n v="0.25888888806948362"/>
    <s v="May-2024"/>
    <d v="2024-05-01T00:00:00"/>
    <d v="2023-01-01T00:00:00"/>
    <n v="16"/>
    <s v="Q2-2024"/>
    <s v="Africa → South Africa → Johannesburg"/>
    <m/>
    <m/>
    <s v="Low"/>
    <n v="0"/>
    <n v="0"/>
    <n v="2.1999999999999999E-2"/>
    <n v="198.97900000000001"/>
    <n v="8"/>
    <n v="1952.6356799999999"/>
    <n v="1591.8320000000001"/>
    <n v="360.80367999999976"/>
    <n v="0.18477777687643185"/>
    <n v="0"/>
    <n v="-144.71200000000022"/>
    <m/>
  </r>
  <r>
    <s v="ORD-2025-845715"/>
    <d v="2025-04-14T00:00:00"/>
    <d v="2025-05-04T00:00:00"/>
    <n v="20"/>
    <s v="Original"/>
    <d v="2025-05-04T00:00:00"/>
    <n v="20"/>
    <x v="3"/>
    <s v="United Kingdom"/>
    <s v="Birmingham"/>
    <s v="Enterprise"/>
    <s v="Marketplace"/>
    <s v="K. Singh"/>
    <s v="Monitors"/>
    <s v="MON-6962"/>
    <n v="1413.87"/>
    <n v="3275"/>
    <n v="3275"/>
    <n v="0.255"/>
    <n v="38"/>
    <n v="92715.25"/>
    <n v="53727.06"/>
    <n v="38988.19"/>
    <n v="0.42051539525590453"/>
    <s v="Apr-2025"/>
    <d v="2025-04-01T00:00:00"/>
    <d v="2023-01-01T00:00:00"/>
    <n v="27"/>
    <s v="Q2-2025"/>
    <s v="Europe → United Kingdom → Birmingham"/>
    <m/>
    <m/>
    <s v="High"/>
    <n v="0"/>
    <n v="1"/>
    <n v="0.25"/>
    <n v="1555.2570000000001"/>
    <n v="40"/>
    <n v="98250"/>
    <n v="62210.28"/>
    <n v="36039.72"/>
    <n v="0.36681648854961835"/>
    <n v="5534.75"/>
    <n v="-2948.4700000000012"/>
    <m/>
  </r>
  <r>
    <s v="ORD-2023-664749"/>
    <d v="2023-08-27T00:00:00"/>
    <d v="2023-09-11T00:00:00"/>
    <n v="15"/>
    <s v="Original"/>
    <d v="2023-09-11T00:00:00"/>
    <n v="15"/>
    <x v="3"/>
    <s v="United Kingdom"/>
    <s v="London"/>
    <s v="Consumer"/>
    <s v="Marketplace"/>
    <s v="N. Brown"/>
    <s v="Printers"/>
    <s v="PRN-5107"/>
    <n v="943.79"/>
    <n v="1913.76"/>
    <n v="1913.76"/>
    <n v="9.0999999999999998E-2"/>
    <n v="9"/>
    <n v="15656.47056"/>
    <n v="8494.11"/>
    <n v="7162.3605599999992"/>
    <n v="0.45746967891338081"/>
    <s v="Aug-2023"/>
    <d v="2023-08-01T00:00:00"/>
    <d v="2023-01-01T00:00:00"/>
    <n v="7"/>
    <s v="Q3-2023"/>
    <s v="Europe → United Kingdom → London"/>
    <m/>
    <m/>
    <s v="High"/>
    <n v="0"/>
    <n v="0"/>
    <n v="9.0999999999999998E-2"/>
    <n v="1038.1690000000001"/>
    <n v="9"/>
    <n v="15656.47056"/>
    <n v="9343.5210000000006"/>
    <n v="6312.9495599999991"/>
    <n v="0.40321664680471886"/>
    <n v="0"/>
    <n v="-849.41100000000006"/>
    <m/>
  </r>
  <r>
    <s v="ORD-2024-960952"/>
    <d v="2024-02-03T00:00:00"/>
    <d v="2024-02-21T00:00:00"/>
    <n v="18"/>
    <s v="Original"/>
    <d v="2024-02-21T00:00:00"/>
    <n v="18"/>
    <x v="3"/>
    <s v="Germany"/>
    <s v="Frankfurt"/>
    <s v="Corporate"/>
    <s v="Retail"/>
    <s v="H. Kim"/>
    <s v="Components"/>
    <s v="CMP-9264"/>
    <n v="39.229999999999997"/>
    <n v="30.09"/>
    <n v="30.09"/>
    <n v="0.17699999999999999"/>
    <n v="13"/>
    <n v="321.93290999999999"/>
    <n v="509.98999999999995"/>
    <n v="-188.05708999999996"/>
    <n v="-0.58414993981199359"/>
    <s v="Feb-2024"/>
    <d v="2024-02-01T00:00:00"/>
    <d v="2023-01-01T00:00:00"/>
    <n v="13"/>
    <s v="Q1-2024"/>
    <s v="Europe → Germany → Frankfurt"/>
    <m/>
    <m/>
    <s v="Low"/>
    <n v="0"/>
    <n v="0"/>
    <n v="0.17699999999999999"/>
    <n v="43.152999999999999"/>
    <n v="14"/>
    <n v="346.69698"/>
    <n v="604.14199999999994"/>
    <n v="-257.44501999999994"/>
    <n v="-0.74256493379319299"/>
    <n v="24.764070000000004"/>
    <n v="-69.387929999999983"/>
    <m/>
  </r>
  <r>
    <s v="ORD-2023-987700"/>
    <d v="2023-04-05T00:00:00"/>
    <d v="2023-04-16T00:00:00"/>
    <n v="11"/>
    <s v="Original"/>
    <d v="2023-04-16T00:00:00"/>
    <n v="11"/>
    <x v="2"/>
    <s v="Canada"/>
    <s v="Vancouver"/>
    <s v="Non-Profit"/>
    <s v="Online"/>
    <s v="O. Wang"/>
    <s v="Monitors"/>
    <s v="MON-5259"/>
    <n v="213.1"/>
    <n v="501.31"/>
    <n v="501.31"/>
    <n v="5.6000000000000001E-2"/>
    <n v="15"/>
    <n v="7098.5495999999994"/>
    <n v="3196.5"/>
    <n v="3902.0495999999994"/>
    <n v="0.54969674368409005"/>
    <s v="Apr-2023"/>
    <d v="2023-04-01T00:00:00"/>
    <d v="2023-01-01T00:00:00"/>
    <n v="3"/>
    <s v="Q2-2023"/>
    <s v="Americas → Canada → Vancouver"/>
    <m/>
    <m/>
    <s v="Low"/>
    <n v="0"/>
    <n v="0"/>
    <n v="5.6000000000000001E-2"/>
    <n v="234.41000000000003"/>
    <n v="16"/>
    <n v="7571.7862399999995"/>
    <n v="3750.5600000000004"/>
    <n v="3821.2262399999991"/>
    <n v="0.50466641805249901"/>
    <n v="473.23664000000008"/>
    <n v="-80.823360000000321"/>
    <m/>
  </r>
  <r>
    <s v="ORD-2025-652467"/>
    <d v="2025-08-21T00:00:00"/>
    <d v="2025-09-12T00:00:00"/>
    <n v="22"/>
    <s v="Original"/>
    <d v="2025-09-12T00:00:00"/>
    <n v="22"/>
    <x v="1"/>
    <s v="China"/>
    <s v="Shenzhen"/>
    <s v="Education"/>
    <s v="Retail"/>
    <s v="B. Chen"/>
    <s v="Printers"/>
    <s v="PRN-8137"/>
    <n v="352.66"/>
    <n v="411.18"/>
    <n v="411.18"/>
    <n v="0.17299999999999999"/>
    <n v="13"/>
    <n v="4420.5961799999995"/>
    <n v="4584.58"/>
    <n v="-163.98382000000038"/>
    <n v="-3.7095408248758066E-2"/>
    <s v="Aug-2025"/>
    <d v="2025-08-01T00:00:00"/>
    <d v="2023-01-01T00:00:00"/>
    <n v="31"/>
    <s v="Q3-2025"/>
    <s v="Asia → China → Shenzhen"/>
    <m/>
    <m/>
    <s v="Low"/>
    <n v="0"/>
    <n v="0"/>
    <n v="0.17299999999999999"/>
    <n v="387.92600000000004"/>
    <n v="14"/>
    <n v="4760.6420399999997"/>
    <n v="5430.9640000000009"/>
    <n v="-670.32196000000113"/>
    <n v="-0.14080494907363403"/>
    <n v="340.04586000000018"/>
    <n v="-506.33814000000075"/>
    <m/>
  </r>
  <r>
    <s v="ORD-2025-667201"/>
    <d v="2025-09-15T00:00:00"/>
    <d v="2025-09-18T00:00:00"/>
    <n v="3"/>
    <s v="Original"/>
    <d v="2025-09-18T00:00:00"/>
    <n v="3"/>
    <x v="2"/>
    <s v="Brazil"/>
    <s v="Rio de Janeiro"/>
    <s v="Non-Profit"/>
    <s v="Direct"/>
    <s v="L. Okafor"/>
    <s v="Accessories"/>
    <s v="ACC-6777"/>
    <n v="5.5"/>
    <n v="5.92"/>
    <n v="5.92"/>
    <n v="0.21199999999999999"/>
    <n v="4"/>
    <n v="18.659839999999999"/>
    <n v="22"/>
    <n v="-3.3401600000000009"/>
    <n v="-0.17900260666758133"/>
    <s v="Sep-2025"/>
    <d v="2025-09-01T00:00:00"/>
    <d v="2023-01-01T00:00:00"/>
    <n v="32"/>
    <s v="Q3-2025"/>
    <s v="Americas → Brazil → Rio de Janeiro"/>
    <m/>
    <m/>
    <s v="Low"/>
    <n v="1"/>
    <n v="1"/>
    <n v="0.21199999999999999"/>
    <n v="6.0500000000000007"/>
    <n v="4"/>
    <n v="18.659839999999999"/>
    <n v="24.200000000000003"/>
    <n v="-5.5401600000000037"/>
    <n v="-0.29690286733433963"/>
    <n v="0"/>
    <n v="-2.2000000000000028"/>
    <m/>
  </r>
  <r>
    <s v="ORD-2024-237478"/>
    <d v="2024-10-03T00:00:00"/>
    <d v="2024-10-11T00:00:00"/>
    <n v="8"/>
    <s v="Original"/>
    <d v="2024-10-11T00:00:00"/>
    <n v="8"/>
    <x v="1"/>
    <s v="China"/>
    <s v="Beijing"/>
    <s v="Enterprise"/>
    <s v="Direct"/>
    <s v="B. Chen"/>
    <s v="Phones"/>
    <s v="PHN-7488"/>
    <n v="1132.6099999999999"/>
    <n v="2206.63"/>
    <n v="2206.63"/>
    <n v="6.3E-2"/>
    <n v="20"/>
    <n v="41352.246200000009"/>
    <n v="22652.199999999997"/>
    <n v="18700.046200000012"/>
    <n v="0.45221355351671338"/>
    <s v="Oct-2024"/>
    <d v="2024-10-01T00:00:00"/>
    <d v="2023-01-01T00:00:00"/>
    <n v="21"/>
    <s v="Q4-2024"/>
    <s v="Asia → China → Beijing"/>
    <m/>
    <m/>
    <s v="High"/>
    <n v="0"/>
    <n v="0"/>
    <n v="6.3E-2"/>
    <n v="1245.8710000000001"/>
    <n v="21"/>
    <n v="43419.858510000005"/>
    <n v="26163.291000000001"/>
    <n v="17256.567510000004"/>
    <n v="0.39743490886838456"/>
    <n v="2067.6123099999968"/>
    <n v="-1443.4786900000072"/>
    <m/>
  </r>
  <r>
    <s v="ORD-2025-898843"/>
    <d v="2025-02-02T00:00:00"/>
    <d v="2025-03-04T00:00:00"/>
    <n v="30"/>
    <s v="Original"/>
    <d v="2025-03-04T00:00:00"/>
    <n v="30"/>
    <x v="1"/>
    <s v="Japan"/>
    <s v="Osaka"/>
    <s v="Education"/>
    <s v="Distributor"/>
    <s v="L. Okafor"/>
    <s v="Accessories"/>
    <s v="ACC-9591"/>
    <n v="766.59"/>
    <n v="1912.8"/>
    <n v="1912.8"/>
    <n v="0.19600000000000001"/>
    <n v="5"/>
    <n v="7689.4560000000001"/>
    <n v="3832.9500000000003"/>
    <n v="3856.5059999999999"/>
    <n v="0.50153170783472845"/>
    <s v="Feb-2025"/>
    <d v="2025-02-01T00:00:00"/>
    <d v="2023-03-01T00:00:00"/>
    <n v="23"/>
    <s v="Q1-2025"/>
    <s v="Asia → Japan → Osaka"/>
    <m/>
    <m/>
    <s v="High"/>
    <n v="0"/>
    <n v="0"/>
    <n v="0.19600000000000001"/>
    <n v="843.24900000000014"/>
    <n v="5"/>
    <n v="7689.4560000000001"/>
    <n v="4216.2450000000008"/>
    <n v="3473.2109999999993"/>
    <n v="0.45168487861820122"/>
    <n v="0"/>
    <n v="-383.29500000000053"/>
    <m/>
  </r>
  <r>
    <s v="ORD-2023-334213"/>
    <d v="2023-08-19T00:00:00"/>
    <d v="2023-08-23T00:00:00"/>
    <n v="4"/>
    <s v="Original"/>
    <d v="2023-08-23T00:00:00"/>
    <n v="4"/>
    <x v="0"/>
    <s v="Nigeria"/>
    <s v="Abuja"/>
    <s v="Small Business"/>
    <s v="Online"/>
    <s v="J. Njeri"/>
    <s v="Monitors"/>
    <s v="MON-5517"/>
    <n v="790.63"/>
    <n v="1382.31"/>
    <n v="1382.31"/>
    <n v="0.10100000000000001"/>
    <n v="7"/>
    <n v="8698.8768300000011"/>
    <n v="5534.41"/>
    <n v="3164.4668300000012"/>
    <n v="0.36377878338116448"/>
    <s v="Aug-2023"/>
    <d v="2023-08-01T00:00:00"/>
    <d v="2023-01-01T00:00:00"/>
    <n v="7"/>
    <s v="Q3-2023"/>
    <s v="Africa → Nigeria → Abuja"/>
    <m/>
    <m/>
    <s v="Medium"/>
    <n v="1"/>
    <n v="0"/>
    <n v="0.10100000000000001"/>
    <n v="869.6930000000001"/>
    <n v="7"/>
    <n v="8698.8768300000011"/>
    <n v="6087.8510000000006"/>
    <n v="2611.0258300000005"/>
    <n v="0.30015666171928085"/>
    <n v="0"/>
    <n v="-553.44100000000071"/>
    <m/>
  </r>
  <r>
    <s v="ORD-2024-640340"/>
    <d v="2024-10-22T00:00:00"/>
    <d v="2024-10-29T00:00:00"/>
    <n v="7"/>
    <s v="Original"/>
    <d v="2024-10-29T00:00:00"/>
    <n v="7"/>
    <x v="0"/>
    <s v="Nigeria"/>
    <s v="Port Harcourt"/>
    <s v="Enterprise"/>
    <s v="Distributor"/>
    <s v="M. Rossi"/>
    <s v="Monitors"/>
    <s v="MON-8758"/>
    <n v="1023.06"/>
    <n v="1355.61"/>
    <n v="1355.61"/>
    <n v="0.153"/>
    <n v="23"/>
    <n v="26408.63841"/>
    <n v="23530.379999999997"/>
    <n v="2878.2584100000022"/>
    <n v="0.10898927711888809"/>
    <s v="Oct-2024"/>
    <d v="2024-10-01T00:00:00"/>
    <d v="2023-01-01T00:00:00"/>
    <n v="21"/>
    <s v="Q4-2024"/>
    <s v="Africa → Nigeria → Port Harcourt"/>
    <m/>
    <m/>
    <s v="Medium"/>
    <n v="1"/>
    <n v="0"/>
    <n v="0.153"/>
    <n v="1125.366"/>
    <n v="24"/>
    <n v="27556.840079999998"/>
    <n v="27008.784"/>
    <n v="548.05607999999847"/>
    <n v="1.9888204830776756E-2"/>
    <n v="1148.2016699999986"/>
    <n v="-2330.2023300000037"/>
    <m/>
  </r>
  <r>
    <s v="ORD-2023-399631"/>
    <d v="2023-06-22T00:00:00"/>
    <d v="2023-07-21T00:00:00"/>
    <n v="29"/>
    <s v="Original"/>
    <d v="2023-07-21T00:00:00"/>
    <n v="29"/>
    <x v="3"/>
    <s v="France"/>
    <s v="Lyon"/>
    <s v="Corporate"/>
    <s v="Retail"/>
    <s v="J. Njeri"/>
    <s v="Accessories"/>
    <s v="ACC-3385"/>
    <n v="734.34"/>
    <n v="887.9"/>
    <n v="887.9"/>
    <n v="2.5000000000000001E-2"/>
    <n v="12"/>
    <n v="10388.429999999998"/>
    <n v="8812.08"/>
    <n v="1576.3499999999985"/>
    <n v="0.15174092716608753"/>
    <s v="Jun-2023"/>
    <d v="2023-06-01T00:00:00"/>
    <d v="2023-01-01T00:00:00"/>
    <n v="5"/>
    <s v="Q2-2023"/>
    <s v="Europe → France → Lyon"/>
    <m/>
    <m/>
    <s v="Medium"/>
    <n v="0"/>
    <n v="0"/>
    <n v="2.5000000000000001E-2"/>
    <n v="807.77400000000011"/>
    <n v="13"/>
    <n v="11254.132499999998"/>
    <n v="10501.062000000002"/>
    <n v="753.07049999999617"/>
    <n v="6.6915019882696089E-2"/>
    <n v="865.70249999999942"/>
    <n v="-823.27950000000237"/>
    <m/>
  </r>
  <r>
    <s v="ORD-2025-542939"/>
    <d v="2025-01-13T00:00:00"/>
    <d v="2025-02-08T00:00:00"/>
    <n v="26"/>
    <s v="Original"/>
    <d v="2025-02-08T00:00:00"/>
    <n v="26"/>
    <x v="3"/>
    <s v="France"/>
    <s v="Paris"/>
    <s v="Non-Profit"/>
    <s v="Not Specified"/>
    <s v="E. Garcia"/>
    <s v="Monitors"/>
    <s v="MON-1593"/>
    <n v="594.74"/>
    <n v="1020.69"/>
    <n v="1020.69"/>
    <n v="0.21099999999999999"/>
    <n v="6"/>
    <n v="4831.9464600000001"/>
    <n v="3568.44"/>
    <n v="1263.5064600000001"/>
    <n v="0.26149016146176424"/>
    <s v="Jan-2025"/>
    <d v="2025-01-01T00:00:00"/>
    <d v="2023-01-01T00:00:00"/>
    <n v="24"/>
    <s v="Q1-2025"/>
    <s v="Europe → France → Paris"/>
    <m/>
    <m/>
    <s v="Medium"/>
    <n v="0"/>
    <n v="1"/>
    <n v="0.21099999999999999"/>
    <n v="654.21400000000006"/>
    <n v="6"/>
    <n v="4831.9464600000001"/>
    <n v="3925.2840000000006"/>
    <n v="906.66245999999956"/>
    <n v="0.18763917760794052"/>
    <n v="0"/>
    <n v="-356.84400000000051"/>
    <m/>
  </r>
  <r>
    <s v="ORD-2023-521818"/>
    <d v="2023-01-29T00:00:00"/>
    <d v="2023-02-28T00:00:00"/>
    <n v="30"/>
    <s v="Original"/>
    <d v="2023-02-28T00:00:00"/>
    <n v="30"/>
    <x v="1"/>
    <s v="India"/>
    <s v="Bengaluru"/>
    <s v="Non-Profit"/>
    <s v="Retail"/>
    <s v="B. Chen"/>
    <s v="Accessories"/>
    <s v="ACC-4631"/>
    <n v="1262.0999999999999"/>
    <n v="1395.53"/>
    <n v="1395.53"/>
    <n v="0.23300000000000001"/>
    <n v="25"/>
    <n v="26759.28775"/>
    <n v="31552.499999999996"/>
    <n v="-4793.2122499999969"/>
    <n v="-0.17912331205452198"/>
    <s v="Jan-2023"/>
    <d v="2023-01-01T00:00:00"/>
    <d v="2023-01-01T00:00:00"/>
    <n v="0"/>
    <s v="Q1-2023"/>
    <s v="Asia → India → Bengaluru"/>
    <m/>
    <m/>
    <s v="Medium"/>
    <n v="0"/>
    <n v="1"/>
    <n v="0.23300000000000001"/>
    <n v="1388.31"/>
    <n v="26"/>
    <n v="27829.65926"/>
    <n v="36096.06"/>
    <n v="-8266.4007399999973"/>
    <n v="-0.29703564325997417"/>
    <n v="1070.3715100000009"/>
    <n v="-3473.1884900000005"/>
    <m/>
  </r>
  <r>
    <s v="ORD-2023-825836"/>
    <d v="2023-07-19T00:00:00"/>
    <d v="2023-07-31T00:00:00"/>
    <n v="12"/>
    <s v="Original"/>
    <d v="2023-07-31T00:00:00"/>
    <n v="12"/>
    <x v="2"/>
    <s v="Brazil"/>
    <s v="Rio de Janeiro"/>
    <s v="Corporate"/>
    <s v="Retail"/>
    <s v="C. Otieno"/>
    <s v="Monitors"/>
    <s v="MON-7869"/>
    <n v="1334.64"/>
    <n v="2273.42"/>
    <n v="2273.42"/>
    <n v="0.11799999999999999"/>
    <n v="14"/>
    <n v="28072.190160000002"/>
    <n v="18684.960000000003"/>
    <n v="9387.2301599999992"/>
    <n v="0.33439607335575267"/>
    <s v="Jul-2023"/>
    <d v="2023-07-01T00:00:00"/>
    <d v="2023-01-01T00:00:00"/>
    <n v="6"/>
    <s v="Q3-2023"/>
    <s v="Americas → Brazil → Rio de Janeiro"/>
    <m/>
    <m/>
    <s v="High"/>
    <n v="0"/>
    <n v="0"/>
    <n v="0.11799999999999999"/>
    <n v="1468.1040000000003"/>
    <n v="15"/>
    <n v="30077.346600000004"/>
    <n v="22021.560000000005"/>
    <n v="8055.7865999999995"/>
    <n v="0.26783568069132796"/>
    <n v="2005.1564400000025"/>
    <n v="-1331.4435599999997"/>
    <m/>
  </r>
  <r>
    <s v="ORD-2024-503082"/>
    <d v="2024-05-19T00:00:00"/>
    <d v="2024-06-08T00:00:00"/>
    <n v="20"/>
    <s v="Original"/>
    <d v="2024-06-08T00:00:00"/>
    <n v="20"/>
    <x v="2"/>
    <s v="Brazil"/>
    <s v="Brasília"/>
    <s v="Small Business"/>
    <s v="Retail"/>
    <s v="E. Garcia"/>
    <s v="Monitors"/>
    <s v="MON-4271"/>
    <n v="1075.9000000000001"/>
    <n v="1242.1500000000001"/>
    <n v="1242.1500000000001"/>
    <n v="1.2E-2"/>
    <n v="7"/>
    <n v="8590.7094000000016"/>
    <n v="7531.3000000000011"/>
    <n v="1059.4094000000005"/>
    <n v="0.12332036280961853"/>
    <s v="May-2024"/>
    <d v="2024-05-01T00:00:00"/>
    <d v="2023-01-01T00:00:00"/>
    <n v="16"/>
    <s v="Q2-2024"/>
    <s v="Americas → Brazil → Brasília"/>
    <m/>
    <m/>
    <s v="Medium"/>
    <n v="0"/>
    <n v="0"/>
    <n v="1.2E-2"/>
    <n v="1183.4900000000002"/>
    <n v="7"/>
    <n v="8590.7094000000016"/>
    <n v="8284.4300000000021"/>
    <n v="306.27939999999944"/>
    <n v="3.5652399090580274E-2"/>
    <n v="0"/>
    <n v="-753.13000000000102"/>
    <m/>
  </r>
  <r>
    <s v="ORD-2024-760799"/>
    <d v="2024-02-03T00:00:00"/>
    <d v="2024-02-19T00:00:00"/>
    <n v="16"/>
    <s v="Original"/>
    <d v="2024-02-19T00:00:00"/>
    <n v="16"/>
    <x v="1"/>
    <s v="China"/>
    <s v="Shenzhen"/>
    <s v="Small Business"/>
    <s v="Online"/>
    <s v="H. Kim"/>
    <s v="Laptops"/>
    <s v="LAP-5531"/>
    <n v="993.75"/>
    <n v="1310.29"/>
    <n v="1310.29"/>
    <n v="0.215"/>
    <n v="19"/>
    <n v="19542.975350000001"/>
    <n v="18881.25"/>
    <n v="661.72535000000062"/>
    <n v="3.3860010471742245E-2"/>
    <s v="Feb-2024"/>
    <d v="2024-02-01T00:00:00"/>
    <d v="2023-01-01T00:00:00"/>
    <n v="13"/>
    <s v="Q1-2024"/>
    <s v="Asia → China → Shenzhen"/>
    <m/>
    <m/>
    <s v="Medium"/>
    <n v="0"/>
    <n v="1"/>
    <n v="0.215"/>
    <n v="1093.125"/>
    <n v="20"/>
    <n v="20571.553"/>
    <n v="21862.5"/>
    <n v="-1290.9470000000001"/>
    <n v="-6.2753988481083572E-2"/>
    <n v="1028.5776499999993"/>
    <n v="-1952.6723500000007"/>
    <m/>
  </r>
  <r>
    <s v="ORD-2023-197661"/>
    <d v="2023-08-08T00:00:00"/>
    <d v="2023-08-22T00:00:00"/>
    <n v="14"/>
    <s v="Original"/>
    <d v="2023-08-22T00:00:00"/>
    <n v="14"/>
    <x v="3"/>
    <s v="United Kingdom"/>
    <s v="Birmingham"/>
    <s v="Non-Profit"/>
    <s v="Direct"/>
    <s v="N. Brown"/>
    <s v="Monitors"/>
    <s v="MON-7511"/>
    <n v="446.69"/>
    <n v="967.25"/>
    <n v="967.25"/>
    <n v="9.4E-2"/>
    <n v="10"/>
    <n v="8763.2849999999999"/>
    <n v="4466.8999999999996"/>
    <n v="4296.3850000000002"/>
    <n v="0.49027105702941309"/>
    <s v="Aug-2023"/>
    <d v="2023-08-01T00:00:00"/>
    <d v="2023-01-01T00:00:00"/>
    <n v="7"/>
    <s v="Q3-2023"/>
    <s v="Europe → United Kingdom → Birmingham"/>
    <m/>
    <m/>
    <s v="Medium"/>
    <n v="0"/>
    <n v="0"/>
    <n v="9.4E-2"/>
    <n v="491.35900000000004"/>
    <n v="11"/>
    <n v="9639.6134999999995"/>
    <n v="5404.9490000000005"/>
    <n v="4234.664499999999"/>
    <n v="0.43929816273235428"/>
    <n v="876.32849999999962"/>
    <n v="-61.720500000001266"/>
    <m/>
  </r>
  <r>
    <s v="ORD-2024-212990"/>
    <d v="2024-08-12T00:00:00"/>
    <d v="2024-09-03T00:00:00"/>
    <n v="22"/>
    <s v="Original"/>
    <d v="2024-09-03T00:00:00"/>
    <n v="22"/>
    <x v="2"/>
    <s v="USA"/>
    <s v="Austin"/>
    <s v="Consumer"/>
    <s v="Distributor"/>
    <s v="I. Johnson"/>
    <s v="Laptops"/>
    <s v="LAP-7979"/>
    <n v="797.8"/>
    <n v="886.22"/>
    <n v="886.22"/>
    <n v="0.23599999999999999"/>
    <n v="36"/>
    <n v="24374.594880000001"/>
    <n v="28720.799999999999"/>
    <n v="-4346.2051199999987"/>
    <n v="-0.17830881462428633"/>
    <s v="Aug-2024"/>
    <d v="2024-08-01T00:00:00"/>
    <d v="2023-01-01T00:00:00"/>
    <n v="19"/>
    <s v="Q3-2024"/>
    <s v="Americas → USA → Austin"/>
    <m/>
    <m/>
    <s v="Medium"/>
    <n v="0"/>
    <n v="1"/>
    <n v="0.23599999999999999"/>
    <n v="877.58"/>
    <n v="38"/>
    <n v="25728.73904"/>
    <n v="33348.04"/>
    <n v="-7619.3009600000005"/>
    <n v="-0.29613969608671503"/>
    <n v="1354.1441599999998"/>
    <n v="-3273.0958400000018"/>
    <m/>
  </r>
  <r>
    <s v="ORD-2023-925146"/>
    <d v="2023-10-15T00:00:00"/>
    <d v="2023-11-13T00:00:00"/>
    <n v="29"/>
    <s v="Original"/>
    <d v="2023-11-13T00:00:00"/>
    <n v="29"/>
    <x v="1"/>
    <s v="China"/>
    <s v="Shenzhen"/>
    <s v="Non-Profit"/>
    <s v="Distributor"/>
    <s v="J. Njeri"/>
    <s v="Printers"/>
    <s v="PRN-4983"/>
    <n v="986.44"/>
    <n v="790.61"/>
    <n v="790.61"/>
    <n v="7.1999999999999995E-2"/>
    <n v="6"/>
    <n v="4402.1164799999997"/>
    <n v="5918.64"/>
    <n v="-1516.5235200000006"/>
    <n v="-0.34449872621271499"/>
    <s v="Oct-2023"/>
    <d v="2023-10-01T00:00:00"/>
    <d v="2023-01-01T00:00:00"/>
    <n v="9"/>
    <s v="Q4-2023"/>
    <s v="Asia → China → Shenzhen"/>
    <m/>
    <m/>
    <s v="Low"/>
    <n v="0"/>
    <n v="0"/>
    <n v="7.1999999999999995E-2"/>
    <n v="1085.0840000000001"/>
    <n v="6"/>
    <n v="4402.1164799999997"/>
    <n v="6510.5040000000008"/>
    <n v="-2108.3875200000011"/>
    <n v="-0.47894859883398661"/>
    <n v="0"/>
    <n v="-591.86400000000049"/>
    <m/>
  </r>
  <r>
    <s v="ORD-2023-177794"/>
    <d v="2023-05-04T00:00:00"/>
    <d v="2023-05-26T00:00:00"/>
    <n v="22"/>
    <s v="Original"/>
    <d v="2023-05-26T00:00:00"/>
    <n v="22"/>
    <x v="2"/>
    <s v="USA"/>
    <s v="San Francisco"/>
    <s v="Enterprise"/>
    <s v="Online"/>
    <s v="J. Njeri"/>
    <s v="Networking"/>
    <s v="NET-5941"/>
    <n v="249.71"/>
    <n v="361.33"/>
    <n v="361.33"/>
    <n v="9.4E-2"/>
    <n v="12"/>
    <n v="3928.3797600000003"/>
    <n v="2996.52"/>
    <n v="931.85976000000028"/>
    <n v="0.23721223937881206"/>
    <s v="May-2023"/>
    <d v="2023-05-01T00:00:00"/>
    <d v="2023-01-01T00:00:00"/>
    <n v="4"/>
    <s v="Q2-2023"/>
    <s v="Americas → USA → San Francisco"/>
    <m/>
    <m/>
    <s v="Low"/>
    <n v="0"/>
    <n v="0"/>
    <n v="9.4E-2"/>
    <n v="274.68100000000004"/>
    <n v="13"/>
    <n v="4255.7447400000001"/>
    <n v="3570.8530000000005"/>
    <n v="684.89173999999957"/>
    <n v="0.16093346331669309"/>
    <n v="327.36497999999983"/>
    <n v="-246.96802000000071"/>
    <m/>
  </r>
  <r>
    <s v="ORD-2024-444710"/>
    <d v="2024-09-22T00:00:00"/>
    <d v="2024-10-01T00:00:00"/>
    <n v="9"/>
    <s v="Original"/>
    <d v="2024-10-01T00:00:00"/>
    <n v="9"/>
    <x v="2"/>
    <s v="Brazil"/>
    <s v="São Paulo"/>
    <s v="Non-Profit"/>
    <s v="Online"/>
    <s v="K. Singh"/>
    <s v="Monitors"/>
    <s v="MON-6341"/>
    <n v="1378.8"/>
    <n v="1952.04"/>
    <n v="1952.04"/>
    <n v="0.159"/>
    <n v="19"/>
    <n v="31191.64716"/>
    <n v="26197.200000000001"/>
    <n v="4994.4471599999997"/>
    <n v="0.16012130216723058"/>
    <s v="Sep-2024"/>
    <d v="2024-09-01T00:00:00"/>
    <d v="2023-01-01T00:00:00"/>
    <n v="20"/>
    <s v="Q3-2024"/>
    <s v="Americas → Brazil → São Paulo"/>
    <m/>
    <m/>
    <s v="High"/>
    <n v="0"/>
    <n v="0"/>
    <n v="0.159"/>
    <n v="1516.68"/>
    <n v="20"/>
    <n v="32833.3128"/>
    <n v="30333.600000000002"/>
    <n v="2499.7127999999975"/>
    <n v="7.6133432383953578E-2"/>
    <n v="1641.6656399999993"/>
    <n v="-2494.7343600000022"/>
    <m/>
  </r>
  <r>
    <s v="ORD-2024-668926"/>
    <d v="2024-10-23T00:00:00"/>
    <d v="2024-11-14T00:00:00"/>
    <n v="22"/>
    <s v="Original"/>
    <d v="2024-11-14T00:00:00"/>
    <n v="22"/>
    <x v="1"/>
    <s v="Japan"/>
    <s v="Osaka"/>
    <s v="Non-Profit"/>
    <s v="Direct"/>
    <s v="B. Chen"/>
    <s v="Phones"/>
    <s v="PHN-9789"/>
    <n v="1406.4"/>
    <n v="1564.76"/>
    <n v="1564.76"/>
    <n v="0.185"/>
    <n v="17"/>
    <n v="21679.749799999998"/>
    <n v="23908.800000000003"/>
    <n v="-2229.0502000000051"/>
    <n v="-0.10281715520536151"/>
    <s v="Oct-2024"/>
    <d v="2024-10-01T00:00:00"/>
    <d v="2023-03-01T00:00:00"/>
    <n v="19"/>
    <s v="Q4-2024"/>
    <s v="Asia → Japan → Osaka"/>
    <m/>
    <m/>
    <s v="Medium"/>
    <n v="0"/>
    <n v="0"/>
    <n v="0.185"/>
    <n v="1547.0400000000002"/>
    <n v="18"/>
    <n v="22955.029199999997"/>
    <n v="27846.720000000005"/>
    <n v="-4891.6908000000076"/>
    <n v="-0.21309887072589775"/>
    <n v="1275.2793999999994"/>
    <n v="-2662.6406000000025"/>
    <m/>
  </r>
  <r>
    <s v="ORD-2024-968374"/>
    <d v="2024-02-11T00:00:00"/>
    <d v="2024-03-03T00:00:00"/>
    <n v="21"/>
    <s v="Original"/>
    <d v="2024-03-03T00:00:00"/>
    <n v="21"/>
    <x v="0"/>
    <s v="Kenya"/>
    <s v="Kisumu"/>
    <s v="Enterprise"/>
    <s v="Online"/>
    <s v="B. Chen"/>
    <s v="Phones"/>
    <s v="PHN-5082"/>
    <n v="516.86"/>
    <n v="852.54"/>
    <n v="852.54"/>
    <n v="5.0999999999999997E-2"/>
    <n v="14"/>
    <n v="11326.846439999999"/>
    <n v="7236.04"/>
    <n v="4090.8064399999994"/>
    <n v="0.36116022775355994"/>
    <s v="Feb-2024"/>
    <d v="2024-02-01T00:00:00"/>
    <d v="2023-01-01T00:00:00"/>
    <n v="13"/>
    <s v="Q1-2024"/>
    <s v="Africa → Kenya → Kisumu"/>
    <m/>
    <m/>
    <s v="Medium"/>
    <n v="0"/>
    <n v="0"/>
    <n v="5.0999999999999997E-2"/>
    <n v="568.54600000000005"/>
    <n v="15"/>
    <n v="12135.906899999998"/>
    <n v="8528.19"/>
    <n v="3607.7168999999976"/>
    <n v="0.29727625052891582"/>
    <n v="809.06045999999878"/>
    <n v="-483.08954000000176"/>
    <m/>
  </r>
  <r>
    <s v="ORD-2023-575584"/>
    <d v="2023-01-30T00:00:00"/>
    <d v="2023-02-21T00:00:00"/>
    <n v="22"/>
    <s v="Original"/>
    <d v="2023-02-21T00:00:00"/>
    <n v="22"/>
    <x v="3"/>
    <s v="Germany"/>
    <s v="Munich"/>
    <s v="Small Business"/>
    <s v="Marketplace"/>
    <s v="G. Dubois"/>
    <s v="Networking"/>
    <s v="NET-3460"/>
    <n v="1142.8800000000001"/>
    <n v="1465.29"/>
    <n v="1465.29"/>
    <n v="0.186"/>
    <n v="7"/>
    <n v="8349.2224200000001"/>
    <n v="8000.1600000000008"/>
    <n v="349.06241999999929"/>
    <n v="4.1807775915017401E-2"/>
    <s v="Jan-2023"/>
    <d v="2023-01-01T00:00:00"/>
    <d v="2023-01-01T00:00:00"/>
    <n v="0"/>
    <s v="Q1-2023"/>
    <s v="Europe → Germany → Munich"/>
    <m/>
    <m/>
    <s v="Medium"/>
    <n v="0"/>
    <n v="0"/>
    <n v="0.186"/>
    <n v="1257.1680000000001"/>
    <n v="7"/>
    <n v="8349.2224200000001"/>
    <n v="8800.1760000000013"/>
    <n v="-450.95358000000124"/>
    <n v="-5.4011446493480914E-2"/>
    <n v="0"/>
    <n v="-800.01600000000053"/>
    <m/>
  </r>
  <r>
    <s v="ORD-2023-701153"/>
    <d v="2023-04-14T00:00:00"/>
    <d v="2023-05-13T00:00:00"/>
    <n v="29"/>
    <s v="Original"/>
    <d v="2023-05-13T00:00:00"/>
    <n v="29"/>
    <x v="3"/>
    <s v="Germany"/>
    <s v="Frankfurt"/>
    <s v="Consumer"/>
    <s v="Direct"/>
    <s v="J. Njeri"/>
    <s v="Printers"/>
    <s v="PRN-7019"/>
    <n v="1320.33"/>
    <n v="2645.23"/>
    <n v="2645.23"/>
    <n v="0.155"/>
    <n v="25"/>
    <n v="55880.483749999999"/>
    <n v="33008.25"/>
    <n v="22872.233749999999"/>
    <n v="0.40930629470436536"/>
    <s v="Apr-2023"/>
    <d v="2023-04-01T00:00:00"/>
    <d v="2023-01-01T00:00:00"/>
    <n v="3"/>
    <s v="Q2-2023"/>
    <s v="Europe → Germany → Frankfurt"/>
    <m/>
    <m/>
    <s v="High"/>
    <n v="0"/>
    <n v="0"/>
    <n v="0.155"/>
    <n v="1452.3630000000001"/>
    <n v="26"/>
    <n v="58115.703099999992"/>
    <n v="37761.438000000002"/>
    <n v="20354.26509999999"/>
    <n v="0.35023692417480179"/>
    <n v="2235.2193499999921"/>
    <n v="-2517.9686500000098"/>
    <m/>
  </r>
  <r>
    <s v="ORD-2023-382017"/>
    <d v="2023-01-13T00:00:00"/>
    <d v="2023-01-19T00:00:00"/>
    <n v="6"/>
    <s v="Original"/>
    <d v="2023-01-19T00:00:00"/>
    <n v="6"/>
    <x v="2"/>
    <s v="USA"/>
    <s v="Chicago"/>
    <s v="Corporate"/>
    <s v="Direct"/>
    <s v="H. Kim"/>
    <s v="Phones"/>
    <s v="PHN-3159"/>
    <n v="833.57"/>
    <n v="881.57"/>
    <n v="881.57"/>
    <n v="5.7000000000000002E-2"/>
    <n v="18"/>
    <n v="14963.769179999999"/>
    <n v="15004.26"/>
    <n v="-40.490820000000895"/>
    <n v="-2.7059238560107821E-3"/>
    <s v="Jan-2023"/>
    <d v="2023-01-01T00:00:00"/>
    <d v="2023-01-01T00:00:00"/>
    <n v="0"/>
    <s v="Q1-2023"/>
    <s v="Americas → USA → Chicago"/>
    <m/>
    <m/>
    <s v="Medium"/>
    <n v="1"/>
    <n v="0"/>
    <n v="5.7000000000000002E-2"/>
    <n v="916.92700000000013"/>
    <n v="19"/>
    <n v="15795.089690000001"/>
    <n v="17421.613000000001"/>
    <n v="-1626.5233100000005"/>
    <n v="-0.10297651624161182"/>
    <n v="831.32051000000138"/>
    <n v="-1586.0324899999996"/>
    <m/>
  </r>
  <r>
    <s v="ORD-2024-999607"/>
    <d v="2024-01-12T00:00:00"/>
    <d v="2024-01-29T00:00:00"/>
    <n v="17"/>
    <s v="Original"/>
    <d v="2024-01-29T00:00:00"/>
    <n v="17"/>
    <x v="2"/>
    <s v="USA"/>
    <s v="Chicago"/>
    <s v="Education"/>
    <s v="Distributor"/>
    <s v="A. Patel"/>
    <s v="Printers"/>
    <s v="PRN-8604"/>
    <n v="493.76"/>
    <n v="625.04"/>
    <n v="625.04"/>
    <n v="0.25800000000000001"/>
    <n v="10"/>
    <n v="4637.7968000000001"/>
    <n v="4937.6000000000004"/>
    <n v="-299.80320000000029"/>
    <n v="-6.464345311549663E-2"/>
    <s v="Jan-2024"/>
    <d v="2024-01-01T00:00:00"/>
    <d v="2023-01-01T00:00:00"/>
    <n v="12"/>
    <s v="Q1-2024"/>
    <s v="Americas → USA → Chicago"/>
    <m/>
    <m/>
    <s v="Low"/>
    <n v="0"/>
    <n v="1"/>
    <n v="0.25"/>
    <n v="543.13600000000008"/>
    <n v="11"/>
    <n v="5156.58"/>
    <n v="5974.496000000001"/>
    <n v="-817.91600000000108"/>
    <n v="-0.15861598191049128"/>
    <n v="518.78319999999985"/>
    <n v="-518.11280000000079"/>
    <m/>
  </r>
  <r>
    <s v="ORD-2023-133848"/>
    <d v="2023-08-15T00:00:00"/>
    <d v="2023-09-07T00:00:00"/>
    <n v="23"/>
    <s v="Original"/>
    <d v="2023-09-07T00:00:00"/>
    <n v="23"/>
    <x v="2"/>
    <s v="USA"/>
    <s v="New York"/>
    <s v="Enterprise"/>
    <s v="Online"/>
    <s v="K. Singh"/>
    <s v="Phones"/>
    <s v="PHN-2013"/>
    <n v="590.33000000000004"/>
    <n v="973.04"/>
    <n v="973.04"/>
    <n v="0"/>
    <n v="26"/>
    <n v="25299.040000000001"/>
    <n v="15348.580000000002"/>
    <n v="9950.4599999999991"/>
    <n v="0.39331373838691108"/>
    <s v="Aug-2023"/>
    <d v="2023-08-01T00:00:00"/>
    <d v="2023-01-01T00:00:00"/>
    <n v="7"/>
    <s v="Q3-2023"/>
    <s v="Americas → USA → New York"/>
    <m/>
    <m/>
    <s v="Medium"/>
    <n v="0"/>
    <n v="0"/>
    <n v="0"/>
    <n v="649.36300000000006"/>
    <n v="27"/>
    <n v="26272.079999999998"/>
    <n v="17532.801000000003"/>
    <n v="8739.278999999995"/>
    <n v="0.33264511222560206"/>
    <n v="973.03999999999724"/>
    <n v="-1211.1810000000041"/>
    <m/>
  </r>
  <r>
    <s v="ORD-2023-586275"/>
    <d v="2023-01-20T00:00:00"/>
    <d v="2023-02-03T00:00:00"/>
    <n v="14"/>
    <s v="Original"/>
    <d v="2023-02-03T00:00:00"/>
    <n v="14"/>
    <x v="0"/>
    <s v="Kenya"/>
    <s v="Kisumu"/>
    <s v="Corporate"/>
    <s v="Retail"/>
    <s v="M. Rossi"/>
    <s v="Networking"/>
    <s v="NET-6036"/>
    <n v="884.36"/>
    <n v="1545.34"/>
    <n v="1545.34"/>
    <n v="0.24299999999999999"/>
    <n v="41"/>
    <n v="47962.717579999997"/>
    <n v="36258.76"/>
    <n v="11703.957579999995"/>
    <n v="0.24402198562827965"/>
    <s v="Jan-2023"/>
    <d v="2023-01-01T00:00:00"/>
    <d v="2023-01-01T00:00:00"/>
    <n v="0"/>
    <s v="Q1-2023"/>
    <s v="Africa → Kenya → Kisumu"/>
    <m/>
    <m/>
    <s v="Medium"/>
    <n v="0"/>
    <n v="1"/>
    <n v="0.24299999999999999"/>
    <n v="972.79600000000005"/>
    <n v="43"/>
    <n v="50302.36234"/>
    <n v="41830.228000000003"/>
    <n v="8472.1343399999969"/>
    <n v="0.16842418419110766"/>
    <n v="2339.6447600000029"/>
    <n v="-3231.8232399999979"/>
    <m/>
  </r>
  <r>
    <s v="ORD-2025-964661"/>
    <d v="2025-02-04T00:00:00"/>
    <d v="2025-02-25T00:00:00"/>
    <n v="21"/>
    <s v="Original"/>
    <d v="2025-02-25T00:00:00"/>
    <n v="21"/>
    <x v="3"/>
    <s v="United Kingdom"/>
    <s v="Birmingham"/>
    <s v="Corporate"/>
    <s v="Marketplace"/>
    <s v="D. Smith"/>
    <s v="Monitors"/>
    <s v="MON-4959"/>
    <n v="1016.32"/>
    <n v="2253.42"/>
    <n v="2253.42"/>
    <n v="5.5E-2"/>
    <n v="12"/>
    <n v="25553.782800000001"/>
    <n v="12195.84"/>
    <n v="13357.942800000001"/>
    <n v="0.52273837124419797"/>
    <s v="Feb-2025"/>
    <d v="2025-02-01T00:00:00"/>
    <d v="2023-01-01T00:00:00"/>
    <n v="25"/>
    <s v="Q1-2025"/>
    <s v="Europe → United Kingdom → Birmingham"/>
    <m/>
    <m/>
    <s v="High"/>
    <n v="0"/>
    <n v="0"/>
    <n v="5.5E-2"/>
    <n v="1117.9520000000002"/>
    <n v="13"/>
    <n v="27683.264699999996"/>
    <n v="14533.376000000004"/>
    <n v="13149.888699999992"/>
    <n v="0.47501220836861752"/>
    <n v="2129.4818999999952"/>
    <n v="-208.05410000000848"/>
    <m/>
  </r>
  <r>
    <s v="ORD-2023-390998"/>
    <d v="2023-04-19T00:00:00"/>
    <d v="2023-04-28T00:00:00"/>
    <n v="9"/>
    <s v="Original"/>
    <d v="2023-04-28T00:00:00"/>
    <n v="9"/>
    <x v="3"/>
    <s v="Germany"/>
    <s v="Berlin"/>
    <s v="Education"/>
    <s v="Online"/>
    <s v="E. Garcia"/>
    <s v="Monitors"/>
    <s v="MON-1663"/>
    <n v="1178.42"/>
    <n v="2446.56"/>
    <n v="2446.56"/>
    <n v="2.9000000000000001E-2"/>
    <n v="11"/>
    <n v="26131.70736"/>
    <n v="12962.62"/>
    <n v="13169.08736"/>
    <n v="0.5039505141618883"/>
    <s v="Apr-2023"/>
    <d v="2023-04-01T00:00:00"/>
    <d v="2023-01-01T00:00:00"/>
    <n v="3"/>
    <s v="Q2-2023"/>
    <s v="Europe → Germany → Berlin"/>
    <m/>
    <m/>
    <s v="High"/>
    <n v="0"/>
    <n v="0"/>
    <n v="2.9000000000000001E-2"/>
    <n v="1296.2620000000002"/>
    <n v="12"/>
    <n v="28507.31712"/>
    <n v="15555.144000000002"/>
    <n v="12952.173119999998"/>
    <n v="0.45434556557807704"/>
    <n v="2375.6097599999994"/>
    <n v="-216.91424000000188"/>
    <m/>
  </r>
  <r>
    <s v="ORD-2023-920483"/>
    <d v="2023-07-02T00:00:00"/>
    <d v="2023-08-01T00:00:00"/>
    <n v="30"/>
    <s v="Original"/>
    <d v="2023-08-01T00:00:00"/>
    <n v="30"/>
    <x v="3"/>
    <s v="United Kingdom"/>
    <s v="Birmingham"/>
    <s v="Small Business"/>
    <s v="Retail"/>
    <s v="B. Chen"/>
    <s v="Components"/>
    <s v="CMP-7256"/>
    <n v="137.46"/>
    <n v="188.3"/>
    <n v="188.3"/>
    <n v="3.7999999999999999E-2"/>
    <n v="37"/>
    <n v="6702.3501999999999"/>
    <n v="5086.0200000000004"/>
    <n v="1616.3301999999994"/>
    <n v="0.24115872071262398"/>
    <s v="Jul-2023"/>
    <d v="2023-07-01T00:00:00"/>
    <d v="2023-01-01T00:00:00"/>
    <n v="6"/>
    <s v="Q3-2023"/>
    <s v="Europe → United Kingdom → Birmingham"/>
    <m/>
    <m/>
    <s v="Low"/>
    <n v="0"/>
    <n v="0"/>
    <n v="3.7999999999999999E-2"/>
    <n v="151.20600000000002"/>
    <n v="39"/>
    <n v="7064.6394"/>
    <n v="5897.0340000000006"/>
    <n v="1167.6053999999995"/>
    <n v="0.1652745927838864"/>
    <n v="362.28920000000016"/>
    <n v="-448.72479999999996"/>
    <m/>
  </r>
  <r>
    <s v="ORD-2025-146850"/>
    <d v="2025-01-21T00:00:00"/>
    <d v="2025-02-14T00:00:00"/>
    <n v="24"/>
    <s v="Original"/>
    <d v="2025-02-14T00:00:00"/>
    <n v="24"/>
    <x v="0"/>
    <s v="Kenya"/>
    <s v="Nairobi"/>
    <s v="Small Business"/>
    <s v="Retail"/>
    <s v="J. Njeri"/>
    <s v="Accessories"/>
    <s v="ACC-1659"/>
    <n v="1030.44"/>
    <n v="2562.84"/>
    <n v="2562.84"/>
    <n v="0.14799999999999999"/>
    <n v="13"/>
    <n v="28386.015839999996"/>
    <n v="13395.720000000001"/>
    <n v="14990.295839999995"/>
    <n v="0.52808734852027039"/>
    <s v="Jan-2025"/>
    <d v="2025-01-01T00:00:00"/>
    <d v="2023-01-01T00:00:00"/>
    <n v="24"/>
    <s v="Q1-2025"/>
    <s v="Africa → Kenya → Nairobi"/>
    <m/>
    <m/>
    <s v="High"/>
    <n v="0"/>
    <n v="0"/>
    <n v="0.14799999999999999"/>
    <n v="1133.4840000000002"/>
    <n v="14"/>
    <n v="30569.555520000002"/>
    <n v="15868.776000000002"/>
    <n v="14700.77952"/>
    <n v="0.48089608337229756"/>
    <n v="2183.5396800000053"/>
    <n v="-289.51631999999518"/>
    <m/>
  </r>
  <r>
    <s v="ORD-2024-687100"/>
    <d v="2024-09-10T00:00:00"/>
    <d v="2024-10-07T00:00:00"/>
    <n v="27"/>
    <s v="Original"/>
    <d v="2024-10-07T00:00:00"/>
    <n v="27"/>
    <x v="0"/>
    <s v="Kenya"/>
    <s v="Kisumu"/>
    <s v="Consumer"/>
    <s v="Retail"/>
    <s v="L. Okafor"/>
    <s v="Printers"/>
    <s v="PRN-6068"/>
    <n v="1248.3900000000001"/>
    <n v="1805.11"/>
    <n v="1805.11"/>
    <n v="0.20300000000000001"/>
    <n v="11"/>
    <n v="15825.399369999997"/>
    <n v="13732.29"/>
    <n v="2093.1093699999965"/>
    <n v="0.13226265707820786"/>
    <s v="Sep-2024"/>
    <d v="2024-09-01T00:00:00"/>
    <d v="2023-01-01T00:00:00"/>
    <n v="20"/>
    <s v="Q3-2024"/>
    <s v="Africa → Kenya → Kisumu"/>
    <m/>
    <m/>
    <s v="High"/>
    <n v="0"/>
    <n v="1"/>
    <n v="0.20300000000000001"/>
    <n v="1373.2290000000003"/>
    <n v="12"/>
    <n v="17264.072039999999"/>
    <n v="16478.748000000003"/>
    <n v="785.32403999999588"/>
    <n v="4.5488922786028639E-2"/>
    <n v="1438.6726700000017"/>
    <n v="-1307.7853300000006"/>
    <m/>
  </r>
  <r>
    <s v="ORD-2025-629393"/>
    <d v="2025-07-21T00:00:00"/>
    <d v="2025-08-07T00:00:00"/>
    <n v="17"/>
    <s v="Original"/>
    <d v="2025-08-07T00:00:00"/>
    <n v="17"/>
    <x v="0"/>
    <s v="Nigeria"/>
    <s v="Lagos"/>
    <s v="Enterprise"/>
    <s v="Direct"/>
    <s v="M. Rossi"/>
    <s v="Accessories"/>
    <s v="ACC-8999"/>
    <n v="1204.95"/>
    <n v="2065.73"/>
    <n v="2065.73"/>
    <n v="0.13600000000000001"/>
    <n v="10"/>
    <n v="17847.907199999998"/>
    <n v="12049.5"/>
    <n v="5798.4071999999978"/>
    <n v="0.32487882949100039"/>
    <s v="Jul-2025"/>
    <d v="2025-07-01T00:00:00"/>
    <d v="2023-01-01T00:00:00"/>
    <n v="30"/>
    <s v="Q3-2025"/>
    <s v="Africa → Nigeria → Lagos"/>
    <m/>
    <m/>
    <s v="High"/>
    <n v="0"/>
    <n v="0"/>
    <n v="0.13600000000000001"/>
    <n v="1325.4450000000002"/>
    <n v="11"/>
    <n v="19632.697919999999"/>
    <n v="14579.895000000002"/>
    <n v="5052.8029199999964"/>
    <n v="0.2573667124401004"/>
    <n v="1784.7907200000009"/>
    <n v="-745.60428000000138"/>
    <m/>
  </r>
  <r>
    <s v="ORD-2024-686712"/>
    <d v="2024-10-02T00:00:00"/>
    <d v="2024-10-23T00:00:00"/>
    <n v="21"/>
    <s v="Original"/>
    <d v="2024-10-23T00:00:00"/>
    <n v="21"/>
    <x v="0"/>
    <s v="South Africa"/>
    <s v="Durban"/>
    <s v="Corporate"/>
    <s v="Marketplace"/>
    <s v="A. Patel"/>
    <s v="Components"/>
    <s v="CMP-3978"/>
    <n v="1095.6099999999999"/>
    <n v="2366.5100000000002"/>
    <n v="2366.5100000000002"/>
    <n v="0.152"/>
    <n v="9"/>
    <n v="18061.204320000004"/>
    <n v="9860.49"/>
    <n v="8200.7143200000046"/>
    <n v="0.4540513564158607"/>
    <s v="Oct-2024"/>
    <d v="2024-10-01T00:00:00"/>
    <d v="2023-01-01T00:00:00"/>
    <n v="21"/>
    <s v="Q4-2024"/>
    <s v="Africa → South Africa → Durban"/>
    <m/>
    <m/>
    <s v="High"/>
    <n v="0"/>
    <n v="0"/>
    <n v="0.152"/>
    <n v="1205.171"/>
    <n v="9"/>
    <n v="18061.204320000004"/>
    <n v="10846.539000000001"/>
    <n v="7214.6653200000037"/>
    <n v="0.39945649205744671"/>
    <n v="0"/>
    <n v="-986.04900000000089"/>
    <m/>
  </r>
  <r>
    <s v="ORD-2025-586799"/>
    <d v="2025-07-14T00:00:00"/>
    <d v="2025-08-04T00:00:00"/>
    <n v="21"/>
    <s v="Original"/>
    <d v="2025-08-04T00:00:00"/>
    <n v="21"/>
    <x v="2"/>
    <s v="Canada"/>
    <s v="Montreal"/>
    <s v="Consumer"/>
    <s v="Online"/>
    <s v="H. Kim"/>
    <s v="Monitors"/>
    <s v="MON-7868"/>
    <n v="90.3"/>
    <n v="131.76"/>
    <n v="131.76"/>
    <n v="0.10199999999999999"/>
    <n v="15"/>
    <n v="1774.8072"/>
    <n v="1354.5"/>
    <n v="420.30719999999997"/>
    <n v="0.23681851189244668"/>
    <s v="Jul-2025"/>
    <d v="2025-07-01T00:00:00"/>
    <d v="2023-01-01T00:00:00"/>
    <n v="30"/>
    <s v="Q3-2025"/>
    <s v="Americas → Canada → Montreal"/>
    <m/>
    <m/>
    <s v="Low"/>
    <n v="0"/>
    <n v="0"/>
    <n v="0.10199999999999999"/>
    <n v="99.33"/>
    <n v="16"/>
    <n v="1893.1276799999998"/>
    <n v="1589.28"/>
    <n v="303.84767999999985"/>
    <n v="0.1605003630816913"/>
    <n v="118.32047999999986"/>
    <n v="-116.45952000000011"/>
    <m/>
  </r>
  <r>
    <s v="ORD-2024-988736"/>
    <d v="2024-09-09T00:00:00"/>
    <d v="2024-10-01T00:00:00"/>
    <n v="22"/>
    <s v="Original"/>
    <d v="2024-10-01T00:00:00"/>
    <n v="22"/>
    <x v="1"/>
    <s v="China"/>
    <s v="Shenzhen"/>
    <s v="Consumer"/>
    <s v="Direct"/>
    <s v="L. Okafor"/>
    <s v="Printers"/>
    <s v="PRN-3014"/>
    <n v="1166.18"/>
    <n v="1335.02"/>
    <n v="1335.02"/>
    <n v="0.128"/>
    <n v="6"/>
    <n v="6984.8246399999998"/>
    <n v="6997.08"/>
    <n v="-12.25536000000011"/>
    <n v="-1.7545694604582242E-3"/>
    <s v="Sep-2024"/>
    <d v="2024-09-01T00:00:00"/>
    <d v="2023-01-01T00:00:00"/>
    <n v="20"/>
    <s v="Q3-2024"/>
    <s v="Asia → China → Shenzhen"/>
    <m/>
    <m/>
    <s v="Medium"/>
    <n v="0"/>
    <n v="0"/>
    <n v="0.128"/>
    <n v="1282.7980000000002"/>
    <n v="6"/>
    <n v="6984.8246399999998"/>
    <n v="7696.7880000000014"/>
    <n v="-711.96336000000156"/>
    <n v="-0.10193002640650425"/>
    <n v="0"/>
    <n v="-699.70800000000145"/>
    <m/>
  </r>
  <r>
    <s v="ORD-2025-564184"/>
    <d v="2025-01-29T00:00:00"/>
    <d v="2025-02-06T00:00:00"/>
    <n v="8"/>
    <s v="Original"/>
    <d v="2025-02-06T00:00:00"/>
    <n v="8"/>
    <x v="0"/>
    <s v="Kenya"/>
    <s v="Kisumu"/>
    <s v="Education"/>
    <s v="Retail"/>
    <s v="B. Chen"/>
    <s v="Phones"/>
    <s v="PHN-1671"/>
    <n v="1445.27"/>
    <n v="2691.45"/>
    <n v="2691.45"/>
    <n v="0"/>
    <n v="9"/>
    <n v="24223.05"/>
    <n v="13007.43"/>
    <n v="11215.619999999999"/>
    <n v="0.46301436028906351"/>
    <s v="Jan-2025"/>
    <d v="2025-01-01T00:00:00"/>
    <d v="2023-01-01T00:00:00"/>
    <n v="24"/>
    <s v="Q1-2025"/>
    <s v="Africa → Kenya → Kisumu"/>
    <m/>
    <m/>
    <s v="High"/>
    <n v="0"/>
    <n v="0"/>
    <n v="0"/>
    <n v="1589.797"/>
    <n v="9"/>
    <n v="24223.05"/>
    <n v="14308.173000000001"/>
    <n v="9914.8769999999986"/>
    <n v="0.40931579631796983"/>
    <n v="0"/>
    <n v="-1300.7430000000004"/>
    <m/>
  </r>
  <r>
    <s v="ORD-2023-653343"/>
    <d v="2023-11-10T00:00:00"/>
    <d v="2023-11-28T00:00:00"/>
    <n v="18"/>
    <s v="Original"/>
    <d v="2023-11-28T00:00:00"/>
    <n v="18"/>
    <x v="2"/>
    <s v="Brazil"/>
    <s v="Brasília"/>
    <s v="Education"/>
    <s v="Marketplace"/>
    <s v="L. Okafor"/>
    <s v="Accessories"/>
    <s v="ACC-5260"/>
    <n v="388.51"/>
    <n v="776.46"/>
    <n v="776.46"/>
    <n v="0.157"/>
    <n v="12"/>
    <n v="7854.6693599999999"/>
    <n v="4662.12"/>
    <n v="3192.54936"/>
    <n v="0.40645241876864946"/>
    <s v="Nov-2023"/>
    <d v="2023-11-01T00:00:00"/>
    <d v="2023-01-01T00:00:00"/>
    <n v="10"/>
    <s v="Q4-2023"/>
    <s v="Americas → Brazil → Brasília"/>
    <m/>
    <m/>
    <s v="Low"/>
    <n v="0"/>
    <n v="0"/>
    <n v="0.157"/>
    <n v="427.36100000000005"/>
    <n v="13"/>
    <n v="8509.2251399999986"/>
    <n v="5555.6930000000002"/>
    <n v="2953.5321399999984"/>
    <n v="0.34709766064551428"/>
    <n v="654.55577999999878"/>
    <n v="-239.01722000000154"/>
    <m/>
  </r>
  <r>
    <s v="ORD-2024-197852"/>
    <d v="2024-02-29T00:00:00"/>
    <d v="2024-03-30T00:00:00"/>
    <n v="30"/>
    <s v="Original"/>
    <d v="2024-03-30T00:00:00"/>
    <n v="30"/>
    <x v="1"/>
    <s v="Japan"/>
    <s v="Nagoya"/>
    <s v="Small Business"/>
    <s v="Direct"/>
    <s v="I. Johnson"/>
    <s v="Networking"/>
    <s v="NET-7588"/>
    <n v="231.11"/>
    <n v="318.17"/>
    <n v="318.17"/>
    <n v="0.20100000000000001"/>
    <n v="60"/>
    <n v="15253.069799999999"/>
    <n v="13866.6"/>
    <n v="1386.4697999999989"/>
    <n v="9.0897754889969692E-2"/>
    <s v="Feb-2024"/>
    <d v="2024-02-01T00:00:00"/>
    <d v="2023-03-01T00:00:00"/>
    <n v="11"/>
    <s v="Q1-2024"/>
    <s v="Asia → Japan → Nagoya"/>
    <m/>
    <m/>
    <s v="Low"/>
    <n v="0"/>
    <n v="1"/>
    <n v="0.20100000000000001"/>
    <n v="254.22100000000003"/>
    <n v="63"/>
    <n v="16015.723290000002"/>
    <n v="16015.923000000003"/>
    <n v="-0.19971000000077765"/>
    <n v="-1.2469621033317542E-5"/>
    <n v="762.65349000000242"/>
    <n v="-1386.6695099999997"/>
    <m/>
  </r>
  <r>
    <s v="ORD-2023-431328"/>
    <d v="2023-12-20T00:00:00"/>
    <d v="2024-01-14T00:00:00"/>
    <n v="25"/>
    <s v="Original"/>
    <d v="2024-01-14T00:00:00"/>
    <n v="25"/>
    <x v="1"/>
    <s v="India"/>
    <s v="Mumbai"/>
    <s v="Non-Profit"/>
    <s v="Marketplace"/>
    <s v="L. Okafor"/>
    <s v="Monitors"/>
    <s v="MON-1572"/>
    <n v="1085.6099999999999"/>
    <n v="1246.4100000000001"/>
    <n v="1246.4100000000001"/>
    <n v="0.113"/>
    <n v="7"/>
    <n v="7738.9596900000006"/>
    <n v="7599.2699999999995"/>
    <n v="139.68969000000106"/>
    <n v="1.8050189637310417E-2"/>
    <s v="Dec-2023"/>
    <d v="2023-12-01T00:00:00"/>
    <d v="2023-01-01T00:00:00"/>
    <n v="11"/>
    <s v="Q4-2023"/>
    <s v="Asia → India → Mumbai"/>
    <m/>
    <m/>
    <s v="Medium"/>
    <n v="0"/>
    <n v="0"/>
    <n v="0.113"/>
    <n v="1194.171"/>
    <n v="7"/>
    <n v="7738.9596900000006"/>
    <n v="8359.1970000000001"/>
    <n v="-620.23730999999952"/>
    <n v="-8.0144791398958623E-2"/>
    <n v="0"/>
    <n v="-759.92700000000059"/>
    <m/>
  </r>
  <r>
    <s v="ORD-2023-613317"/>
    <d v="2023-01-22T00:00:00"/>
    <d v="2023-01-21T00:00:00"/>
    <n v="-1"/>
    <s v="Corrected"/>
    <d v="2023-01-23T00:00:00"/>
    <n v="1"/>
    <x v="3"/>
    <s v="Germany"/>
    <s v="Munich"/>
    <s v="Corporate"/>
    <s v="Direct"/>
    <s v="F. Müller"/>
    <s v="Monitors"/>
    <s v="MON-2537"/>
    <n v="150.86000000000001"/>
    <n v="346.96"/>
    <n v="346.96"/>
    <n v="0.19600000000000001"/>
    <n v="8"/>
    <n v="2231.6467200000002"/>
    <n v="1206.8800000000001"/>
    <n v="1024.7667200000001"/>
    <n v="0.45919755614365343"/>
    <s v="Jan-2023"/>
    <d v="2023-01-01T00:00:00"/>
    <d v="2023-01-01T00:00:00"/>
    <n v="0"/>
    <s v="Q1-2023"/>
    <s v="Europe → Germany → Munich"/>
    <m/>
    <m/>
    <s v="Low"/>
    <n v="1"/>
    <n v="0"/>
    <n v="0.19600000000000001"/>
    <n v="165.94600000000003"/>
    <n v="8"/>
    <n v="2231.6467200000002"/>
    <n v="1327.5680000000002"/>
    <n v="904.07871999999998"/>
    <n v="0.40511731175801874"/>
    <n v="0"/>
    <n v="-120.6880000000001"/>
    <m/>
  </r>
  <r>
    <s v="ORD-2024-720756"/>
    <d v="2024-10-11T00:00:00"/>
    <d v="2024-11-09T00:00:00"/>
    <n v="29"/>
    <s v="Original"/>
    <d v="2024-11-09T00:00:00"/>
    <n v="29"/>
    <x v="1"/>
    <s v="China"/>
    <s v="Shanghai"/>
    <s v="Non-Profit"/>
    <s v="Online"/>
    <s v="F. Müller"/>
    <s v="Printers"/>
    <s v="PRN-5666"/>
    <n v="391.64"/>
    <n v="504.76"/>
    <n v="504.76"/>
    <n v="4.0000000000000001E-3"/>
    <n v="13"/>
    <n v="6535.6324800000002"/>
    <n v="5091.32"/>
    <n v="1444.3124800000005"/>
    <n v="0.22099046793402319"/>
    <s v="Oct-2024"/>
    <d v="2024-10-01T00:00:00"/>
    <d v="2023-01-01T00:00:00"/>
    <n v="21"/>
    <s v="Q4-2024"/>
    <s v="Asia → China → Shanghai"/>
    <m/>
    <m/>
    <s v="Low"/>
    <n v="0"/>
    <n v="0"/>
    <n v="4.0000000000000001E-3"/>
    <n v="430.80400000000003"/>
    <n v="14"/>
    <n v="7038.3734399999994"/>
    <n v="6031.2560000000003"/>
    <n v="1007.1174399999991"/>
    <n v="0.14308951472742532"/>
    <n v="502.74095999999918"/>
    <n v="-437.19504000000143"/>
    <m/>
  </r>
  <r>
    <s v="ORD-2024-777623"/>
    <d v="2024-09-19T00:00:00"/>
    <d v="2024-10-14T00:00:00"/>
    <n v="25"/>
    <s v="Original"/>
    <d v="2024-10-14T00:00:00"/>
    <n v="25"/>
    <x v="2"/>
    <s v="Brazil"/>
    <s v="Rio de Janeiro"/>
    <s v="Small Business"/>
    <s v="Retail"/>
    <s v="K. Singh"/>
    <s v="Printers"/>
    <s v="PRN-2749"/>
    <n v="386.96"/>
    <n v="937.46"/>
    <n v="937.46"/>
    <n v="0.26600000000000001"/>
    <n v="41"/>
    <n v="28211.92124"/>
    <n v="15865.359999999999"/>
    <n v="12346.561240000001"/>
    <n v="0.43763631462626335"/>
    <s v="Sep-2024"/>
    <d v="2024-09-01T00:00:00"/>
    <d v="2023-01-01T00:00:00"/>
    <n v="20"/>
    <s v="Q3-2024"/>
    <s v="Americas → Brazil → Rio de Janeiro"/>
    <m/>
    <m/>
    <s v="Medium"/>
    <n v="0"/>
    <n v="1"/>
    <n v="0.25"/>
    <n v="425.65600000000001"/>
    <n v="43"/>
    <n v="30233.084999999999"/>
    <n v="18303.207999999999"/>
    <n v="11929.877"/>
    <n v="0.39459674723899335"/>
    <n v="2021.1637599999995"/>
    <n v="-416.6842400000005"/>
    <m/>
  </r>
  <r>
    <s v="ORD-2025-762212"/>
    <d v="2025-08-25T00:00:00"/>
    <d v="2025-09-24T00:00:00"/>
    <n v="30"/>
    <s v="Original"/>
    <d v="2025-09-24T00:00:00"/>
    <n v="30"/>
    <x v="0"/>
    <s v="Kenya"/>
    <s v="Nairobi"/>
    <s v="Consumer"/>
    <s v="Direct"/>
    <s v="B. Chen"/>
    <s v="Components"/>
    <s v="CMP-4970"/>
    <n v="589.14"/>
    <n v="1300.58"/>
    <n v="1300.58"/>
    <n v="5.5E-2"/>
    <n v="11"/>
    <n v="13519.529099999998"/>
    <n v="6480.54"/>
    <n v="7038.989099999998"/>
    <n v="0.52065342275863724"/>
    <s v="Aug-2025"/>
    <d v="2025-08-01T00:00:00"/>
    <d v="2023-01-01T00:00:00"/>
    <n v="31"/>
    <s v="Q3-2025"/>
    <s v="Africa → Kenya → Nairobi"/>
    <m/>
    <m/>
    <s v="Medium"/>
    <n v="0"/>
    <n v="0"/>
    <n v="5.5E-2"/>
    <n v="648.05400000000009"/>
    <n v="12"/>
    <n v="14748.577199999998"/>
    <n v="7776.648000000001"/>
    <n v="6971.9291999999969"/>
    <n v="0.47271876503450094"/>
    <n v="1229.0481"/>
    <n v="-67.059900000001107"/>
    <m/>
  </r>
  <r>
    <s v="ORD-2023-271918"/>
    <d v="2023-09-25T00:00:00"/>
    <d v="2023-10-02T00:00:00"/>
    <n v="7"/>
    <s v="Original"/>
    <d v="2023-10-02T00:00:00"/>
    <n v="7"/>
    <x v="2"/>
    <s v="USA"/>
    <s v="New York"/>
    <s v="Education"/>
    <s v="Marketplace"/>
    <s v="I. Johnson"/>
    <s v="Accessories"/>
    <s v="ACC-3551"/>
    <n v="145.58000000000001"/>
    <n v="228.15"/>
    <n v="228.15"/>
    <n v="0.20399999999999999"/>
    <n v="5"/>
    <n v="908.03700000000003"/>
    <n v="727.90000000000009"/>
    <n v="180.13699999999994"/>
    <n v="0.19838068272548359"/>
    <s v="Sep-2023"/>
    <d v="2023-09-01T00:00:00"/>
    <d v="2023-01-01T00:00:00"/>
    <n v="8"/>
    <s v="Q3-2023"/>
    <s v="Americas → USA → New York"/>
    <m/>
    <m/>
    <s v="Low"/>
    <n v="1"/>
    <n v="1"/>
    <n v="0.20399999999999999"/>
    <n v="160.13800000000003"/>
    <n v="5"/>
    <n v="908.03700000000003"/>
    <n v="800.69000000000017"/>
    <n v="107.34699999999987"/>
    <n v="0.11821875099803186"/>
    <n v="0"/>
    <n v="-72.790000000000077"/>
    <m/>
  </r>
  <r>
    <s v="ORD-2023-713375"/>
    <d v="2023-08-26T00:00:00"/>
    <d v="2023-09-10T00:00:00"/>
    <n v="15"/>
    <s v="Original"/>
    <d v="2023-09-10T00:00:00"/>
    <n v="15"/>
    <x v="0"/>
    <s v="South Africa"/>
    <s v="Cape Town"/>
    <s v="Non-Profit"/>
    <s v="Direct"/>
    <s v="N. Brown"/>
    <s v="Components"/>
    <s v="CMP-7063"/>
    <n v="241.14"/>
    <n v="496.52"/>
    <n v="496.52"/>
    <n v="9.2999999999999999E-2"/>
    <n v="10"/>
    <n v="4503.4363999999996"/>
    <n v="2411.3999999999996"/>
    <n v="2092.0364"/>
    <n v="0.46454223268257994"/>
    <s v="Aug-2023"/>
    <d v="2023-08-01T00:00:00"/>
    <d v="2023-01-01T00:00:00"/>
    <n v="7"/>
    <s v="Q3-2023"/>
    <s v="Africa → South Africa → Cape Town"/>
    <m/>
    <m/>
    <s v="Low"/>
    <n v="0"/>
    <n v="0"/>
    <n v="9.2999999999999999E-2"/>
    <n v="265.25400000000002"/>
    <n v="11"/>
    <n v="4953.7800399999996"/>
    <n v="2917.7940000000003"/>
    <n v="2035.9860399999993"/>
    <n v="0.41099645595083778"/>
    <n v="450.34364000000005"/>
    <n v="-56.050360000000637"/>
    <m/>
  </r>
  <r>
    <s v="ORD-2025-678688"/>
    <d v="2025-07-16T00:00:00"/>
    <d v="2025-07-17T00:00:00"/>
    <n v="1"/>
    <s v="Original"/>
    <d v="2025-07-17T00:00:00"/>
    <n v="1"/>
    <x v="0"/>
    <s v="South Africa"/>
    <s v="Durban"/>
    <s v="Small Business"/>
    <s v="Distributor"/>
    <s v="B. Chen"/>
    <s v="Networking"/>
    <s v="NET-1612"/>
    <n v="1198.9000000000001"/>
    <n v="2941.2"/>
    <n v="2941.2"/>
    <n v="5.0999999999999997E-2"/>
    <n v="24"/>
    <n v="66988.771199999988"/>
    <n v="28773.600000000002"/>
    <n v="38215.171199999982"/>
    <n v="0.57047129713583977"/>
    <s v="Jul-2025"/>
    <d v="2025-07-01T00:00:00"/>
    <d v="2023-01-01T00:00:00"/>
    <n v="30"/>
    <s v="Q3-2025"/>
    <s v="Africa → South Africa → Durban"/>
    <m/>
    <m/>
    <s v="High"/>
    <n v="1"/>
    <n v="0"/>
    <n v="5.0999999999999997E-2"/>
    <n v="1318.7900000000002"/>
    <n v="25"/>
    <n v="69779.97"/>
    <n v="32969.750000000007"/>
    <n v="36810.219999999994"/>
    <n v="0.52751842684942385"/>
    <n v="2791.1988000000129"/>
    <n v="-1404.9511999999886"/>
    <m/>
  </r>
  <r>
    <s v="ORD-2023-501220"/>
    <d v="2023-04-19T00:00:00"/>
    <d v="2023-05-07T00:00:00"/>
    <n v="18"/>
    <s v="Original"/>
    <d v="2023-05-07T00:00:00"/>
    <n v="18"/>
    <x v="3"/>
    <s v="United Kingdom"/>
    <s v="Birmingham"/>
    <s v="Enterprise"/>
    <s v="Retail"/>
    <s v="N. Brown"/>
    <s v="Laptops"/>
    <s v="LAP-9766"/>
    <n v="1089.1500000000001"/>
    <n v="1088.2"/>
    <n v="1088.2"/>
    <n v="5.0999999999999997E-2"/>
    <n v="15"/>
    <n v="15490.527"/>
    <n v="16337.250000000002"/>
    <n v="-846.72300000000178"/>
    <n v="-5.4660696824582002E-2"/>
    <s v="Apr-2023"/>
    <d v="2023-04-01T00:00:00"/>
    <d v="2023-01-01T00:00:00"/>
    <n v="3"/>
    <s v="Q2-2023"/>
    <s v="Europe → United Kingdom → Birmingham"/>
    <m/>
    <m/>
    <s v="Medium"/>
    <n v="0"/>
    <n v="0"/>
    <n v="5.0999999999999997E-2"/>
    <n v="1198.0650000000003"/>
    <n v="16"/>
    <n v="16523.228800000001"/>
    <n v="19169.040000000005"/>
    <n v="-2645.8112000000037"/>
    <n v="-0.1601267665070403"/>
    <n v="1032.7018000000007"/>
    <n v="-1799.088200000002"/>
    <m/>
  </r>
  <r>
    <s v="ORD-2023-195665"/>
    <d v="2023-12-19T00:00:00"/>
    <d v="2023-12-20T00:00:00"/>
    <n v="1"/>
    <s v="Original"/>
    <d v="2023-12-20T00:00:00"/>
    <n v="1"/>
    <x v="2"/>
    <s v="Brazil"/>
    <s v="Rio de Janeiro"/>
    <s v="Consumer"/>
    <s v="Distributor"/>
    <s v="J. Njeri"/>
    <s v="Phones"/>
    <s v="PHN-7274"/>
    <n v="1080.43"/>
    <n v="2529.15"/>
    <n v="2529.15"/>
    <n v="0.14699999999999999"/>
    <n v="10"/>
    <n v="21573.6495"/>
    <n v="10804.300000000001"/>
    <n v="10769.349499999998"/>
    <n v="0.49918997247081437"/>
    <s v="Dec-2023"/>
    <d v="2023-12-01T00:00:00"/>
    <d v="2023-01-01T00:00:00"/>
    <n v="11"/>
    <s v="Q4-2023"/>
    <s v="Americas → Brazil → Rio de Janeiro"/>
    <m/>
    <m/>
    <s v="High"/>
    <n v="1"/>
    <n v="0"/>
    <n v="0.14699999999999999"/>
    <n v="1188.4730000000002"/>
    <n v="11"/>
    <n v="23731.014450000002"/>
    <n v="13073.203000000001"/>
    <n v="10657.811450000001"/>
    <n v="0.44910896971789588"/>
    <n v="2157.3649500000029"/>
    <n v="-111.53804999999738"/>
    <m/>
  </r>
  <r>
    <s v="ORD-2023-290237"/>
    <d v="2023-07-30T00:00:00"/>
    <d v="2023-08-07T00:00:00"/>
    <n v="8"/>
    <s v="Original"/>
    <d v="2023-08-07T00:00:00"/>
    <n v="8"/>
    <x v="1"/>
    <s v="Japan"/>
    <s v="Nagoya"/>
    <s v="Education"/>
    <s v="Marketplace"/>
    <s v="A. Patel"/>
    <s v="Networking"/>
    <s v="NET-1645"/>
    <n v="1352.44"/>
    <n v="2698.01"/>
    <n v="2698.01"/>
    <n v="0.13100000000000001"/>
    <n v="13"/>
    <n v="30479.418970000002"/>
    <n v="17581.72"/>
    <n v="12897.698970000001"/>
    <n v="0.42316091992090887"/>
    <s v="Jul-2023"/>
    <d v="2023-07-01T00:00:00"/>
    <d v="2023-03-01T00:00:00"/>
    <n v="4"/>
    <s v="Q3-2023"/>
    <s v="Asia → Japan → Nagoya"/>
    <m/>
    <m/>
    <s v="High"/>
    <n v="0"/>
    <n v="0"/>
    <n v="0.13100000000000001"/>
    <n v="1487.6840000000002"/>
    <n v="14"/>
    <n v="32823.989659999999"/>
    <n v="20827.576000000001"/>
    <n v="11996.413659999998"/>
    <n v="0.36547701191299969"/>
    <n v="2344.5706899999968"/>
    <n v="-901.28531000000294"/>
    <m/>
  </r>
  <r>
    <s v="ORD-2023-302041"/>
    <d v="2023-10-04T00:00:00"/>
    <d v="2023-10-29T00:00:00"/>
    <n v="25"/>
    <s v="Original"/>
    <d v="2023-10-29T00:00:00"/>
    <n v="25"/>
    <x v="2"/>
    <s v="USA"/>
    <s v="San Francisco"/>
    <s v="Small Business"/>
    <s v="Distributor"/>
    <s v="O. Wang"/>
    <s v="Accessories"/>
    <s v="ACC-5079"/>
    <n v="1239.8399999999999"/>
    <n v="1482.75"/>
    <n v="1482.75"/>
    <n v="6.7000000000000004E-2"/>
    <n v="4"/>
    <n v="5533.6230000000005"/>
    <n v="4959.3599999999997"/>
    <n v="574.26300000000083"/>
    <n v="0.10377703721413634"/>
    <s v="Oct-2023"/>
    <d v="2023-10-01T00:00:00"/>
    <d v="2023-01-01T00:00:00"/>
    <n v="9"/>
    <s v="Q4-2023"/>
    <s v="Americas → USA → San Francisco"/>
    <m/>
    <m/>
    <s v="Medium"/>
    <n v="0"/>
    <n v="0"/>
    <n v="6.7000000000000004E-2"/>
    <n v="1363.8240000000001"/>
    <n v="4"/>
    <n v="5533.6230000000005"/>
    <n v="5455.2960000000003"/>
    <n v="78.327000000000226"/>
    <n v="1.4154740935549859E-2"/>
    <n v="0"/>
    <n v="-495.9360000000006"/>
    <m/>
  </r>
  <r>
    <s v="ORD-2025-289139"/>
    <d v="2025-08-10T00:00:00"/>
    <d v="2025-08-30T00:00:00"/>
    <n v="20"/>
    <s v="Original"/>
    <d v="2025-08-30T00:00:00"/>
    <n v="20"/>
    <x v="2"/>
    <s v="USA"/>
    <s v="San Francisco"/>
    <s v="Corporate"/>
    <s v="Marketplace"/>
    <s v="K. Singh"/>
    <s v="Printers"/>
    <s v="PRN-2098"/>
    <n v="933.29"/>
    <n v="1456.81"/>
    <n v="1456.81"/>
    <n v="0.123"/>
    <n v="13"/>
    <n v="16609.090809999998"/>
    <n v="12132.77"/>
    <n v="4476.3208099999974"/>
    <n v="0.26951028573489977"/>
    <s v="Aug-2025"/>
    <d v="2025-08-01T00:00:00"/>
    <d v="2023-01-01T00:00:00"/>
    <n v="31"/>
    <s v="Q3-2025"/>
    <s v="Americas → USA → San Francisco"/>
    <m/>
    <m/>
    <s v="Medium"/>
    <n v="0"/>
    <n v="0"/>
    <n v="0.123"/>
    <n v="1026.6190000000001"/>
    <n v="14"/>
    <n v="17886.713179999999"/>
    <n v="14372.666000000001"/>
    <n v="3514.0471799999978"/>
    <n v="0.19646131430838978"/>
    <n v="1277.622370000001"/>
    <n v="-962.27362999999968"/>
    <m/>
  </r>
  <r>
    <s v="ORD-2023-949710"/>
    <d v="2023-03-07T00:00:00"/>
    <d v="2023-04-01T00:00:00"/>
    <n v="25"/>
    <s v="Original"/>
    <d v="2023-04-01T00:00:00"/>
    <n v="25"/>
    <x v="0"/>
    <s v="Kenya"/>
    <s v="Nairobi"/>
    <s v="Consumer"/>
    <s v="Marketplace"/>
    <s v="D. Smith"/>
    <s v="Printers"/>
    <s v="PRN-7049"/>
    <n v="1024.0999999999999"/>
    <n v="918.19"/>
    <n v="918.19"/>
    <n v="0.189"/>
    <n v="10"/>
    <n v="7446.5209000000004"/>
    <n v="10241"/>
    <n v="-2794.4790999999996"/>
    <n v="-0.37527311579827827"/>
    <s v="Mar-2023"/>
    <d v="2023-03-01T00:00:00"/>
    <d v="2023-01-01T00:00:00"/>
    <n v="2"/>
    <s v="Q1-2023"/>
    <s v="Africa → Kenya → Nairobi"/>
    <m/>
    <m/>
    <s v="Medium"/>
    <n v="0"/>
    <n v="0"/>
    <n v="0.189"/>
    <n v="1126.51"/>
    <n v="11"/>
    <n v="8191.1729899999991"/>
    <n v="12391.61"/>
    <n v="-4200.4370100000015"/>
    <n v="-0.51280042737810638"/>
    <n v="744.65208999999868"/>
    <n v="-1405.9579100000019"/>
    <m/>
  </r>
  <r>
    <s v="ORD-2023-603650"/>
    <d v="2023-05-23T00:00:00"/>
    <d v="2023-06-10T00:00:00"/>
    <n v="18"/>
    <s v="Original"/>
    <d v="2023-06-10T00:00:00"/>
    <n v="18"/>
    <x v="1"/>
    <s v="China"/>
    <s v="Shanghai"/>
    <s v="Corporate"/>
    <s v="Distributor"/>
    <s v="E. Garcia"/>
    <s v="Components"/>
    <s v="CMP-6925"/>
    <n v="54.62"/>
    <n v="48.94"/>
    <n v="48.94"/>
    <n v="0.14799999999999999"/>
    <n v="16"/>
    <n v="667.15008"/>
    <n v="873.92"/>
    <n v="-206.76991999999996"/>
    <n v="-0.3099301434543783"/>
    <s v="May-2023"/>
    <d v="2023-05-01T00:00:00"/>
    <d v="2023-01-01T00:00:00"/>
    <n v="4"/>
    <s v="Q2-2023"/>
    <s v="Asia → China → Shanghai"/>
    <m/>
    <m/>
    <s v="Low"/>
    <n v="0"/>
    <n v="0"/>
    <n v="0.14799999999999999"/>
    <n v="60.082000000000001"/>
    <n v="17"/>
    <n v="708.84695999999997"/>
    <n v="1021.394"/>
    <n v="-312.54704000000004"/>
    <n v="-0.44092315779981628"/>
    <n v="41.696879999999965"/>
    <n v="-105.77712000000008"/>
    <m/>
  </r>
  <r>
    <s v="ORD-2025-757957"/>
    <d v="2025-04-24T00:00:00"/>
    <d v="2025-05-06T00:00:00"/>
    <n v="12"/>
    <s v="Original"/>
    <d v="2025-05-06T00:00:00"/>
    <n v="12"/>
    <x v="2"/>
    <s v="Brazil"/>
    <s v="Brasília"/>
    <s v="Consumer"/>
    <s v="Online"/>
    <s v="C. Otieno"/>
    <s v="Phones"/>
    <s v="PHN-2787"/>
    <n v="394.13"/>
    <n v="932.29"/>
    <n v="932.29"/>
    <n v="0.109"/>
    <n v="7"/>
    <n v="5814.6927299999998"/>
    <n v="2758.91"/>
    <n v="3055.7827299999999"/>
    <n v="0.5255278089303268"/>
    <s v="Apr-2025"/>
    <d v="2025-04-01T00:00:00"/>
    <d v="2023-01-01T00:00:00"/>
    <n v="27"/>
    <s v="Q2-2025"/>
    <s v="Americas → Brazil → Brasília"/>
    <m/>
    <m/>
    <s v="Medium"/>
    <n v="0"/>
    <n v="0"/>
    <n v="0.109"/>
    <n v="433.54300000000001"/>
    <n v="7"/>
    <n v="5814.6927299999998"/>
    <n v="3034.8009999999999"/>
    <n v="2779.8917299999998"/>
    <n v="0.47808058982335944"/>
    <n v="0"/>
    <n v="-275.89100000000008"/>
    <m/>
  </r>
  <r>
    <s v="ORD-2024-423853"/>
    <d v="2024-09-03T00:00:00"/>
    <d v="2024-09-08T00:00:00"/>
    <n v="5"/>
    <s v="Original"/>
    <d v="2024-09-08T00:00:00"/>
    <n v="5"/>
    <x v="0"/>
    <s v="Nigeria"/>
    <s v="Lagos"/>
    <s v="Small Business"/>
    <s v="Direct"/>
    <s v="K. Singh"/>
    <s v="Printers"/>
    <s v="PRN-1141"/>
    <n v="197.63"/>
    <n v="325.79000000000002"/>
    <n v="325.79000000000002"/>
    <n v="0.11600000000000001"/>
    <n v="10"/>
    <n v="2879.9836"/>
    <n v="1976.3"/>
    <n v="903.68360000000007"/>
    <n v="0.31378081458519419"/>
    <s v="Sep-2024"/>
    <d v="2024-09-01T00:00:00"/>
    <d v="2023-01-01T00:00:00"/>
    <n v="20"/>
    <s v="Q3-2024"/>
    <s v="Africa → Nigeria → Lagos"/>
    <m/>
    <m/>
    <s v="Low"/>
    <n v="1"/>
    <n v="0"/>
    <n v="0.11600000000000001"/>
    <n v="217.393"/>
    <n v="11"/>
    <n v="3167.9819600000001"/>
    <n v="2391.3229999999999"/>
    <n v="776.65896000000021"/>
    <n v="0.24515889604371363"/>
    <n v="287.99836000000005"/>
    <n v="-127.02463999999986"/>
    <m/>
  </r>
  <r>
    <s v="ORD-2024-569164"/>
    <d v="2024-09-05T00:00:00"/>
    <d v="2024-09-25T00:00:00"/>
    <n v="20"/>
    <s v="Original"/>
    <d v="2024-09-25T00:00:00"/>
    <n v="20"/>
    <x v="1"/>
    <s v="Japan"/>
    <s v="Osaka"/>
    <s v="Enterprise"/>
    <s v="Distributor"/>
    <s v="D. Smith"/>
    <s v="Monitors"/>
    <s v="MON-5249"/>
    <n v="195.54"/>
    <n v="405.97"/>
    <n v="405.97"/>
    <n v="0.187"/>
    <n v="16"/>
    <n v="5280.8577599999999"/>
    <n v="3128.64"/>
    <n v="2152.21776"/>
    <n v="0.40755079152141377"/>
    <s v="Sep-2024"/>
    <d v="2024-09-01T00:00:00"/>
    <d v="2023-03-01T00:00:00"/>
    <n v="18"/>
    <s v="Q3-2024"/>
    <s v="Asia → Japan → Osaka"/>
    <m/>
    <m/>
    <s v="Low"/>
    <n v="0"/>
    <n v="0"/>
    <n v="0.187"/>
    <n v="215.09400000000002"/>
    <n v="17"/>
    <n v="5610.9113699999998"/>
    <n v="3656.5980000000004"/>
    <n v="1954.3133699999994"/>
    <n v="0.34830587067355501"/>
    <n v="330.05360999999994"/>
    <n v="-197.9043900000006"/>
    <m/>
  </r>
  <r>
    <s v="ORD-2023-946143"/>
    <d v="2023-03-14T00:00:00"/>
    <d v="2023-03-30T00:00:00"/>
    <n v="16"/>
    <s v="Original"/>
    <d v="2023-03-30T00:00:00"/>
    <n v="16"/>
    <x v="0"/>
    <s v="South Africa"/>
    <s v="Cape Town"/>
    <s v="Consumer"/>
    <s v="Distributor"/>
    <s v="K. Singh"/>
    <s v="Components"/>
    <s v="CMP-8230"/>
    <n v="1309.77"/>
    <n v="1589.07"/>
    <n v="1589.07"/>
    <n v="0.10199999999999999"/>
    <n v="10"/>
    <n v="14269.848599999999"/>
    <n v="13097.7"/>
    <n v="1172.1485999999986"/>
    <n v="8.2141628328137886E-2"/>
    <s v="Mar-2023"/>
    <d v="2023-03-01T00:00:00"/>
    <d v="2023-01-01T00:00:00"/>
    <n v="2"/>
    <s v="Q1-2023"/>
    <s v="Africa → South Africa → Cape Town"/>
    <m/>
    <m/>
    <s v="Medium"/>
    <n v="0"/>
    <n v="0"/>
    <n v="0.10199999999999999"/>
    <n v="1440.7470000000001"/>
    <n v="11"/>
    <n v="15696.833460000002"/>
    <n v="15848.217000000001"/>
    <n v="-151.3835399999989"/>
    <n v="-9.6442088390481587E-3"/>
    <n v="1426.9848600000023"/>
    <n v="-1323.5321399999975"/>
    <m/>
  </r>
  <r>
    <s v="ORD-2024-281211"/>
    <d v="2024-01-11T00:00:00"/>
    <d v="2024-02-02T00:00:00"/>
    <n v="22"/>
    <s v="Original"/>
    <d v="2024-02-02T00:00:00"/>
    <n v="22"/>
    <x v="1"/>
    <s v="Japan"/>
    <s v="Nagoya"/>
    <s v="Small Business"/>
    <s v="Online"/>
    <s v="Not Specified"/>
    <s v="Printers"/>
    <s v="PRN-7816"/>
    <n v="1237.68"/>
    <n v="1432.8"/>
    <n v="1432.8"/>
    <n v="6.8000000000000005E-2"/>
    <n v="13"/>
    <n v="17359.804799999998"/>
    <n v="16089.84"/>
    <n v="1269.9647999999979"/>
    <n v="7.315547695559331E-2"/>
    <s v="Jan-2024"/>
    <d v="2024-01-01T00:00:00"/>
    <d v="2023-03-01T00:00:00"/>
    <n v="10"/>
    <s v="Q1-2024"/>
    <s v="Asia → Japan → Nagoya"/>
    <m/>
    <m/>
    <s v="Medium"/>
    <n v="0"/>
    <n v="0"/>
    <n v="6.8000000000000005E-2"/>
    <n v="1361.4480000000001"/>
    <n v="14"/>
    <n v="18695.1744"/>
    <n v="19060.272000000001"/>
    <n v="-365.09760000000097"/>
    <n v="-1.9528975348847292E-2"/>
    <n v="1335.3696000000018"/>
    <n v="-1635.0623999999989"/>
    <m/>
  </r>
  <r>
    <s v="ORD-2024-805860"/>
    <d v="2024-09-13T00:00:00"/>
    <d v="2024-10-02T00:00:00"/>
    <n v="19"/>
    <s v="Original"/>
    <d v="2024-10-02T00:00:00"/>
    <n v="19"/>
    <x v="0"/>
    <s v="Kenya"/>
    <s v="Mombasa"/>
    <s v="Small Business"/>
    <s v="Retail"/>
    <s v="M. Rossi"/>
    <s v="Phones"/>
    <s v="PHN-8804"/>
    <n v="1338.99"/>
    <n v="1765.76"/>
    <n v="1765.76"/>
    <n v="0.126"/>
    <n v="24"/>
    <n v="37038.581760000001"/>
    <n v="32135.760000000002"/>
    <n v="4902.8217599999989"/>
    <n v="0.1323706666677725"/>
    <s v="Sep-2024"/>
    <d v="2024-09-01T00:00:00"/>
    <d v="2023-01-01T00:00:00"/>
    <n v="20"/>
    <s v="Q3-2024"/>
    <s v="Africa → Kenya → Mombasa"/>
    <m/>
    <m/>
    <s v="High"/>
    <n v="0"/>
    <n v="0"/>
    <n v="0.126"/>
    <n v="1472.8890000000001"/>
    <n v="25"/>
    <n v="38581.856"/>
    <n v="36822.225000000006"/>
    <n v="1759.6309999999939"/>
    <n v="4.5607733334549636E-2"/>
    <n v="1543.2742399999988"/>
    <n v="-3143.190760000005"/>
    <m/>
  </r>
  <r>
    <s v="ORD-2025-132174"/>
    <d v="2025-07-17T00:00:00"/>
    <d v="2025-07-23T00:00:00"/>
    <n v="6"/>
    <s v="Original"/>
    <d v="2025-07-23T00:00:00"/>
    <n v="6"/>
    <x v="2"/>
    <s v="Canada"/>
    <s v="Vancouver"/>
    <s v="Consumer"/>
    <s v="Online"/>
    <s v="H. Kim"/>
    <s v="Components"/>
    <s v="CMP-8851"/>
    <n v="1364.89"/>
    <n v="2757.54"/>
    <n v="2757.54"/>
    <n v="0.17199999999999999"/>
    <n v="61"/>
    <n v="139277.83032000001"/>
    <n v="83258.290000000008"/>
    <n v="56019.54032"/>
    <n v="0.4022143379983118"/>
    <s v="Jul-2025"/>
    <d v="2025-07-01T00:00:00"/>
    <d v="2023-01-01T00:00:00"/>
    <n v="30"/>
    <s v="Q3-2025"/>
    <s v="Americas → Canada → Vancouver"/>
    <m/>
    <m/>
    <s v="High"/>
    <n v="1"/>
    <n v="0"/>
    <n v="0.17199999999999999"/>
    <n v="1501.3790000000001"/>
    <n v="64"/>
    <n v="146127.55968000001"/>
    <n v="96088.256000000008"/>
    <n v="50039.303679999997"/>
    <n v="0.34243577179814294"/>
    <n v="6849.7293599999975"/>
    <n v="-5980.2366400000028"/>
    <m/>
  </r>
  <r>
    <s v="ORD-2023-964434"/>
    <d v="2023-11-28T00:00:00"/>
    <d v="2023-12-07T00:00:00"/>
    <n v="9"/>
    <s v="Original"/>
    <d v="2023-12-07T00:00:00"/>
    <n v="9"/>
    <x v="1"/>
    <s v="India"/>
    <s v="Delhi"/>
    <s v="Enterprise"/>
    <s v="Marketplace"/>
    <s v="L. Okafor"/>
    <s v="Phones"/>
    <s v="PHN-2447"/>
    <n v="699.33"/>
    <n v="873.75"/>
    <n v="873.75"/>
    <n v="0.23499999999999999"/>
    <n v="10"/>
    <n v="6684.1875"/>
    <n v="6993.3"/>
    <n v="-309.11250000000018"/>
    <n v="-4.6245336475076469E-2"/>
    <s v="Nov-2023"/>
    <d v="2023-11-01T00:00:00"/>
    <d v="2023-01-01T00:00:00"/>
    <n v="10"/>
    <s v="Q4-2023"/>
    <s v="Asia → India → Delhi"/>
    <m/>
    <m/>
    <s v="Medium"/>
    <n v="0"/>
    <n v="1"/>
    <n v="0.23499999999999999"/>
    <n v="769.26300000000015"/>
    <n v="11"/>
    <n v="7352.6062499999998"/>
    <n v="8461.8930000000018"/>
    <n v="-1109.286750000002"/>
    <n v="-0.15086987012258438"/>
    <n v="668.41874999999982"/>
    <n v="-800.17425000000185"/>
    <m/>
  </r>
  <r>
    <s v="ORD-2024-897622"/>
    <d v="2024-03-30T00:00:00"/>
    <d v="2024-04-24T00:00:00"/>
    <n v="25"/>
    <s v="Original"/>
    <d v="2024-04-24T00:00:00"/>
    <n v="25"/>
    <x v="2"/>
    <s v="USA"/>
    <s v="Austin"/>
    <s v="Non-Profit"/>
    <s v="Online"/>
    <s v="G. Dubois"/>
    <s v="Laptops"/>
    <s v="LAP-2846"/>
    <n v="160.82"/>
    <n v="258.52"/>
    <n v="258.52"/>
    <n v="0.13"/>
    <n v="17"/>
    <n v="3823.5108"/>
    <n v="2733.94"/>
    <n v="1089.5708"/>
    <n v="0.28496605789631874"/>
    <s v="Mar-2024"/>
    <d v="2024-03-01T00:00:00"/>
    <d v="2023-01-01T00:00:00"/>
    <n v="14"/>
    <s v="Q1-2024"/>
    <s v="Americas → USA → Austin"/>
    <m/>
    <m/>
    <s v="Low"/>
    <n v="0"/>
    <n v="0"/>
    <n v="0.13"/>
    <n v="176.90200000000002"/>
    <n v="18"/>
    <n v="4048.4231999999997"/>
    <n v="3184.2360000000003"/>
    <n v="864.18719999999939"/>
    <n v="0.21346266368595049"/>
    <n v="224.91239999999971"/>
    <n v="-225.38360000000057"/>
    <m/>
  </r>
  <r>
    <s v="ORD-2023-517216"/>
    <d v="2023-09-19T00:00:00"/>
    <d v="2023-10-08T00:00:00"/>
    <n v="19"/>
    <s v="Original"/>
    <d v="2023-10-08T00:00:00"/>
    <n v="19"/>
    <x v="1"/>
    <s v="India"/>
    <s v="Bengaluru"/>
    <s v="Education"/>
    <s v="Direct"/>
    <s v="J. Njeri"/>
    <s v="Printers"/>
    <s v="PRN-5005"/>
    <n v="385.32"/>
    <n v="606.76"/>
    <n v="606.76"/>
    <n v="8.5999999999999993E-2"/>
    <n v="8"/>
    <n v="4436.6291200000005"/>
    <n v="3082.56"/>
    <n v="1354.0691200000006"/>
    <n v="0.30520223425842735"/>
    <s v="Sep-2023"/>
    <d v="2023-09-01T00:00:00"/>
    <d v="2023-01-01T00:00:00"/>
    <n v="8"/>
    <s v="Q3-2023"/>
    <s v="Asia → India → Bengaluru"/>
    <m/>
    <m/>
    <s v="Low"/>
    <n v="0"/>
    <n v="0"/>
    <n v="8.5999999999999993E-2"/>
    <n v="423.85200000000003"/>
    <n v="8"/>
    <n v="4436.6291200000005"/>
    <n v="3390.8160000000003"/>
    <n v="1045.8131200000003"/>
    <n v="0.23572245768427003"/>
    <n v="0"/>
    <n v="-308.25600000000031"/>
    <m/>
  </r>
  <r>
    <s v="ORD-2025-509940"/>
    <d v="2025-05-16T00:00:00"/>
    <d v="2025-05-27T00:00:00"/>
    <n v="11"/>
    <s v="Original"/>
    <d v="2025-05-27T00:00:00"/>
    <n v="11"/>
    <x v="1"/>
    <s v="China"/>
    <s v="Beijing"/>
    <s v="Enterprise"/>
    <s v="Online"/>
    <s v="F. Müller"/>
    <s v="Phones"/>
    <s v="PHN-3800"/>
    <n v="918.12"/>
    <n v="1337.69"/>
    <n v="1337.69"/>
    <n v="9.5000000000000001E-2"/>
    <n v="8"/>
    <n v="9684.8756000000012"/>
    <n v="7344.96"/>
    <n v="2339.9156000000012"/>
    <n v="0.24160512707050164"/>
    <s v="May-2025"/>
    <d v="2025-05-01T00:00:00"/>
    <d v="2023-01-01T00:00:00"/>
    <n v="28"/>
    <s v="Q2-2025"/>
    <s v="Asia → China → Beijing"/>
    <m/>
    <m/>
    <s v="Medium"/>
    <n v="0"/>
    <n v="0"/>
    <n v="9.5000000000000001E-2"/>
    <n v="1009.9320000000001"/>
    <n v="8"/>
    <n v="9684.8756000000012"/>
    <n v="8079.456000000001"/>
    <n v="1605.4196000000002"/>
    <n v="0.16576563977755171"/>
    <n v="0"/>
    <n v="-734.496000000001"/>
    <m/>
  </r>
  <r>
    <s v="ORD-2025-646342"/>
    <d v="2025-08-02T00:00:00"/>
    <d v="2025-08-08T00:00:00"/>
    <n v="6"/>
    <s v="Original"/>
    <d v="2025-08-08T00:00:00"/>
    <n v="6"/>
    <x v="1"/>
    <s v="Japan"/>
    <s v="Osaka"/>
    <s v="Consumer"/>
    <s v="Direct"/>
    <s v="N. Brown"/>
    <s v="Laptops"/>
    <s v="LAP-4828"/>
    <n v="1225.94"/>
    <n v="1793.08"/>
    <n v="1793.08"/>
    <n v="0.13600000000000001"/>
    <n v="22"/>
    <n v="34082.864639999993"/>
    <n v="26970.68"/>
    <n v="7112.1846399999922"/>
    <n v="0.20867332353434462"/>
    <s v="Aug-2025"/>
    <d v="2025-08-01T00:00:00"/>
    <d v="2023-03-01T00:00:00"/>
    <n v="29"/>
    <s v="Q3-2025"/>
    <s v="Asia → Japan → Osaka"/>
    <m/>
    <m/>
    <s v="High"/>
    <n v="1"/>
    <n v="0"/>
    <n v="0.13600000000000001"/>
    <n v="1348.5340000000001"/>
    <n v="23"/>
    <n v="35632.085759999994"/>
    <n v="31016.282000000003"/>
    <n v="4615.8037599999916"/>
    <n v="0.12954065588777905"/>
    <n v="1549.221120000002"/>
    <n v="-2496.3808800000006"/>
    <m/>
  </r>
  <r>
    <s v="ORD-2024-866535"/>
    <d v="2024-12-04T00:00:00"/>
    <d v="2024-12-12T00:00:00"/>
    <n v="8"/>
    <s v="Original"/>
    <d v="2024-12-12T00:00:00"/>
    <n v="8"/>
    <x v="3"/>
    <s v="Germany"/>
    <s v="Frankfurt"/>
    <s v="Enterprise"/>
    <s v="Marketplace"/>
    <s v="B. Chen"/>
    <s v="Printers"/>
    <s v="PRN-5492"/>
    <n v="72.06"/>
    <n v="122.74"/>
    <n v="122.74"/>
    <n v="0.23799999999999999"/>
    <n v="8"/>
    <n v="748.22303999999997"/>
    <n v="576.48"/>
    <n v="171.74303999999995"/>
    <n v="0.22953455162246802"/>
    <s v="Dec-2024"/>
    <d v="2024-12-01T00:00:00"/>
    <d v="2023-01-01T00:00:00"/>
    <n v="23"/>
    <s v="Q4-2024"/>
    <s v="Europe → Germany → Frankfurt"/>
    <m/>
    <m/>
    <s v="Low"/>
    <n v="0"/>
    <n v="1"/>
    <n v="0.23799999999999999"/>
    <n v="79.266000000000005"/>
    <n v="8"/>
    <n v="748.22303999999997"/>
    <n v="634.12800000000004"/>
    <n v="114.09503999999993"/>
    <n v="0.1524880067847148"/>
    <n v="0"/>
    <n v="-57.648000000000025"/>
    <m/>
  </r>
  <r>
    <s v="ORD-2023-747341"/>
    <d v="2023-04-19T00:00:00"/>
    <d v="2023-04-28T00:00:00"/>
    <n v="9"/>
    <s v="Original"/>
    <d v="2023-04-28T00:00:00"/>
    <n v="9"/>
    <x v="2"/>
    <s v="Brazil"/>
    <s v="Rio de Janeiro"/>
    <s v="Corporate"/>
    <s v="Distributor"/>
    <s v="M. Rossi"/>
    <s v="Phones"/>
    <s v="PHN-7132"/>
    <n v="1013.54"/>
    <n v="927.93"/>
    <n v="927.93"/>
    <n v="0.17499999999999999"/>
    <n v="16"/>
    <n v="12248.675999999999"/>
    <n v="16216.64"/>
    <n v="-3967.9639999999999"/>
    <n v="-0.32395044166406234"/>
    <s v="Apr-2023"/>
    <d v="2023-04-01T00:00:00"/>
    <d v="2023-01-01T00:00:00"/>
    <n v="3"/>
    <s v="Q2-2023"/>
    <s v="Americas → Brazil → Rio de Janeiro"/>
    <m/>
    <m/>
    <s v="Medium"/>
    <n v="0"/>
    <n v="0"/>
    <n v="0.17499999999999999"/>
    <n v="1114.894"/>
    <n v="17"/>
    <n v="13014.218249999998"/>
    <n v="18953.198"/>
    <n v="-5938.9797500000022"/>
    <n v="-0.4563454858304688"/>
    <n v="765.5422499999986"/>
    <n v="-1971.0157500000023"/>
    <m/>
  </r>
  <r>
    <s v="ORD-2024-853298"/>
    <d v="2024-03-06T00:00:00"/>
    <d v="2024-03-26T00:00:00"/>
    <n v="20"/>
    <s v="Original"/>
    <d v="2024-03-26T00:00:00"/>
    <n v="20"/>
    <x v="0"/>
    <s v="Nigeria"/>
    <s v="Port Harcourt"/>
    <s v="Consumer"/>
    <s v="Marketplace"/>
    <s v="I. Johnson"/>
    <s v="Phones"/>
    <s v="PHN-4741"/>
    <n v="65.64"/>
    <n v="151.88"/>
    <n v="151.88"/>
    <n v="0.16700000000000001"/>
    <n v="23"/>
    <n v="2909.8689199999999"/>
    <n v="1509.72"/>
    <n v="1400.1489199999999"/>
    <n v="0.48117250587356353"/>
    <s v="Mar-2024"/>
    <d v="2024-03-01T00:00:00"/>
    <d v="2023-01-01T00:00:00"/>
    <n v="14"/>
    <s v="Q1-2024"/>
    <s v="Africa → Nigeria → Port Harcourt"/>
    <m/>
    <m/>
    <s v="Low"/>
    <n v="0"/>
    <n v="0"/>
    <n v="0.16700000000000001"/>
    <n v="72.204000000000008"/>
    <n v="24"/>
    <n v="3036.3849599999999"/>
    <n v="1732.8960000000002"/>
    <n v="1303.4889599999997"/>
    <n v="0.42928975646091982"/>
    <n v="126.51603999999998"/>
    <n v="-96.659960000000183"/>
    <m/>
  </r>
  <r>
    <s v="ORD-2024-544865"/>
    <d v="2024-02-16T00:00:00"/>
    <d v="2024-03-04T00:00:00"/>
    <n v="17"/>
    <s v="Original"/>
    <d v="2024-03-04T00:00:00"/>
    <n v="17"/>
    <x v="2"/>
    <s v="Canada"/>
    <s v="Montreal"/>
    <s v="Non-Profit"/>
    <s v="Retail"/>
    <s v="D. Smith"/>
    <s v="Laptops"/>
    <s v="LAP-2774"/>
    <n v="1350.98"/>
    <n v="2210.4"/>
    <n v="2210.4"/>
    <n v="0.26300000000000001"/>
    <n v="6"/>
    <n v="9774.3888000000006"/>
    <n v="8105.88"/>
    <n v="1668.5088000000005"/>
    <n v="0.17070211080615091"/>
    <s v="Feb-2024"/>
    <d v="2024-02-01T00:00:00"/>
    <d v="2023-01-01T00:00:00"/>
    <n v="13"/>
    <s v="Q1-2024"/>
    <s v="Americas → Canada → Montreal"/>
    <m/>
    <m/>
    <s v="High"/>
    <n v="0"/>
    <n v="1"/>
    <n v="0.25"/>
    <n v="1486.0780000000002"/>
    <n v="6"/>
    <n v="9946.8000000000011"/>
    <n v="8916.4680000000008"/>
    <n v="1030.3320000000003"/>
    <n v="0.10358426830739537"/>
    <n v="172.41120000000046"/>
    <n v="-638.17680000000018"/>
    <m/>
  </r>
  <r>
    <s v="ORD-2025-946490"/>
    <d v="2025-04-22T00:00:00"/>
    <d v="2025-05-02T00:00:00"/>
    <n v="10"/>
    <s v="Original"/>
    <d v="2025-05-02T00:00:00"/>
    <n v="10"/>
    <x v="3"/>
    <s v="Germany"/>
    <s v="Berlin"/>
    <s v="Corporate"/>
    <s v="Marketplace"/>
    <s v="C. Otieno"/>
    <s v="Monitors"/>
    <s v="MON-2842"/>
    <n v="20.149999999999999"/>
    <n v="39.74"/>
    <n v="39.74"/>
    <n v="0.151"/>
    <n v="18"/>
    <n v="607.30668000000003"/>
    <n v="362.7"/>
    <n v="244.60668000000004"/>
    <n v="0.4027729120318585"/>
    <s v="Apr-2025"/>
    <d v="2025-04-01T00:00:00"/>
    <d v="2023-01-01T00:00:00"/>
    <n v="27"/>
    <s v="Q2-2025"/>
    <s v="Europe → Germany → Berlin"/>
    <m/>
    <m/>
    <s v="Low"/>
    <n v="0"/>
    <n v="0"/>
    <n v="0.151"/>
    <n v="22.164999999999999"/>
    <n v="19"/>
    <n v="641.04594000000009"/>
    <n v="421.13499999999999"/>
    <n v="219.9109400000001"/>
    <n v="0.34305020323504437"/>
    <n v="33.739260000000058"/>
    <n v="-24.695739999999944"/>
    <m/>
  </r>
  <r>
    <s v="ORD-2024-320972"/>
    <d v="2024-11-08T00:00:00"/>
    <d v="2024-11-08T00:00:00"/>
    <n v="0"/>
    <s v="Original"/>
    <d v="2024-11-08T00:00:00"/>
    <n v="0"/>
    <x v="0"/>
    <s v="Kenya"/>
    <s v="Nakuru"/>
    <s v="Enterprise"/>
    <s v="Marketplace"/>
    <s v="M. Rossi"/>
    <s v="Networking"/>
    <s v="NET-2628"/>
    <n v="803.28"/>
    <n v="1009"/>
    <n v="1009"/>
    <n v="0.11"/>
    <n v="4"/>
    <n v="3592.04"/>
    <n v="3213.12"/>
    <n v="378.92000000000007"/>
    <n v="0.10548880302001093"/>
    <s v="Nov-2024"/>
    <d v="2024-11-01T00:00:00"/>
    <d v="2023-01-01T00:00:00"/>
    <n v="22"/>
    <s v="Q4-2024"/>
    <s v="Africa → Kenya → Nakuru"/>
    <m/>
    <m/>
    <s v="Medium"/>
    <n v="1"/>
    <n v="0"/>
    <n v="0.11"/>
    <n v="883.60800000000006"/>
    <n v="4"/>
    <n v="3592.04"/>
    <n v="3534.4320000000002"/>
    <n v="57.60799999999972"/>
    <n v="1.6037683322011928E-2"/>
    <n v="0"/>
    <n v="-321.31200000000035"/>
    <m/>
  </r>
  <r>
    <s v="ORD-2025-248586"/>
    <d v="2025-09-12T00:00:00"/>
    <d v="2025-09-30T00:00:00"/>
    <n v="18"/>
    <s v="Original"/>
    <d v="2025-09-30T00:00:00"/>
    <n v="18"/>
    <x v="1"/>
    <s v="Japan"/>
    <s v="Nagoya"/>
    <s v="Non-Profit"/>
    <s v="Marketplace"/>
    <s v="F. Müller"/>
    <s v="Monitors"/>
    <s v="MON-2998"/>
    <n v="1212.99"/>
    <n v="1653.64"/>
    <n v="1653.64"/>
    <n v="0.107"/>
    <n v="8"/>
    <n v="11813.604160000001"/>
    <n v="9703.92"/>
    <n v="2109.6841600000007"/>
    <n v="0.17858090819931455"/>
    <s v="Sep-2025"/>
    <d v="2025-09-01T00:00:00"/>
    <d v="2023-03-01T00:00:00"/>
    <n v="30"/>
    <s v="Q3-2025"/>
    <s v="Asia → Japan → Nagoya"/>
    <m/>
    <m/>
    <s v="High"/>
    <n v="0"/>
    <n v="0"/>
    <n v="0.107"/>
    <n v="1334.2890000000002"/>
    <n v="8"/>
    <n v="11813.604160000001"/>
    <n v="10674.312000000002"/>
    <n v="1139.2921599999991"/>
    <n v="9.643899901924588E-2"/>
    <n v="0"/>
    <n v="-970.39200000000164"/>
    <m/>
  </r>
  <r>
    <s v="ORD-2024-664046"/>
    <d v="2024-09-02T00:00:00"/>
    <d v="2024-09-08T00:00:00"/>
    <n v="6"/>
    <s v="Original"/>
    <d v="2024-09-08T00:00:00"/>
    <n v="6"/>
    <x v="2"/>
    <s v="USA"/>
    <s v="Austin"/>
    <s v="Consumer"/>
    <s v="Direct"/>
    <s v="H. Kim"/>
    <s v="Components"/>
    <s v="CMP-7563"/>
    <n v="462.94"/>
    <n v="1015.7"/>
    <n v="1015.7"/>
    <n v="0.14299999999999999"/>
    <n v="14"/>
    <n v="12186.368600000002"/>
    <n v="6481.16"/>
    <n v="5705.2086000000018"/>
    <n v="0.46816314090483041"/>
    <s v="Sep-2024"/>
    <d v="2024-09-01T00:00:00"/>
    <d v="2023-01-01T00:00:00"/>
    <n v="20"/>
    <s v="Q3-2024"/>
    <s v="Americas → USA → Austin"/>
    <m/>
    <m/>
    <s v="Medium"/>
    <n v="1"/>
    <n v="0"/>
    <n v="0.14299999999999999"/>
    <n v="509.23400000000004"/>
    <n v="15"/>
    <n v="13056.8235"/>
    <n v="7638.51"/>
    <n v="5418.3135000000002"/>
    <n v="0.41497945499531336"/>
    <n v="870.45489999999882"/>
    <n v="-286.89510000000155"/>
    <m/>
  </r>
  <r>
    <s v="ORD-2023-276806"/>
    <d v="2023-03-04T00:00:00"/>
    <d v="2023-03-24T00:00:00"/>
    <n v="20"/>
    <s v="Original"/>
    <d v="2023-03-24T00:00:00"/>
    <n v="20"/>
    <x v="2"/>
    <s v="Canada"/>
    <s v="Montreal"/>
    <s v="Consumer"/>
    <s v="Distributor"/>
    <s v="I. Johnson"/>
    <s v="Laptops"/>
    <s v="LAP-6160"/>
    <n v="481.71"/>
    <n v="912.45"/>
    <n v="912.45"/>
    <n v="0.20300000000000001"/>
    <n v="24"/>
    <n v="17453.3436"/>
    <n v="11561.039999999999"/>
    <n v="5892.3036000000011"/>
    <n v="0.33760313983619739"/>
    <s v="Mar-2023"/>
    <d v="2023-03-01T00:00:00"/>
    <d v="2023-01-01T00:00:00"/>
    <n v="2"/>
    <s v="Q1-2023"/>
    <s v="Americas → Canada → Montreal"/>
    <m/>
    <m/>
    <s v="Medium"/>
    <n v="0"/>
    <n v="1"/>
    <n v="0.20300000000000001"/>
    <n v="529.88099999999997"/>
    <n v="25"/>
    <n v="18180.56625"/>
    <n v="13247.025"/>
    <n v="4933.5412500000002"/>
    <n v="0.27136345381981708"/>
    <n v="727.2226499999997"/>
    <n v="-958.76235000000088"/>
    <m/>
  </r>
  <r>
    <s v="ORD-2024-220234"/>
    <d v="2024-03-15T00:00:00"/>
    <d v="2024-04-09T00:00:00"/>
    <n v="25"/>
    <s v="Original"/>
    <d v="2024-04-09T00:00:00"/>
    <n v="25"/>
    <x v="2"/>
    <s v="Canada"/>
    <s v="Vancouver"/>
    <s v="Consumer"/>
    <s v="Online"/>
    <s v="F. Müller"/>
    <s v="Monitors"/>
    <s v="MON-4361"/>
    <n v="648.64"/>
    <n v="815.19"/>
    <n v="815.19"/>
    <n v="0.22500000000000001"/>
    <n v="28"/>
    <n v="17689.623"/>
    <n v="18161.919999999998"/>
    <n v="-472.29699999999866"/>
    <n v="-2.6699099240272032E-2"/>
    <s v="Mar-2024"/>
    <d v="2024-03-01T00:00:00"/>
    <d v="2023-01-01T00:00:00"/>
    <n v="14"/>
    <s v="Q1-2024"/>
    <s v="Americas → Canada → Vancouver"/>
    <m/>
    <m/>
    <s v="Low"/>
    <n v="0"/>
    <n v="1"/>
    <n v="0.22500000000000001"/>
    <n v="713.50400000000002"/>
    <n v="29"/>
    <n v="18321.395250000001"/>
    <n v="20691.616000000002"/>
    <n v="-2370.2207500000004"/>
    <n v="-0.12936900916429933"/>
    <n v="631.7722500000018"/>
    <n v="-1897.9237500000017"/>
    <m/>
  </r>
  <r>
    <s v="ORD-2024-301260"/>
    <d v="2024-07-29T00:00:00"/>
    <d v="2024-07-31T00:00:00"/>
    <n v="2"/>
    <s v="Original"/>
    <d v="2024-07-31T00:00:00"/>
    <n v="2"/>
    <x v="2"/>
    <s v="USA"/>
    <s v="New York"/>
    <s v="Education"/>
    <s v="Marketplace"/>
    <s v="I. Johnson"/>
    <s v="Printers"/>
    <s v="PRN-2829"/>
    <n v="798.97"/>
    <n v="1814.06"/>
    <n v="1814.06"/>
    <n v="0.122"/>
    <n v="16"/>
    <n v="25483.91488"/>
    <n v="12783.52"/>
    <n v="12700.39488"/>
    <n v="0.49836906691159061"/>
    <s v="Jul-2024"/>
    <d v="2024-07-01T00:00:00"/>
    <d v="2023-01-01T00:00:00"/>
    <n v="18"/>
    <s v="Q3-2024"/>
    <s v="Americas → USA → New York"/>
    <m/>
    <m/>
    <s v="High"/>
    <n v="1"/>
    <n v="0"/>
    <n v="0.122"/>
    <n v="878.86700000000008"/>
    <n v="17"/>
    <n v="27076.65956"/>
    <n v="14940.739000000001"/>
    <n v="12135.920559999999"/>
    <n v="0.44820597360274966"/>
    <n v="1592.7446799999998"/>
    <n v="-564.47432000000117"/>
    <m/>
  </r>
  <r>
    <s v="ORD-2024-350100"/>
    <d v="2024-10-27T00:00:00"/>
    <d v="2024-11-20T00:00:00"/>
    <n v="24"/>
    <s v="Original"/>
    <d v="2024-11-20T00:00:00"/>
    <n v="24"/>
    <x v="1"/>
    <s v="Japan"/>
    <s v="Nagoya"/>
    <s v="Non-Profit"/>
    <s v="Online"/>
    <s v="H. Kim"/>
    <s v="Monitors"/>
    <s v="MON-8939"/>
    <n v="317.25"/>
    <n v="758.92"/>
    <n v="758.92"/>
    <n v="5.2999999999999999E-2"/>
    <n v="9"/>
    <n v="6468.2751599999992"/>
    <n v="2855.25"/>
    <n v="3613.0251599999992"/>
    <n v="0.5585762928489888"/>
    <s v="Oct-2024"/>
    <d v="2024-10-01T00:00:00"/>
    <d v="2023-03-01T00:00:00"/>
    <n v="19"/>
    <s v="Q4-2024"/>
    <s v="Asia → Japan → Nagoya"/>
    <m/>
    <m/>
    <s v="Low"/>
    <n v="0"/>
    <n v="0"/>
    <n v="5.2999999999999999E-2"/>
    <n v="348.97500000000002"/>
    <n v="9"/>
    <n v="6468.2751599999992"/>
    <n v="3140.7750000000001"/>
    <n v="3327.5001599999991"/>
    <n v="0.51443392213388761"/>
    <n v="0"/>
    <n v="-285.52500000000009"/>
    <m/>
  </r>
  <r>
    <s v="ORD-2024-855600"/>
    <d v="2024-04-29T00:00:00"/>
    <d v="2024-05-19T00:00:00"/>
    <n v="20"/>
    <s v="Original"/>
    <d v="2024-05-19T00:00:00"/>
    <n v="20"/>
    <x v="3"/>
    <s v="Germany"/>
    <s v="Frankfurt"/>
    <s v="Enterprise"/>
    <s v="Marketplace"/>
    <s v="C. Otieno"/>
    <s v="Laptops"/>
    <s v="LAP-5009"/>
    <n v="668.97"/>
    <n v="1667.44"/>
    <n v="1667.44"/>
    <n v="3.4000000000000002E-2"/>
    <n v="15"/>
    <n v="24161.205600000001"/>
    <n v="10034.550000000001"/>
    <n v="14126.6556"/>
    <n v="0.58468339013679016"/>
    <s v="Apr-2024"/>
    <d v="2024-04-01T00:00:00"/>
    <d v="2023-01-01T00:00:00"/>
    <n v="15"/>
    <s v="Q2-2024"/>
    <s v="Europe → Germany → Frankfurt"/>
    <m/>
    <m/>
    <s v="High"/>
    <n v="0"/>
    <n v="0"/>
    <n v="3.4000000000000002E-2"/>
    <n v="735.86700000000008"/>
    <n v="16"/>
    <n v="25771.95264"/>
    <n v="11773.872000000001"/>
    <n v="13998.080639999998"/>
    <n v="0.54315172915046916"/>
    <n v="1610.7470399999984"/>
    <n v="-128.57496000000174"/>
    <m/>
  </r>
  <r>
    <s v="ORD-2023-474313"/>
    <d v="2023-10-05T00:00:00"/>
    <d v="2023-10-06T00:00:00"/>
    <n v="1"/>
    <s v="Original"/>
    <d v="2023-10-06T00:00:00"/>
    <n v="1"/>
    <x v="1"/>
    <s v="India"/>
    <s v="Bengaluru"/>
    <s v="Non-Profit"/>
    <s v="Online"/>
    <s v="I. Johnson"/>
    <s v="Components"/>
    <s v="CMP-4807"/>
    <n v="1470.26"/>
    <n v="2562.5500000000002"/>
    <n v="2562.5500000000002"/>
    <n v="0.17299999999999999"/>
    <n v="9"/>
    <n v="19073.059649999999"/>
    <n v="13232.34"/>
    <n v="5840.7196499999991"/>
    <n v="0.30622877279157462"/>
    <s v="Oct-2023"/>
    <d v="2023-10-01T00:00:00"/>
    <d v="2023-01-01T00:00:00"/>
    <n v="9"/>
    <s v="Q4-2023"/>
    <s v="Asia → India → Bengaluru"/>
    <m/>
    <m/>
    <s v="High"/>
    <n v="1"/>
    <n v="0"/>
    <n v="0.17299999999999999"/>
    <n v="1617.2860000000001"/>
    <n v="9"/>
    <n v="19073.059649999999"/>
    <n v="14555.574000000001"/>
    <n v="4517.4856499999987"/>
    <n v="0.23685165007073203"/>
    <n v="0"/>
    <n v="-1323.2340000000004"/>
    <m/>
  </r>
  <r>
    <s v="ORD-2023-256951"/>
    <d v="2023-04-19T00:00:00"/>
    <d v="2023-05-07T00:00:00"/>
    <n v="18"/>
    <s v="Original"/>
    <d v="2023-05-07T00:00:00"/>
    <n v="18"/>
    <x v="3"/>
    <s v="United Kingdom"/>
    <s v="London"/>
    <s v="Non-Profit"/>
    <s v="Direct"/>
    <s v="H. Kim"/>
    <s v="Networking"/>
    <s v="NET-2439"/>
    <n v="516.96"/>
    <n v="745.38"/>
    <n v="745.38"/>
    <n v="0.19700000000000001"/>
    <n v="4"/>
    <n v="2394.1605599999998"/>
    <n v="2067.84"/>
    <n v="326.32055999999966"/>
    <n v="0.13629852794835101"/>
    <s v="Apr-2023"/>
    <d v="2023-04-01T00:00:00"/>
    <d v="2023-01-01T00:00:00"/>
    <n v="3"/>
    <s v="Q2-2023"/>
    <s v="Europe → United Kingdom → London"/>
    <m/>
    <m/>
    <s v="Low"/>
    <n v="0"/>
    <n v="0"/>
    <n v="0.19700000000000001"/>
    <n v="568.65600000000006"/>
    <n v="4"/>
    <n v="2394.1605599999998"/>
    <n v="2274.6240000000003"/>
    <n v="119.53655999999955"/>
    <n v="4.9928380743186063E-2"/>
    <n v="0"/>
    <n v="-206.78400000000011"/>
    <m/>
  </r>
  <r>
    <s v="ORD-2025-184754"/>
    <d v="2025-06-27T00:00:00"/>
    <d v="2025-07-05T00:00:00"/>
    <n v="8"/>
    <s v="Original"/>
    <d v="2025-07-05T00:00:00"/>
    <n v="8"/>
    <x v="3"/>
    <s v="Germany"/>
    <s v="Munich"/>
    <s v="Small Business"/>
    <s v="Direct"/>
    <s v="G. Dubois"/>
    <s v="Monitors"/>
    <s v="MON-7626"/>
    <n v="314.93"/>
    <n v="687.95"/>
    <n v="687.95"/>
    <n v="0.20499999999999999"/>
    <n v="8"/>
    <n v="4375.3620000000001"/>
    <n v="2519.44"/>
    <n v="1855.922"/>
    <n v="0.424175645352316"/>
    <s v="Jun-2025"/>
    <d v="2025-06-01T00:00:00"/>
    <d v="2023-01-01T00:00:00"/>
    <n v="29"/>
    <s v="Q2-2025"/>
    <s v="Europe → Germany → Munich"/>
    <m/>
    <m/>
    <s v="Low"/>
    <n v="0"/>
    <n v="1"/>
    <n v="0.20499999999999999"/>
    <n v="346.42300000000006"/>
    <n v="8"/>
    <n v="4375.3620000000001"/>
    <n v="2771.3840000000005"/>
    <n v="1603.9779999999996"/>
    <n v="0.36659320988754751"/>
    <n v="0"/>
    <n v="-251.94400000000041"/>
    <m/>
  </r>
  <r>
    <s v="ORD-2023-888140"/>
    <d v="2023-10-11T00:00:00"/>
    <d v="2023-10-13T00:00:00"/>
    <n v="2"/>
    <s v="Original"/>
    <d v="2023-10-13T00:00:00"/>
    <n v="2"/>
    <x v="2"/>
    <s v="Brazil"/>
    <s v="Brasília"/>
    <s v="Consumer"/>
    <s v="Distributor"/>
    <s v="Not Specified"/>
    <s v="Accessories"/>
    <s v="ACC-3567"/>
    <n v="715.94"/>
    <n v="550.07000000000005"/>
    <n v="550.07000000000005"/>
    <n v="0.14000000000000001"/>
    <n v="16"/>
    <n v="7568.9632000000001"/>
    <n v="11455.04"/>
    <n v="-3886.0768000000007"/>
    <n v="-0.51342260456491595"/>
    <s v="Oct-2023"/>
    <d v="2023-10-01T00:00:00"/>
    <d v="2023-01-01T00:00:00"/>
    <n v="9"/>
    <s v="Q4-2023"/>
    <s v="Americas → Brazil → Brasília"/>
    <m/>
    <m/>
    <s v="Low"/>
    <n v="1"/>
    <n v="0"/>
    <n v="0.14000000000000001"/>
    <n v="787.53400000000011"/>
    <n v="17"/>
    <n v="8042.0234"/>
    <n v="13388.078000000001"/>
    <n v="-5346.0546000000013"/>
    <n v="-0.66476486502140764"/>
    <n v="473.0601999999999"/>
    <n v="-1459.9778000000006"/>
    <m/>
  </r>
  <r>
    <s v="ORD-2023-638181"/>
    <d v="2023-05-20T00:00:00"/>
    <d v="2023-06-07T00:00:00"/>
    <n v="18"/>
    <s v="Original"/>
    <d v="2023-06-07T00:00:00"/>
    <n v="18"/>
    <x v="0"/>
    <s v="Nigeria"/>
    <s v="Port Harcourt"/>
    <s v="Enterprise"/>
    <s v="Distributor"/>
    <s v="E. Garcia"/>
    <s v="Components"/>
    <s v="CMP-4630"/>
    <n v="1120.06"/>
    <n v="2068.21"/>
    <n v="2068.21"/>
    <n v="7.8E-2"/>
    <n v="12"/>
    <n v="22882.675440000003"/>
    <n v="13440.72"/>
    <n v="9441.9554400000034"/>
    <n v="0.41262462795303284"/>
    <s v="May-2023"/>
    <d v="2023-05-01T00:00:00"/>
    <d v="2023-01-01T00:00:00"/>
    <n v="4"/>
    <s v="Q2-2023"/>
    <s v="Africa → Nigeria → Port Harcourt"/>
    <m/>
    <m/>
    <s v="High"/>
    <n v="0"/>
    <n v="0"/>
    <n v="7.8E-2"/>
    <n v="1232.066"/>
    <n v="13"/>
    <n v="24789.565060000001"/>
    <n v="16016.858"/>
    <n v="8772.7070600000006"/>
    <n v="0.35388709074833602"/>
    <n v="1906.8896199999981"/>
    <n v="-669.24838000000273"/>
    <m/>
  </r>
  <r>
    <s v="ORD-2023-521280"/>
    <d v="2023-05-27T00:00:00"/>
    <d v="2023-06-19T00:00:00"/>
    <n v="23"/>
    <s v="Original"/>
    <d v="2023-06-19T00:00:00"/>
    <n v="23"/>
    <x v="3"/>
    <s v="Germany"/>
    <s v="Berlin"/>
    <s v="Education"/>
    <s v="Retail"/>
    <s v="O. Wang"/>
    <s v="Accessories"/>
    <s v="ACC-1882"/>
    <n v="1471.58"/>
    <n v="2576.65"/>
    <n v="2576.65"/>
    <n v="4.0000000000000001E-3"/>
    <n v="7"/>
    <n v="17964.4038"/>
    <n v="10301.06"/>
    <n v="7663.3438000000006"/>
    <n v="0.4265849223451546"/>
    <s v="May-2023"/>
    <d v="2023-05-01T00:00:00"/>
    <d v="2023-01-01T00:00:00"/>
    <n v="4"/>
    <s v="Q2-2023"/>
    <s v="Europe → Germany → Berlin"/>
    <m/>
    <m/>
    <s v="High"/>
    <n v="0"/>
    <n v="0"/>
    <n v="4.0000000000000001E-3"/>
    <n v="1618.7380000000001"/>
    <n v="7"/>
    <n v="17964.4038"/>
    <n v="11331.166000000001"/>
    <n v="6633.237799999999"/>
    <n v="0.36924341457966997"/>
    <n v="0"/>
    <n v="-1030.1060000000016"/>
    <m/>
  </r>
  <r>
    <s v="ORD-2023-630430"/>
    <d v="2023-08-04T00:00:00"/>
    <d v="2023-08-24T00:00:00"/>
    <n v="20"/>
    <s v="Original"/>
    <d v="2023-08-24T00:00:00"/>
    <n v="20"/>
    <x v="2"/>
    <s v="Brazil"/>
    <s v="Brasília"/>
    <s v="Non-Profit"/>
    <s v="Direct"/>
    <s v="Not Specified"/>
    <s v="Networking"/>
    <s v="NET-9125"/>
    <n v="582.88"/>
    <n v="1044.1400000000001"/>
    <n v="1044.1400000000001"/>
    <n v="0.216"/>
    <n v="10"/>
    <n v="8186.057600000001"/>
    <n v="5828.8"/>
    <n v="2357.2576000000008"/>
    <n v="0.28796005539956138"/>
    <s v="Aug-2023"/>
    <d v="2023-08-01T00:00:00"/>
    <d v="2023-01-01T00:00:00"/>
    <n v="7"/>
    <s v="Q3-2023"/>
    <s v="Americas → Brazil → Brasília"/>
    <m/>
    <m/>
    <s v="Medium"/>
    <n v="0"/>
    <n v="1"/>
    <n v="0.216"/>
    <n v="641.16800000000001"/>
    <n v="11"/>
    <n v="9004.6633600000005"/>
    <n v="7052.848"/>
    <n v="1951.8153600000005"/>
    <n v="0.21675606093951749"/>
    <n v="818.60575999999946"/>
    <n v="-405.44224000000031"/>
    <m/>
  </r>
  <r>
    <s v="ORD-2025-908258"/>
    <d v="2025-06-21T00:00:00"/>
    <d v="2025-06-27T00:00:00"/>
    <n v="6"/>
    <s v="Original"/>
    <d v="2025-06-27T00:00:00"/>
    <n v="6"/>
    <x v="0"/>
    <s v="South Africa"/>
    <s v="Durban"/>
    <s v="Enterprise"/>
    <s v="Distributor"/>
    <s v="N. Brown"/>
    <s v="Phones"/>
    <s v="PHN-3819"/>
    <n v="93.91"/>
    <n v="99.04"/>
    <n v="99.04"/>
    <n v="5.7000000000000002E-2"/>
    <n v="6"/>
    <n v="560.36831999999993"/>
    <n v="563.46"/>
    <n v="-3.0916800000001103"/>
    <n v="-5.5172283829323376E-3"/>
    <s v="Jun-2025"/>
    <d v="2025-06-01T00:00:00"/>
    <d v="2023-01-01T00:00:00"/>
    <n v="29"/>
    <s v="Q2-2025"/>
    <s v="Africa → South Africa → Durban"/>
    <m/>
    <m/>
    <s v="Low"/>
    <n v="1"/>
    <n v="0"/>
    <n v="5.7000000000000002E-2"/>
    <n v="103.301"/>
    <n v="6"/>
    <n v="560.36831999999993"/>
    <n v="619.80600000000004"/>
    <n v="-59.437680000000114"/>
    <n v="-0.10606895122122557"/>
    <n v="0"/>
    <n v="-56.346000000000004"/>
    <m/>
  </r>
  <r>
    <s v="ORD-2025-440093"/>
    <d v="2025-04-16T00:00:00"/>
    <d v="2025-04-26T00:00:00"/>
    <n v="10"/>
    <s v="Original"/>
    <d v="2025-04-26T00:00:00"/>
    <n v="10"/>
    <x v="0"/>
    <s v="Nigeria"/>
    <s v="Port Harcourt"/>
    <s v="Enterprise"/>
    <s v="Marketplace"/>
    <s v="F. Müller"/>
    <s v="Laptops"/>
    <s v="LAP-3490"/>
    <n v="1457.44"/>
    <n v="1996.81"/>
    <n v="1996.81"/>
    <n v="0.126"/>
    <n v="23"/>
    <n v="40139.874619999995"/>
    <n v="33521.120000000003"/>
    <n v="6618.7546199999924"/>
    <n v="0.16489225944672353"/>
    <s v="Apr-2025"/>
    <d v="2025-04-01T00:00:00"/>
    <d v="2023-01-01T00:00:00"/>
    <n v="27"/>
    <s v="Q2-2025"/>
    <s v="Africa → Nigeria → Port Harcourt"/>
    <m/>
    <m/>
    <s v="High"/>
    <n v="0"/>
    <n v="0"/>
    <n v="0.126"/>
    <n v="1603.1840000000002"/>
    <n v="24"/>
    <n v="41885.086560000003"/>
    <n v="38476.416000000005"/>
    <n v="3408.6705599999987"/>
    <n v="8.138148539139603E-2"/>
    <n v="1745.2119400000083"/>
    <n v="-3210.0840599999938"/>
    <m/>
  </r>
  <r>
    <s v="ORD-2025-898022"/>
    <d v="2025-09-02T00:00:00"/>
    <d v="2025-09-11T00:00:00"/>
    <n v="9"/>
    <s v="Original"/>
    <d v="2025-09-11T00:00:00"/>
    <n v="9"/>
    <x v="2"/>
    <s v="Canada"/>
    <s v="Toronto"/>
    <s v="Corporate"/>
    <s v="Distributor"/>
    <s v="M. Rossi"/>
    <s v="Printers"/>
    <s v="PRN-1276"/>
    <n v="1207.6300000000001"/>
    <n v="921.68"/>
    <n v="921.68"/>
    <n v="0.19600000000000001"/>
    <n v="17"/>
    <n v="12597.52224"/>
    <n v="20529.710000000003"/>
    <n v="-7932.1877600000025"/>
    <n v="-0.62966253274897988"/>
    <s v="Sep-2025"/>
    <d v="2025-09-01T00:00:00"/>
    <d v="2023-01-01T00:00:00"/>
    <n v="32"/>
    <s v="Q3-2025"/>
    <s v="Americas → Canada → Toronto"/>
    <m/>
    <m/>
    <s v="Medium"/>
    <n v="0"/>
    <n v="0"/>
    <n v="0.19600000000000001"/>
    <n v="1328.3930000000003"/>
    <n v="18"/>
    <n v="13338.552959999999"/>
    <n v="23911.074000000004"/>
    <n v="-10572.521040000005"/>
    <n v="-0.7926287860238781"/>
    <n v="741.03071999999884"/>
    <n v="-2640.3332800000026"/>
    <m/>
  </r>
  <r>
    <s v="ORD-2024-500511"/>
    <d v="2024-10-08T00:00:00"/>
    <d v="2024-10-08T00:00:00"/>
    <n v="0"/>
    <s v="Original"/>
    <d v="2024-10-08T00:00:00"/>
    <n v="0"/>
    <x v="3"/>
    <s v="United Kingdom"/>
    <s v="London"/>
    <s v="Corporate"/>
    <s v="Online"/>
    <s v="E. Garcia"/>
    <s v="Monitors"/>
    <s v="MON-9733"/>
    <n v="1108.1099999999999"/>
    <n v="2503.79"/>
    <n v="2503.79"/>
    <n v="0.184"/>
    <n v="19"/>
    <n v="38818.760160000005"/>
    <n v="21054.089999999997"/>
    <n v="17764.670160000009"/>
    <n v="0.45763105485025896"/>
    <s v="Oct-2024"/>
    <d v="2024-10-01T00:00:00"/>
    <d v="2023-01-01T00:00:00"/>
    <n v="21"/>
    <s v="Q4-2024"/>
    <s v="Europe → United Kingdom → London"/>
    <m/>
    <m/>
    <s v="High"/>
    <n v="1"/>
    <n v="0"/>
    <n v="0.184"/>
    <n v="1218.921"/>
    <n v="20"/>
    <n v="40861.852800000008"/>
    <n v="24378.420000000002"/>
    <n v="16483.432800000006"/>
    <n v="0.40339416033528469"/>
    <n v="2043.0926400000026"/>
    <n v="-1281.2373600000028"/>
    <m/>
  </r>
  <r>
    <s v="ORD-2023-632893"/>
    <d v="2023-05-07T00:00:00"/>
    <d v="2023-05-05T00:00:00"/>
    <n v="-2"/>
    <s v="Corrected"/>
    <d v="2023-05-09T00:00:00"/>
    <n v="2"/>
    <x v="0"/>
    <s v="Nigeria"/>
    <s v="Port Harcourt"/>
    <s v="Non-Profit"/>
    <s v="Marketplace"/>
    <s v="A. Patel"/>
    <s v="Components"/>
    <s v="CMP-9392"/>
    <n v="1269.6500000000001"/>
    <n v="2462.77"/>
    <n v="2462.77"/>
    <n v="0.107"/>
    <n v="8"/>
    <n v="17594.028880000002"/>
    <n v="10157.200000000001"/>
    <n v="7436.8288800000009"/>
    <n v="0.42269050089225502"/>
    <s v="May-2023"/>
    <d v="2023-05-01T00:00:00"/>
    <d v="2023-01-01T00:00:00"/>
    <n v="4"/>
    <s v="Q2-2023"/>
    <s v="Africa → Nigeria → Port Harcourt"/>
    <m/>
    <m/>
    <s v="High"/>
    <n v="1"/>
    <n v="0"/>
    <n v="0.107"/>
    <n v="1396.6150000000002"/>
    <n v="8"/>
    <n v="17594.028880000002"/>
    <n v="11172.920000000002"/>
    <n v="6421.1088799999998"/>
    <n v="0.36495955098148042"/>
    <n v="0"/>
    <n v="-1015.7200000000012"/>
    <m/>
  </r>
  <r>
    <s v="ORD-2023-967239"/>
    <d v="2023-12-24T00:00:00"/>
    <d v="2024-01-01T00:00:00"/>
    <n v="8"/>
    <s v="Original"/>
    <d v="2024-01-01T00:00:00"/>
    <n v="8"/>
    <x v="2"/>
    <s v="Brazil"/>
    <s v="São Paulo"/>
    <s v="Education"/>
    <s v="Direct"/>
    <s v="C. Otieno"/>
    <s v="Phones"/>
    <s v="PHN-3014"/>
    <n v="526.49"/>
    <n v="496.2"/>
    <n v="496.2"/>
    <n v="0"/>
    <n v="14"/>
    <n v="6946.8"/>
    <n v="7370.8600000000006"/>
    <n v="-424.0600000000004"/>
    <n v="-6.1043933897621985E-2"/>
    <s v="Dec-2023"/>
    <d v="2023-12-01T00:00:00"/>
    <d v="2023-01-01T00:00:00"/>
    <n v="11"/>
    <s v="Q4-2023"/>
    <s v="Americas → Brazil → São Paulo"/>
    <m/>
    <m/>
    <s v="Low"/>
    <n v="0"/>
    <n v="0"/>
    <n v="0"/>
    <n v="579.13900000000001"/>
    <n v="15"/>
    <n v="7443"/>
    <n v="8687.0850000000009"/>
    <n v="-1244.0850000000009"/>
    <n v="-0.16714832728738424"/>
    <n v="496.19999999999982"/>
    <n v="-820.02500000000055"/>
    <m/>
  </r>
  <r>
    <s v="ORD-2024-885858"/>
    <d v="2024-01-10T00:00:00"/>
    <d v="2024-01-23T00:00:00"/>
    <n v="13"/>
    <s v="Original"/>
    <d v="2024-01-23T00:00:00"/>
    <n v="13"/>
    <x v="3"/>
    <s v="France"/>
    <s v="Marseille"/>
    <s v="Corporate"/>
    <s v="Direct"/>
    <s v="A. Patel"/>
    <s v="Printers"/>
    <s v="PRN-6776"/>
    <n v="720"/>
    <n v="907.59"/>
    <n v="907.59"/>
    <n v="0.154"/>
    <n v="10"/>
    <n v="7678.2113999999992"/>
    <n v="7200"/>
    <n v="478.21139999999923"/>
    <n v="6.2281614179052078E-2"/>
    <s v="Jan-2024"/>
    <d v="2024-01-01T00:00:00"/>
    <d v="2023-01-01T00:00:00"/>
    <n v="12"/>
    <s v="Q1-2024"/>
    <s v="Europe → France → Marseille"/>
    <m/>
    <m/>
    <s v="Medium"/>
    <n v="0"/>
    <n v="0"/>
    <n v="0.154"/>
    <n v="792.00000000000011"/>
    <n v="11"/>
    <n v="8446.0325400000002"/>
    <n v="8712.0000000000018"/>
    <n v="-265.96746000000167"/>
    <n v="-3.1490224403042812E-2"/>
    <n v="767.82114000000092"/>
    <n v="-744.1788600000009"/>
    <m/>
  </r>
  <r>
    <s v="ORD-2023-253245"/>
    <d v="2023-08-03T00:00:00"/>
    <d v="2023-08-14T00:00:00"/>
    <n v="11"/>
    <s v="Original"/>
    <d v="2023-08-14T00:00:00"/>
    <n v="11"/>
    <x v="2"/>
    <s v="Brazil"/>
    <s v="Brasília"/>
    <s v="Corporate"/>
    <s v="Direct"/>
    <s v="J. Njeri"/>
    <s v="Accessories"/>
    <s v="ACC-3951"/>
    <n v="232.73"/>
    <n v="334.19"/>
    <n v="334.19"/>
    <n v="0.13400000000000001"/>
    <n v="25"/>
    <n v="7235.2134999999998"/>
    <n v="5818.25"/>
    <n v="1416.9634999999998"/>
    <n v="0.1958426658729559"/>
    <s v="Aug-2023"/>
    <d v="2023-08-01T00:00:00"/>
    <d v="2023-01-01T00:00:00"/>
    <n v="7"/>
    <s v="Q3-2023"/>
    <s v="Americas → Brazil → Brasília"/>
    <m/>
    <m/>
    <s v="Low"/>
    <n v="0"/>
    <n v="0"/>
    <n v="0.13400000000000001"/>
    <n v="256.00299999999999"/>
    <n v="26"/>
    <n v="7524.6220400000002"/>
    <n v="6656.0779999999995"/>
    <n v="868.54404000000068"/>
    <n v="0.11542693246025161"/>
    <n v="289.40854000000036"/>
    <n v="-548.41945999999916"/>
    <m/>
  </r>
  <r>
    <s v="ORD-2025-484073"/>
    <d v="2025-02-19T00:00:00"/>
    <d v="2025-03-09T00:00:00"/>
    <n v="18"/>
    <s v="Original"/>
    <d v="2025-03-09T00:00:00"/>
    <n v="18"/>
    <x v="1"/>
    <s v="India"/>
    <s v="Delhi"/>
    <s v="Small Business"/>
    <s v="Direct"/>
    <s v="O. Wang"/>
    <s v="Monitors"/>
    <s v="MON-1436"/>
    <n v="325.87"/>
    <n v="538.79"/>
    <n v="538.79"/>
    <n v="0.17399999999999999"/>
    <n v="16"/>
    <n v="7120.6486400000003"/>
    <n v="5213.92"/>
    <n v="1906.7286400000003"/>
    <n v="0.26777457172778013"/>
    <s v="Feb-2025"/>
    <d v="2025-02-01T00:00:00"/>
    <d v="2023-01-01T00:00:00"/>
    <n v="25"/>
    <s v="Q1-2025"/>
    <s v="Asia → India → Delhi"/>
    <m/>
    <m/>
    <s v="Low"/>
    <n v="0"/>
    <n v="0"/>
    <n v="0.17399999999999999"/>
    <n v="358.45700000000005"/>
    <n v="17"/>
    <n v="7565.6891800000012"/>
    <n v="6093.7690000000011"/>
    <n v="1471.9201800000001"/>
    <n v="0.19455202890055812"/>
    <n v="445.04054000000087"/>
    <n v="-434.8084600000002"/>
    <m/>
  </r>
  <r>
    <s v="ORD-2024-745822"/>
    <d v="2024-03-31T00:00:00"/>
    <d v="2024-04-17T00:00:00"/>
    <n v="17"/>
    <s v="Original"/>
    <d v="2024-04-17T00:00:00"/>
    <n v="17"/>
    <x v="3"/>
    <s v="Germany"/>
    <s v="Frankfurt"/>
    <s v="Education"/>
    <s v="Direct"/>
    <s v="H. Kim"/>
    <s v="Monitors"/>
    <s v="MON-8651"/>
    <n v="1025.51"/>
    <n v="1436.54"/>
    <n v="1436.54"/>
    <n v="0.13900000000000001"/>
    <n v="28"/>
    <n v="34632.106319999999"/>
    <n v="28714.28"/>
    <n v="5917.8263200000001"/>
    <n v="0.17087688127656453"/>
    <s v="Mar-2024"/>
    <d v="2024-03-01T00:00:00"/>
    <d v="2023-01-01T00:00:00"/>
    <n v="14"/>
    <s v="Q1-2024"/>
    <s v="Europe → Germany → Frankfurt"/>
    <m/>
    <m/>
    <s v="Medium"/>
    <n v="0"/>
    <n v="0"/>
    <n v="0.13900000000000001"/>
    <n v="1128.0610000000001"/>
    <n v="29"/>
    <n v="35868.967259999998"/>
    <n v="32713.769000000004"/>
    <n v="3155.1982599999938"/>
    <n v="8.7964569404220816E-2"/>
    <n v="1236.8609399999987"/>
    <n v="-2762.6280600000064"/>
    <m/>
  </r>
  <r>
    <s v="ORD-2023-369160"/>
    <d v="2023-07-24T00:00:00"/>
    <d v="2023-08-13T00:00:00"/>
    <n v="20"/>
    <s v="Original"/>
    <d v="2023-08-13T00:00:00"/>
    <n v="20"/>
    <x v="2"/>
    <s v="Canada"/>
    <s v="Montreal"/>
    <s v="Education"/>
    <s v="Direct"/>
    <s v="C. Otieno"/>
    <s v="Monitors"/>
    <s v="MON-3307"/>
    <n v="1082.3800000000001"/>
    <n v="1766.55"/>
    <n v="1766.55"/>
    <n v="0.16400000000000001"/>
    <n v="20"/>
    <n v="29536.716"/>
    <n v="21647.600000000002"/>
    <n v="7889.1159999999982"/>
    <n v="0.26709523157550752"/>
    <s v="Jul-2023"/>
    <d v="2023-07-01T00:00:00"/>
    <d v="2023-01-01T00:00:00"/>
    <n v="6"/>
    <s v="Q3-2023"/>
    <s v="Americas → Canada → Montreal"/>
    <m/>
    <m/>
    <s v="High"/>
    <n v="0"/>
    <n v="0"/>
    <n v="0.16400000000000001"/>
    <n v="1190.6180000000002"/>
    <n v="21"/>
    <n v="31013.551799999994"/>
    <n v="25002.978000000003"/>
    <n v="6010.573799999991"/>
    <n v="0.19380475473305808"/>
    <n v="1476.8357999999935"/>
    <n v="-1878.5422000000071"/>
    <m/>
  </r>
  <r>
    <s v="ORD-2024-834983"/>
    <d v="2024-03-16T00:00:00"/>
    <d v="2024-04-13T00:00:00"/>
    <n v="28"/>
    <s v="Original"/>
    <d v="2024-04-13T00:00:00"/>
    <n v="28"/>
    <x v="3"/>
    <s v="France"/>
    <s v="Paris"/>
    <s v="Small Business"/>
    <s v="Online"/>
    <s v="K. Singh"/>
    <s v="Printers"/>
    <s v="PRN-8758"/>
    <n v="287.61"/>
    <n v="628.54"/>
    <n v="628.54"/>
    <n v="0.13500000000000001"/>
    <n v="21"/>
    <n v="11417.429099999999"/>
    <n v="6039.81"/>
    <n v="5377.619099999999"/>
    <n v="0.47100087531964613"/>
    <s v="Mar-2024"/>
    <d v="2024-03-01T00:00:00"/>
    <d v="2023-01-01T00:00:00"/>
    <n v="14"/>
    <s v="Q1-2024"/>
    <s v="Europe → France → Paris"/>
    <m/>
    <m/>
    <s v="Low"/>
    <n v="0"/>
    <n v="0"/>
    <n v="0.13500000000000001"/>
    <n v="316.37100000000004"/>
    <n v="22"/>
    <n v="11961.116199999999"/>
    <n v="6960.1620000000012"/>
    <n v="5000.9541999999974"/>
    <n v="0.41810096285161064"/>
    <n v="543.68709999999919"/>
    <n v="-376.66490000000158"/>
    <m/>
  </r>
  <r>
    <s v="ORD-2024-499009"/>
    <d v="2024-01-25T00:00:00"/>
    <d v="2024-01-27T00:00:00"/>
    <n v="2"/>
    <s v="Original"/>
    <d v="2024-01-27T00:00:00"/>
    <n v="2"/>
    <x v="2"/>
    <s v="Brazil"/>
    <s v="São Paulo"/>
    <s v="Non-Profit"/>
    <s v="Marketplace"/>
    <s v="N. Brown"/>
    <s v="Laptops"/>
    <s v="LAP-7056"/>
    <n v="1410.97"/>
    <n v="1650.75"/>
    <n v="1650.75"/>
    <n v="0.13500000000000001"/>
    <n v="6"/>
    <n v="8567.3924999999999"/>
    <n v="8465.82"/>
    <n v="101.57250000000022"/>
    <n v="1.1855707556295596E-2"/>
    <s v="Jan-2024"/>
    <d v="2024-01-01T00:00:00"/>
    <d v="2023-01-01T00:00:00"/>
    <n v="12"/>
    <s v="Q1-2024"/>
    <s v="Americas → Brazil → São Paulo"/>
    <m/>
    <m/>
    <s v="High"/>
    <n v="1"/>
    <n v="0"/>
    <n v="0.13500000000000001"/>
    <n v="1552.0670000000002"/>
    <n v="6"/>
    <n v="8567.3924999999999"/>
    <n v="9312.4020000000019"/>
    <n v="-745.00950000000194"/>
    <n v="-8.69587216880751E-2"/>
    <n v="0"/>
    <n v="-846.58200000000215"/>
    <m/>
  </r>
  <r>
    <s v="ORD-2024-948800"/>
    <d v="2024-03-27T00:00:00"/>
    <d v="2024-04-11T00:00:00"/>
    <n v="15"/>
    <s v="Original"/>
    <d v="2024-04-11T00:00:00"/>
    <n v="15"/>
    <x v="2"/>
    <s v="USA"/>
    <s v="San Francisco"/>
    <s v="Small Business"/>
    <s v="Direct"/>
    <s v="O. Wang"/>
    <s v="Networking"/>
    <s v="NET-5523"/>
    <n v="1338.35"/>
    <n v="2247.14"/>
    <n v="2247.14"/>
    <n v="0.115"/>
    <n v="40"/>
    <n v="79548.755999999994"/>
    <n v="53534"/>
    <n v="26014.755999999994"/>
    <n v="0.32702907384246205"/>
    <s v="Mar-2024"/>
    <d v="2024-03-01T00:00:00"/>
    <d v="2023-01-01T00:00:00"/>
    <n v="14"/>
    <s v="Q1-2024"/>
    <s v="Americas → USA → San Francisco"/>
    <m/>
    <m/>
    <s v="High"/>
    <n v="0"/>
    <n v="0"/>
    <n v="0.115"/>
    <n v="1472.1849999999999"/>
    <n v="42"/>
    <n v="83526.193799999994"/>
    <n v="61831.77"/>
    <n v="21694.423799999997"/>
    <n v="0.25973198122670826"/>
    <n v="3977.4377999999997"/>
    <n v="-4320.3321999999971"/>
    <m/>
  </r>
  <r>
    <s v="ORD-2025-678328"/>
    <d v="2025-06-24T00:00:00"/>
    <d v="2025-07-14T00:00:00"/>
    <n v="20"/>
    <s v="Original"/>
    <d v="2025-07-14T00:00:00"/>
    <n v="20"/>
    <x v="3"/>
    <s v="Germany"/>
    <s v="Berlin"/>
    <s v="Corporate"/>
    <s v="Direct"/>
    <s v="O. Wang"/>
    <s v="Accessories"/>
    <s v="ACC-8094"/>
    <n v="385.08"/>
    <n v="893.19"/>
    <n v="893.19"/>
    <n v="0.151"/>
    <n v="8"/>
    <n v="6066.54648"/>
    <n v="3080.64"/>
    <n v="2985.9064800000001"/>
    <n v="0.49219213762621666"/>
    <s v="Jun-2025"/>
    <d v="2025-06-01T00:00:00"/>
    <d v="2023-01-01T00:00:00"/>
    <n v="29"/>
    <s v="Q2-2025"/>
    <s v="Europe → Germany → Berlin"/>
    <m/>
    <m/>
    <s v="Medium"/>
    <n v="0"/>
    <n v="0"/>
    <n v="0.151"/>
    <n v="423.58800000000002"/>
    <n v="8"/>
    <n v="6066.54648"/>
    <n v="3388.7040000000002"/>
    <n v="2677.8424799999998"/>
    <n v="0.44141135138883825"/>
    <n v="0"/>
    <n v="-308.06400000000031"/>
    <m/>
  </r>
  <r>
    <s v="ORD-2024-580808"/>
    <d v="2024-06-16T00:00:00"/>
    <d v="2024-07-03T00:00:00"/>
    <n v="17"/>
    <s v="Original"/>
    <d v="2024-07-03T00:00:00"/>
    <n v="17"/>
    <x v="0"/>
    <s v="South Africa"/>
    <s v="Johannesburg"/>
    <s v="Enterprise"/>
    <s v="Marketplace"/>
    <s v="F. Müller"/>
    <s v="Phones"/>
    <s v="PHN-6832"/>
    <n v="1173.83"/>
    <n v="2328.9"/>
    <n v="2328.9"/>
    <n v="0.12"/>
    <n v="17"/>
    <n v="34840.344000000005"/>
    <n v="19955.11"/>
    <n v="14885.234000000004"/>
    <n v="0.42724130393201637"/>
    <s v="Jun-2024"/>
    <d v="2024-06-01T00:00:00"/>
    <d v="2023-01-01T00:00:00"/>
    <n v="17"/>
    <s v="Q2-2024"/>
    <s v="Africa → South Africa → Johannesburg"/>
    <m/>
    <m/>
    <s v="High"/>
    <n v="0"/>
    <n v="0"/>
    <n v="0.12"/>
    <n v="1291.213"/>
    <n v="18"/>
    <n v="36889.776000000005"/>
    <n v="23241.833999999999"/>
    <n v="13647.942000000006"/>
    <n v="0.36996543432521806"/>
    <n v="2049.4320000000007"/>
    <n v="-1237.2919999999976"/>
    <m/>
  </r>
  <r>
    <s v="ORD-2023-211715"/>
    <d v="2023-10-30T00:00:00"/>
    <d v="2023-11-14T00:00:00"/>
    <n v="15"/>
    <s v="Original"/>
    <d v="2023-11-14T00:00:00"/>
    <n v="15"/>
    <x v="1"/>
    <s v="India"/>
    <s v="Bengaluru"/>
    <s v="Corporate"/>
    <s v="Online"/>
    <s v="F. Müller"/>
    <s v="Laptops"/>
    <s v="LAP-2378"/>
    <n v="953.46"/>
    <n v="2066.75"/>
    <n v="2066.75"/>
    <n v="0.13800000000000001"/>
    <n v="5"/>
    <n v="8907.6924999999992"/>
    <n v="4767.3"/>
    <n v="4140.392499999999"/>
    <n v="0.46481089238318446"/>
    <s v="Oct-2023"/>
    <d v="2023-10-01T00:00:00"/>
    <d v="2023-01-01T00:00:00"/>
    <n v="9"/>
    <s v="Q4-2023"/>
    <s v="Asia → India → Bengaluru"/>
    <m/>
    <m/>
    <s v="High"/>
    <n v="0"/>
    <n v="0"/>
    <n v="0.13800000000000001"/>
    <n v="1048.806"/>
    <n v="5"/>
    <n v="8907.6924999999992"/>
    <n v="5244.0300000000007"/>
    <n v="3663.6624999999985"/>
    <n v="0.41129198162150288"/>
    <n v="0"/>
    <n v="-476.73000000000047"/>
    <m/>
  </r>
  <r>
    <s v="ORD-2023-715175"/>
    <d v="2023-06-15T00:00:00"/>
    <d v="2023-06-23T00:00:00"/>
    <n v="8"/>
    <s v="Original"/>
    <d v="2023-06-23T00:00:00"/>
    <n v="8"/>
    <x v="2"/>
    <s v="USA"/>
    <s v="San Francisco"/>
    <s v="Consumer"/>
    <s v="Distributor"/>
    <s v="O. Wang"/>
    <s v="Monitors"/>
    <s v="MON-5424"/>
    <n v="1097.0899999999999"/>
    <n v="2182.31"/>
    <n v="2182.31"/>
    <n v="0.112"/>
    <n v="9"/>
    <n v="17441.021520000002"/>
    <n v="9873.81"/>
    <n v="7567.2115200000026"/>
    <n v="0.43387432962699546"/>
    <s v="Jun-2023"/>
    <d v="2023-06-01T00:00:00"/>
    <d v="2023-01-01T00:00:00"/>
    <n v="5"/>
    <s v="Q2-2023"/>
    <s v="Americas → USA → San Francisco"/>
    <m/>
    <m/>
    <s v="High"/>
    <n v="0"/>
    <n v="0"/>
    <n v="0.112"/>
    <n v="1206.799"/>
    <n v="9"/>
    <n v="17441.021520000002"/>
    <n v="10861.190999999999"/>
    <n v="6579.8305200000032"/>
    <n v="0.37726176258969507"/>
    <n v="0"/>
    <n v="-987.3809999999994"/>
    <m/>
  </r>
  <r>
    <s v="ORD-2025-685236"/>
    <d v="2025-03-14T00:00:00"/>
    <d v="2025-03-29T00:00:00"/>
    <n v="15"/>
    <s v="Original"/>
    <d v="2025-03-29T00:00:00"/>
    <n v="15"/>
    <x v="1"/>
    <s v="Japan"/>
    <s v="Tokyo"/>
    <s v="Non-Profit"/>
    <s v="Direct"/>
    <s v="H. Kim"/>
    <s v="Networking"/>
    <s v="NET-8430"/>
    <n v="1106.96"/>
    <n v="2726.62"/>
    <n v="2726.62"/>
    <n v="0.317"/>
    <n v="7"/>
    <n v="13035.970220000001"/>
    <n v="7748.72"/>
    <n v="5287.2502200000008"/>
    <n v="0.40558931408789306"/>
    <s v="Mar-2025"/>
    <d v="2025-03-01T00:00:00"/>
    <d v="2023-03-01T00:00:00"/>
    <n v="24"/>
    <s v="Q1-2025"/>
    <s v="Asia → Japan → Tokyo"/>
    <m/>
    <m/>
    <s v="High"/>
    <n v="0"/>
    <n v="1"/>
    <n v="0.25"/>
    <n v="1217.6560000000002"/>
    <n v="7"/>
    <n v="14314.755000000001"/>
    <n v="8523.5920000000006"/>
    <n v="5791.1630000000005"/>
    <n v="0.40455900223231206"/>
    <n v="1278.78478"/>
    <n v="503.91277999999966"/>
    <m/>
  </r>
  <r>
    <s v="ORD-2023-274037"/>
    <d v="2023-08-15T00:00:00"/>
    <d v="2023-08-25T00:00:00"/>
    <n v="10"/>
    <s v="Original"/>
    <d v="2023-08-25T00:00:00"/>
    <n v="10"/>
    <x v="0"/>
    <s v="Kenya"/>
    <s v="Nairobi"/>
    <s v="Small Business"/>
    <s v="Retail"/>
    <s v="N. Brown"/>
    <s v="Phones"/>
    <s v="PHN-1234"/>
    <n v="91.85"/>
    <n v="111.29"/>
    <n v="111.29"/>
    <n v="0"/>
    <n v="6"/>
    <n v="667.74"/>
    <n v="551.09999999999991"/>
    <n v="116.6400000000001"/>
    <n v="0.17467876718483258"/>
    <s v="Aug-2023"/>
    <d v="2023-08-01T00:00:00"/>
    <d v="2023-01-01T00:00:00"/>
    <n v="7"/>
    <s v="Q3-2023"/>
    <s v="Africa → Kenya → Nairobi"/>
    <m/>
    <m/>
    <s v="Low"/>
    <n v="0"/>
    <n v="0"/>
    <n v="0"/>
    <n v="101.035"/>
    <n v="6"/>
    <n v="667.74"/>
    <n v="606.21"/>
    <n v="61.529999999999973"/>
    <n v="9.2146643903315617E-2"/>
    <n v="0"/>
    <n v="-55.110000000000127"/>
    <m/>
  </r>
  <r>
    <s v="ORD-2025-983096"/>
    <d v="2025-05-17T00:00:00"/>
    <d v="2025-05-28T00:00:00"/>
    <n v="11"/>
    <s v="Original"/>
    <d v="2025-05-28T00:00:00"/>
    <n v="11"/>
    <x v="1"/>
    <s v="India"/>
    <s v="Bengaluru"/>
    <s v="Corporate"/>
    <s v="Distributor"/>
    <s v="B. Chen"/>
    <s v="Laptops"/>
    <s v="LAP-9016"/>
    <n v="623.4"/>
    <n v="1100.0899999999999"/>
    <n v="1100.0899999999999"/>
    <n v="0.114"/>
    <n v="12"/>
    <n v="11696.156879999999"/>
    <n v="7480.7999999999993"/>
    <n v="4215.3568799999994"/>
    <n v="0.36040529579490388"/>
    <s v="May-2025"/>
    <d v="2025-05-01T00:00:00"/>
    <d v="2023-01-01T00:00:00"/>
    <n v="28"/>
    <s v="Q2-2025"/>
    <s v="Asia → India → Bengaluru"/>
    <m/>
    <m/>
    <s v="Medium"/>
    <n v="0"/>
    <n v="0"/>
    <n v="0.114"/>
    <n v="685.74"/>
    <n v="13"/>
    <n v="12670.836619999998"/>
    <n v="8914.6200000000008"/>
    <n v="3756.2166199999974"/>
    <n v="0.29644582537439412"/>
    <n v="974.67973999999958"/>
    <n v="-459.14026000000194"/>
    <m/>
  </r>
  <r>
    <s v="ORD-2024-366010"/>
    <d v="2024-01-13T00:00:00"/>
    <d v="2024-02-05T00:00:00"/>
    <n v="23"/>
    <s v="Original"/>
    <d v="2024-02-05T00:00:00"/>
    <n v="23"/>
    <x v="3"/>
    <s v="Germany"/>
    <s v="Frankfurt"/>
    <s v="Education"/>
    <s v="Direct"/>
    <s v="B. Chen"/>
    <s v="Laptops"/>
    <s v="LAP-9931"/>
    <n v="1017.93"/>
    <n v="1529.14"/>
    <n v="1529.14"/>
    <n v="0.155"/>
    <n v="12"/>
    <n v="15505.479600000001"/>
    <n v="12215.16"/>
    <n v="3290.3196000000007"/>
    <n v="0.21220366508366503"/>
    <s v="Jan-2024"/>
    <d v="2024-01-01T00:00:00"/>
    <d v="2023-01-01T00:00:00"/>
    <n v="12"/>
    <s v="Q1-2024"/>
    <s v="Europe → Germany → Frankfurt"/>
    <m/>
    <m/>
    <s v="Medium"/>
    <n v="0"/>
    <n v="0"/>
    <n v="0.155"/>
    <n v="1119.723"/>
    <n v="13"/>
    <n v="16797.602899999998"/>
    <n v="14556.398999999999"/>
    <n v="2241.2038999999986"/>
    <n v="0.13342403159203145"/>
    <n v="1292.1232999999975"/>
    <n v="-1049.1157000000021"/>
    <m/>
  </r>
  <r>
    <s v="ORD-2023-610470"/>
    <d v="2023-06-24T00:00:00"/>
    <d v="2023-07-21T00:00:00"/>
    <n v="27"/>
    <s v="Original"/>
    <d v="2023-07-21T00:00:00"/>
    <n v="27"/>
    <x v="1"/>
    <s v="Japan"/>
    <s v="Nagoya"/>
    <s v="Consumer"/>
    <s v="Marketplace"/>
    <s v="J. Njeri"/>
    <s v="Phones"/>
    <s v="PHN-6818"/>
    <n v="554.76"/>
    <n v="728.69"/>
    <n v="728.69"/>
    <n v="0.22"/>
    <n v="7"/>
    <n v="3978.6474000000003"/>
    <n v="3883.3199999999997"/>
    <n v="95.32740000000058"/>
    <n v="2.395975074343119E-2"/>
    <s v="Jun-2023"/>
    <d v="2023-06-01T00:00:00"/>
    <d v="2023-03-01T00:00:00"/>
    <n v="3"/>
    <s v="Q2-2023"/>
    <s v="Asia → Japan → Nagoya"/>
    <m/>
    <m/>
    <s v="Low"/>
    <n v="0"/>
    <n v="1"/>
    <n v="0.22"/>
    <n v="610.23599999999999"/>
    <n v="7"/>
    <n v="3978.6474000000003"/>
    <n v="4271.652"/>
    <n v="-293.00459999999975"/>
    <n v="-7.3644274182225786E-2"/>
    <n v="0"/>
    <n v="-388.33200000000033"/>
    <m/>
  </r>
  <r>
    <s v="ORD-2025-541048"/>
    <d v="2025-04-04T00:00:00"/>
    <d v="2025-04-13T00:00:00"/>
    <n v="9"/>
    <s v="Original"/>
    <d v="2025-04-13T00:00:00"/>
    <n v="9"/>
    <x v="3"/>
    <s v="Germany"/>
    <s v="Munich"/>
    <s v="Consumer"/>
    <s v="Marketplace"/>
    <s v="F. Müller"/>
    <s v="Phones"/>
    <s v="PHN-3803"/>
    <n v="7.02"/>
    <n v="6.28"/>
    <n v="6.28"/>
    <n v="0.13400000000000001"/>
    <n v="14"/>
    <n v="76.138720000000006"/>
    <n v="98.28"/>
    <n v="-22.141279999999995"/>
    <n v="-0.29080184169106066"/>
    <s v="Apr-2025"/>
    <d v="2025-04-01T00:00:00"/>
    <d v="2023-01-01T00:00:00"/>
    <n v="27"/>
    <s v="Q2-2025"/>
    <s v="Europe → Germany → Munich"/>
    <m/>
    <m/>
    <s v="Low"/>
    <n v="0"/>
    <n v="0"/>
    <n v="0.13400000000000001"/>
    <n v="7.7220000000000004"/>
    <n v="15"/>
    <n v="81.577200000000005"/>
    <n v="115.83000000000001"/>
    <n v="-34.252800000000008"/>
    <n v="-0.41988202586016687"/>
    <n v="5.4384799999999984"/>
    <n v="-12.111520000000013"/>
    <m/>
  </r>
  <r>
    <s v="ORD-2024-862371"/>
    <d v="2024-09-07T00:00:00"/>
    <d v="2024-09-07T00:00:00"/>
    <n v="0"/>
    <s v="Original"/>
    <d v="2024-09-07T00:00:00"/>
    <n v="0"/>
    <x v="1"/>
    <s v="India"/>
    <s v="Mumbai"/>
    <s v="Education"/>
    <s v="Distributor"/>
    <s v="B. Chen"/>
    <s v="Networking"/>
    <s v="NET-9835"/>
    <n v="1066.6500000000001"/>
    <n v="2569.77"/>
    <n v="2569.77"/>
    <n v="0.13400000000000001"/>
    <n v="9"/>
    <n v="20028.787380000002"/>
    <n v="9599.85"/>
    <n v="10428.937380000001"/>
    <n v="0.52069739331368348"/>
    <s v="Sep-2024"/>
    <d v="2024-09-01T00:00:00"/>
    <d v="2023-01-01T00:00:00"/>
    <n v="20"/>
    <s v="Q3-2024"/>
    <s v="Asia → India → Mumbai"/>
    <m/>
    <m/>
    <s v="High"/>
    <n v="1"/>
    <n v="0"/>
    <n v="0.13400000000000001"/>
    <n v="1173.3150000000003"/>
    <n v="9"/>
    <n v="20028.787380000002"/>
    <n v="10559.835000000003"/>
    <n v="9468.9523799999988"/>
    <n v="0.47276713264505171"/>
    <n v="0"/>
    <n v="-959.9850000000024"/>
    <m/>
  </r>
  <r>
    <s v="ORD-2024-277241"/>
    <d v="2024-01-28T00:00:00"/>
    <d v="2024-01-30T00:00:00"/>
    <n v="2"/>
    <s v="Original"/>
    <d v="2024-01-30T00:00:00"/>
    <n v="2"/>
    <x v="0"/>
    <s v="South Africa"/>
    <s v="Cape Town"/>
    <s v="Consumer"/>
    <s v="Direct"/>
    <s v="F. Müller"/>
    <s v="Accessories"/>
    <s v="ACC-6223"/>
    <n v="798.45"/>
    <n v="1592.02"/>
    <n v="1592.02"/>
    <n v="6.6000000000000003E-2"/>
    <n v="18"/>
    <n v="26765.040239999998"/>
    <n v="14372.1"/>
    <n v="12392.940239999998"/>
    <n v="0.46302714768494585"/>
    <s v="Jan-2024"/>
    <d v="2024-01-01T00:00:00"/>
    <d v="2023-01-01T00:00:00"/>
    <n v="12"/>
    <s v="Q1-2024"/>
    <s v="Africa → South Africa → Cape Town"/>
    <m/>
    <m/>
    <s v="Medium"/>
    <n v="1"/>
    <n v="0"/>
    <n v="6.6000000000000003E-2"/>
    <n v="878.29500000000007"/>
    <n v="19"/>
    <n v="28251.986919999999"/>
    <n v="16687.605000000003"/>
    <n v="11564.381919999996"/>
    <n v="0.40932986245344039"/>
    <n v="1486.9466800000009"/>
    <n v="-828.55832000000191"/>
    <m/>
  </r>
  <r>
    <s v="ORD-2023-369150"/>
    <d v="2023-07-18T00:00:00"/>
    <d v="2023-08-10T00:00:00"/>
    <n v="23"/>
    <s v="Original"/>
    <d v="2023-08-10T00:00:00"/>
    <n v="23"/>
    <x v="0"/>
    <s v="South Africa"/>
    <s v="Johannesburg"/>
    <s v="Small Business"/>
    <s v="Retail"/>
    <s v="L. Okafor"/>
    <s v="Components"/>
    <s v="CMP-8659"/>
    <n v="1271.56"/>
    <n v="995.47"/>
    <n v="995.47"/>
    <n v="0.192"/>
    <n v="13"/>
    <n v="10456.416880000001"/>
    <n v="16530.28"/>
    <n v="-6073.8631199999982"/>
    <n v="-0.58087423155607754"/>
    <s v="Jul-2023"/>
    <d v="2023-07-01T00:00:00"/>
    <d v="2023-01-01T00:00:00"/>
    <n v="6"/>
    <s v="Q3-2023"/>
    <s v="Africa → South Africa → Johannesburg"/>
    <m/>
    <m/>
    <s v="Medium"/>
    <n v="0"/>
    <n v="0"/>
    <n v="0.192"/>
    <n v="1398.7160000000001"/>
    <n v="14"/>
    <n v="11260.756640000001"/>
    <n v="19582.024000000001"/>
    <n v="-8321.2673599999998"/>
    <n v="-0.7389616547116854"/>
    <n v="804.33976000000075"/>
    <n v="-2247.4042400000017"/>
    <m/>
  </r>
  <r>
    <s v="ORD-2025-922513"/>
    <d v="2025-08-28T00:00:00"/>
    <d v="2025-08-26T00:00:00"/>
    <n v="-2"/>
    <s v="Corrected"/>
    <d v="2025-08-30T00:00:00"/>
    <n v="2"/>
    <x v="0"/>
    <s v="Nigeria"/>
    <s v="Port Harcourt"/>
    <s v="Small Business"/>
    <s v="Retail"/>
    <s v="A. Patel"/>
    <s v="Accessories"/>
    <s v="ACC-4483"/>
    <n v="521.05999999999995"/>
    <n v="1240.31"/>
    <n v="1240.31"/>
    <n v="0.14599999999999999"/>
    <n v="18"/>
    <n v="19066.045319999997"/>
    <n v="9379.0799999999981"/>
    <n v="9686.9653199999993"/>
    <n v="0.50807417885650974"/>
    <s v="Aug-2025"/>
    <d v="2025-08-01T00:00:00"/>
    <d v="2023-01-01T00:00:00"/>
    <n v="31"/>
    <s v="Q3-2025"/>
    <s v="Africa → Nigeria → Port Harcourt"/>
    <m/>
    <m/>
    <s v="Medium"/>
    <n v="1"/>
    <n v="0"/>
    <n v="0.14599999999999999"/>
    <n v="573.16599999999994"/>
    <n v="19"/>
    <n v="20125.270059999999"/>
    <n v="10890.153999999999"/>
    <n v="9235.1160600000003"/>
    <n v="0.45888159674216072"/>
    <n v="1059.2247400000015"/>
    <n v="-451.84925999999905"/>
    <m/>
  </r>
  <r>
    <s v="ORD-2025-752845"/>
    <d v="2025-03-30T00:00:00"/>
    <d v="2025-04-07T00:00:00"/>
    <n v="8"/>
    <s v="Original"/>
    <d v="2025-04-07T00:00:00"/>
    <n v="8"/>
    <x v="2"/>
    <s v="Brazil"/>
    <s v="São Paulo"/>
    <s v="Non-Profit"/>
    <s v="Direct"/>
    <s v="L. Okafor"/>
    <s v="Printers"/>
    <s v="PRN-8763"/>
    <n v="71.62"/>
    <n v="118.37"/>
    <n v="118.37"/>
    <n v="0.156"/>
    <n v="11"/>
    <n v="1098.9470800000001"/>
    <n v="787.82"/>
    <n v="311.12708000000009"/>
    <n v="0.28311379652603474"/>
    <s v="Mar-2025"/>
    <d v="2025-03-01T00:00:00"/>
    <d v="2023-01-01T00:00:00"/>
    <n v="26"/>
    <s v="Q1-2025"/>
    <s v="Americas → Brazil → São Paulo"/>
    <m/>
    <m/>
    <s v="Low"/>
    <n v="0"/>
    <n v="0"/>
    <n v="0.156"/>
    <n v="78.782000000000011"/>
    <n v="12"/>
    <n v="1198.8513600000001"/>
    <n v="945.38400000000013"/>
    <n v="253.46735999999999"/>
    <n v="0.21142517617863815"/>
    <n v="99.904279999999972"/>
    <n v="-57.659720000000107"/>
    <m/>
  </r>
  <r>
    <s v="ORD-2023-667815"/>
    <d v="2023-10-21T00:00:00"/>
    <d v="2023-11-09T00:00:00"/>
    <n v="19"/>
    <s v="Original"/>
    <d v="2023-11-09T00:00:00"/>
    <n v="19"/>
    <x v="3"/>
    <s v="United Kingdom"/>
    <s v="London"/>
    <s v="Non-Profit"/>
    <s v="Direct"/>
    <s v="A. Patel"/>
    <s v="Accessories"/>
    <s v="ACC-8557"/>
    <n v="1142.48"/>
    <n v="2105.5300000000002"/>
    <n v="2105.5300000000002"/>
    <n v="0.20699999999999999"/>
    <n v="14"/>
    <n v="23375.594060000003"/>
    <n v="15994.720000000001"/>
    <n v="7380.8740600000019"/>
    <n v="0.31575129346680658"/>
    <s v="Oct-2023"/>
    <d v="2023-10-01T00:00:00"/>
    <d v="2023-01-01T00:00:00"/>
    <n v="9"/>
    <s v="Q4-2023"/>
    <s v="Europe → United Kingdom → London"/>
    <m/>
    <m/>
    <s v="High"/>
    <n v="0"/>
    <n v="1"/>
    <n v="0.20699999999999999"/>
    <n v="1256.7280000000001"/>
    <n v="15"/>
    <n v="25045.279350000004"/>
    <n v="18850.920000000002"/>
    <n v="6194.3593500000025"/>
    <n v="0.24732642281348727"/>
    <n v="1669.6852900000013"/>
    <n v="-1186.5147099999995"/>
    <m/>
  </r>
  <r>
    <s v="ORD-2023-375011"/>
    <d v="2023-08-23T00:00:00"/>
    <d v="2023-09-22T00:00:00"/>
    <n v="30"/>
    <s v="Original"/>
    <d v="2023-09-22T00:00:00"/>
    <n v="30"/>
    <x v="3"/>
    <s v="United Kingdom"/>
    <s v="London"/>
    <s v="Consumer"/>
    <s v="Distributor"/>
    <s v="O. Wang"/>
    <s v="Accessories"/>
    <s v="ACC-1492"/>
    <n v="209.81"/>
    <n v="523"/>
    <n v="523"/>
    <n v="5.8999999999999997E-2"/>
    <n v="15"/>
    <n v="7382.1450000000004"/>
    <n v="3147.15"/>
    <n v="4234.9950000000008"/>
    <n v="0.57368082041195356"/>
    <s v="Aug-2023"/>
    <d v="2023-08-01T00:00:00"/>
    <d v="2023-01-01T00:00:00"/>
    <n v="7"/>
    <s v="Q3-2023"/>
    <s v="Europe → United Kingdom → London"/>
    <m/>
    <m/>
    <s v="Low"/>
    <n v="0"/>
    <n v="0"/>
    <n v="5.8999999999999997E-2"/>
    <n v="230.79100000000003"/>
    <n v="16"/>
    <n v="7874.2880000000005"/>
    <n v="3692.6560000000004"/>
    <n v="4181.6319999999996"/>
    <n v="0.53104890245314873"/>
    <n v="492.14300000000003"/>
    <n v="-53.363000000001193"/>
    <m/>
  </r>
  <r>
    <s v="ORD-2025-487025"/>
    <d v="2025-04-11T00:00:00"/>
    <d v="2025-05-04T00:00:00"/>
    <n v="23"/>
    <s v="Original"/>
    <d v="2025-05-04T00:00:00"/>
    <n v="23"/>
    <x v="1"/>
    <s v="Japan"/>
    <s v="Osaka"/>
    <s v="Small Business"/>
    <s v="Online"/>
    <s v="M. Rossi"/>
    <s v="Components"/>
    <s v="CMP-3743"/>
    <n v="786.2"/>
    <n v="1075.3"/>
    <n v="1075.3"/>
    <n v="0.08"/>
    <n v="9"/>
    <n v="8903.4839999999986"/>
    <n v="7075.8"/>
    <n v="1827.6839999999984"/>
    <n v="0.20527739478163815"/>
    <s v="Apr-2025"/>
    <d v="2025-04-01T00:00:00"/>
    <d v="2023-03-01T00:00:00"/>
    <n v="25"/>
    <s v="Q2-2025"/>
    <s v="Asia → Japan → Osaka"/>
    <m/>
    <m/>
    <s v="Medium"/>
    <n v="0"/>
    <n v="0"/>
    <n v="0.08"/>
    <n v="864.82000000000016"/>
    <n v="9"/>
    <n v="8903.4839999999986"/>
    <n v="7783.380000000001"/>
    <n v="1120.1039999999975"/>
    <n v="0.12580513425980186"/>
    <n v="0"/>
    <n v="-707.58000000000084"/>
    <m/>
  </r>
  <r>
    <s v="ORD-2025-398335"/>
    <d v="2025-06-01T00:00:00"/>
    <d v="2025-06-27T00:00:00"/>
    <n v="26"/>
    <s v="Original"/>
    <d v="2025-06-27T00:00:00"/>
    <n v="26"/>
    <x v="3"/>
    <s v="Germany"/>
    <s v="Munich"/>
    <s v="Consumer"/>
    <s v="Distributor"/>
    <s v="E. Garcia"/>
    <s v="Laptops"/>
    <s v="LAP-1619"/>
    <n v="1362.31"/>
    <n v="3294.57"/>
    <n v="3294.57"/>
    <n v="0.113"/>
    <n v="7"/>
    <n v="20455.985130000001"/>
    <n v="9536.17"/>
    <n v="10919.815130000001"/>
    <n v="0.5338200561157721"/>
    <s v="Jun-2025"/>
    <d v="2025-06-01T00:00:00"/>
    <d v="2023-01-01T00:00:00"/>
    <n v="29"/>
    <s v="Q2-2025"/>
    <s v="Europe → Germany → Munich"/>
    <m/>
    <m/>
    <s v="High"/>
    <n v="0"/>
    <n v="0"/>
    <n v="0.113"/>
    <n v="1498.5410000000002"/>
    <n v="7"/>
    <n v="20455.985130000001"/>
    <n v="10489.787"/>
    <n v="9966.1981300000007"/>
    <n v="0.48720206172734937"/>
    <n v="0"/>
    <n v="-953.61700000000019"/>
    <m/>
  </r>
  <r>
    <s v="ORD-2024-792137"/>
    <d v="2024-03-02T00:00:00"/>
    <d v="2024-03-16T00:00:00"/>
    <n v="14"/>
    <s v="Original"/>
    <d v="2024-03-16T00:00:00"/>
    <n v="14"/>
    <x v="2"/>
    <s v="Canada"/>
    <s v="Vancouver"/>
    <s v="Non-Profit"/>
    <s v="Direct"/>
    <s v="O. Wang"/>
    <s v="Printers"/>
    <s v="PRN-7976"/>
    <n v="248.24"/>
    <n v="464.05"/>
    <n v="464.05"/>
    <n v="0.16900000000000001"/>
    <n v="11"/>
    <n v="4241.88105"/>
    <n v="2730.6400000000003"/>
    <n v="1511.2410499999996"/>
    <n v="0.3562667203975462"/>
    <s v="Mar-2024"/>
    <d v="2024-03-01T00:00:00"/>
    <d v="2023-01-01T00:00:00"/>
    <n v="14"/>
    <s v="Q1-2024"/>
    <s v="Americas → Canada → Vancouver"/>
    <m/>
    <m/>
    <s v="Low"/>
    <n v="0"/>
    <n v="0"/>
    <n v="0.16900000000000001"/>
    <n v="273.06400000000002"/>
    <n v="12"/>
    <n v="4627.5065999999997"/>
    <n v="3276.768"/>
    <n v="1350.7385999999997"/>
    <n v="0.29189339243730084"/>
    <n v="385.62554999999975"/>
    <n v="-160.50244999999995"/>
    <m/>
  </r>
  <r>
    <s v="ORD-2023-602648"/>
    <d v="2023-06-20T00:00:00"/>
    <d v="2023-07-08T00:00:00"/>
    <n v="18"/>
    <s v="Original"/>
    <d v="2023-07-08T00:00:00"/>
    <n v="18"/>
    <x v="2"/>
    <s v="USA"/>
    <s v="Austin"/>
    <s v="Non-Profit"/>
    <s v="Direct"/>
    <s v="F. Müller"/>
    <s v="Monitors"/>
    <s v="MON-4326"/>
    <n v="337"/>
    <n v="511.03"/>
    <n v="511.03"/>
    <n v="0.108"/>
    <n v="7"/>
    <n v="3190.8713200000002"/>
    <n v="2359"/>
    <n v="831.8713200000002"/>
    <n v="0.26070349963219458"/>
    <s v="Jun-2023"/>
    <d v="2023-06-01T00:00:00"/>
    <d v="2023-01-01T00:00:00"/>
    <n v="5"/>
    <s v="Q2-2023"/>
    <s v="Americas → USA → Austin"/>
    <m/>
    <m/>
    <s v="Low"/>
    <n v="0"/>
    <n v="0"/>
    <n v="0.108"/>
    <n v="370.70000000000005"/>
    <n v="7"/>
    <n v="3190.8713200000002"/>
    <n v="2594.9000000000005"/>
    <n v="595.97131999999965"/>
    <n v="0.18677384959541385"/>
    <n v="0"/>
    <n v="-235.90000000000055"/>
    <m/>
  </r>
  <r>
    <s v="ORD-2024-207096"/>
    <d v="2024-03-26T00:00:00"/>
    <d v="2024-04-05T00:00:00"/>
    <n v="10"/>
    <s v="Original"/>
    <d v="2024-04-05T00:00:00"/>
    <n v="10"/>
    <x v="2"/>
    <s v="USA"/>
    <s v="Austin"/>
    <s v="Consumer"/>
    <s v="Direct"/>
    <s v="J. Njeri"/>
    <s v="Monitors"/>
    <s v="MON-5444"/>
    <n v="5.66"/>
    <n v="4.22"/>
    <n v="4.22"/>
    <n v="0.11899999999999999"/>
    <n v="18"/>
    <n v="66.920760000000001"/>
    <n v="101.88"/>
    <n v="-34.959239999999994"/>
    <n v="-0.52239753403876454"/>
    <s v="Mar-2024"/>
    <d v="2024-03-01T00:00:00"/>
    <d v="2023-01-01T00:00:00"/>
    <n v="14"/>
    <s v="Q1-2024"/>
    <s v="Americas → USA → Austin"/>
    <m/>
    <m/>
    <s v="Low"/>
    <n v="0"/>
    <n v="0"/>
    <n v="0.11899999999999999"/>
    <n v="6.2260000000000009"/>
    <n v="19"/>
    <n v="70.63857999999999"/>
    <n v="118.29400000000001"/>
    <n v="-47.655420000000021"/>
    <n v="-0.67463728744264151"/>
    <n v="3.717819999999989"/>
    <n v="-12.696180000000027"/>
    <m/>
  </r>
  <r>
    <s v="ORD-2025-939953"/>
    <d v="2025-01-22T00:00:00"/>
    <d v="2025-01-22T00:00:00"/>
    <n v="0"/>
    <s v="Original"/>
    <d v="2025-01-22T00:00:00"/>
    <n v="0"/>
    <x v="3"/>
    <s v="France"/>
    <s v="Lyon"/>
    <s v="Small Business"/>
    <s v="Online"/>
    <s v="B. Chen"/>
    <s v="Accessories"/>
    <s v="ACC-5422"/>
    <n v="591.72"/>
    <n v="577.24"/>
    <n v="577.24"/>
    <n v="0"/>
    <n v="22"/>
    <n v="12699.28"/>
    <n v="13017.84"/>
    <n v="-318.55999999999949"/>
    <n v="-2.5084886702238195E-2"/>
    <s v="Jan-2025"/>
    <d v="2025-01-01T00:00:00"/>
    <d v="2023-01-01T00:00:00"/>
    <n v="24"/>
    <s v="Q1-2025"/>
    <s v="Europe → France → Lyon"/>
    <m/>
    <m/>
    <s v="Low"/>
    <n v="1"/>
    <n v="0"/>
    <n v="0"/>
    <n v="650.89200000000005"/>
    <n v="23"/>
    <n v="13276.52"/>
    <n v="14970.516000000001"/>
    <n v="-1693.996000000001"/>
    <n v="-0.12759337537246213"/>
    <n v="577.23999999999978"/>
    <n v="-1375.4360000000015"/>
    <m/>
  </r>
  <r>
    <s v="ORD-2025-191328"/>
    <d v="2025-05-10T00:00:00"/>
    <d v="2025-05-27T00:00:00"/>
    <n v="17"/>
    <s v="Original"/>
    <d v="2025-05-27T00:00:00"/>
    <n v="17"/>
    <x v="2"/>
    <s v="Canada"/>
    <s v="Vancouver"/>
    <s v="Education"/>
    <s v="Direct"/>
    <s v="C. Otieno"/>
    <s v="Components"/>
    <s v="CMP-9307"/>
    <n v="862.89"/>
    <n v="1426.03"/>
    <n v="1426.03"/>
    <n v="5.6000000000000001E-2"/>
    <n v="19"/>
    <n v="25577.274079999999"/>
    <n v="16394.91"/>
    <n v="9182.3640799999994"/>
    <n v="0.35900479665188778"/>
    <s v="May-2025"/>
    <d v="2025-05-01T00:00:00"/>
    <d v="2023-01-01T00:00:00"/>
    <n v="28"/>
    <s v="Q2-2025"/>
    <s v="Americas → Canada → Vancouver"/>
    <m/>
    <m/>
    <s v="Medium"/>
    <n v="0"/>
    <n v="0"/>
    <n v="5.6000000000000001E-2"/>
    <n v="949.17900000000009"/>
    <n v="20"/>
    <n v="26923.446399999997"/>
    <n v="18983.580000000002"/>
    <n v="7939.8663999999953"/>
    <n v="0.29490527631707641"/>
    <n v="1346.1723199999979"/>
    <n v="-1242.497680000004"/>
    <m/>
  </r>
  <r>
    <s v="ORD-2023-166668"/>
    <d v="2023-10-05T00:00:00"/>
    <d v="2023-10-31T00:00:00"/>
    <n v="26"/>
    <s v="Original"/>
    <d v="2023-10-31T00:00:00"/>
    <n v="26"/>
    <x v="1"/>
    <s v="China"/>
    <s v="Shanghai"/>
    <s v="Consumer"/>
    <s v="Not Specified"/>
    <s v="J. Njeri"/>
    <s v="Printers"/>
    <s v="PRN-6520"/>
    <n v="649.91"/>
    <n v="1360.12"/>
    <n v="1360.12"/>
    <n v="0.19400000000000001"/>
    <n v="9"/>
    <n v="9866.3104799999983"/>
    <n v="5849.19"/>
    <n v="4017.1204799999987"/>
    <n v="0.40715528749506769"/>
    <s v="Oct-2023"/>
    <d v="2023-10-01T00:00:00"/>
    <d v="2023-01-01T00:00:00"/>
    <n v="9"/>
    <s v="Q4-2023"/>
    <s v="Asia → China → Shanghai"/>
    <m/>
    <m/>
    <s v="Medium"/>
    <n v="0"/>
    <n v="0"/>
    <n v="0.19400000000000001"/>
    <n v="714.90100000000007"/>
    <n v="9"/>
    <n v="9866.3104799999983"/>
    <n v="6434.1090000000004"/>
    <n v="3432.2014799999979"/>
    <n v="0.34787081624457439"/>
    <n v="0"/>
    <n v="-584.91900000000078"/>
    <m/>
  </r>
  <r>
    <s v="ORD-2023-594700"/>
    <d v="2023-07-18T00:00:00"/>
    <d v="2023-07-22T00:00:00"/>
    <n v="4"/>
    <s v="Original"/>
    <d v="2023-07-22T00:00:00"/>
    <n v="4"/>
    <x v="2"/>
    <s v="Brazil"/>
    <s v="São Paulo"/>
    <s v="Consumer"/>
    <s v="Direct"/>
    <s v="F. Müller"/>
    <s v="Networking"/>
    <s v="NET-1699"/>
    <n v="1269.55"/>
    <n v="2071.1"/>
    <n v="2071.1"/>
    <n v="0.129"/>
    <n v="22"/>
    <n v="39686.4182"/>
    <n v="27930.1"/>
    <n v="11756.318200000002"/>
    <n v="0.29623026549672354"/>
    <s v="Jul-2023"/>
    <d v="2023-07-01T00:00:00"/>
    <d v="2023-01-01T00:00:00"/>
    <n v="6"/>
    <s v="Q3-2023"/>
    <s v="Americas → Brazil → São Paulo"/>
    <m/>
    <m/>
    <s v="High"/>
    <n v="1"/>
    <n v="0"/>
    <n v="0.129"/>
    <n v="1396.5050000000001"/>
    <n v="23"/>
    <n v="41490.346299999997"/>
    <n v="32119.615000000002"/>
    <n v="9370.7312999999958"/>
    <n v="0.22585329204639579"/>
    <n v="1803.9280999999974"/>
    <n v="-2385.5869000000057"/>
    <m/>
  </r>
  <r>
    <s v="ORD-2025-278048"/>
    <d v="2025-06-22T00:00:00"/>
    <d v="2025-07-08T00:00:00"/>
    <n v="16"/>
    <s v="Original"/>
    <d v="2025-07-08T00:00:00"/>
    <n v="16"/>
    <x v="3"/>
    <s v="United Kingdom"/>
    <s v="London"/>
    <s v="Education"/>
    <s v="Direct"/>
    <s v="A. Patel"/>
    <s v="Phones"/>
    <s v="PHN-5316"/>
    <n v="892.73"/>
    <n v="979.84"/>
    <n v="979.84"/>
    <n v="0.17399999999999999"/>
    <n v="10"/>
    <n v="8093.4784"/>
    <n v="8927.2999999999993"/>
    <n v="-833.82159999999931"/>
    <n v="-0.10302388649112838"/>
    <s v="Jun-2025"/>
    <d v="2025-06-01T00:00:00"/>
    <d v="2023-01-01T00:00:00"/>
    <n v="29"/>
    <s v="Q2-2025"/>
    <s v="Europe → United Kingdom → London"/>
    <m/>
    <m/>
    <s v="Medium"/>
    <n v="0"/>
    <n v="0"/>
    <n v="0.17399999999999999"/>
    <n v="982.00300000000004"/>
    <n v="11"/>
    <n v="8902.8262400000003"/>
    <n v="10802.033000000001"/>
    <n v="-1899.2067600000009"/>
    <n v="-0.21332627514024141"/>
    <n v="809.34784000000036"/>
    <n v="-1065.3851600000016"/>
    <m/>
  </r>
  <r>
    <s v="ORD-2024-878493"/>
    <d v="2024-06-19T00:00:00"/>
    <d v="2024-06-20T00:00:00"/>
    <n v="1"/>
    <s v="Original"/>
    <d v="2024-06-20T00:00:00"/>
    <n v="1"/>
    <x v="0"/>
    <s v="Kenya"/>
    <s v="Kisumu"/>
    <s v="Small Business"/>
    <s v="Direct"/>
    <s v="J. Njeri"/>
    <s v="Laptops"/>
    <s v="LAP-4607"/>
    <n v="231.63"/>
    <n v="537.39"/>
    <n v="537.39"/>
    <n v="0.08"/>
    <n v="12"/>
    <n v="5932.7856000000002"/>
    <n v="2779.56"/>
    <n v="3153.2256000000002"/>
    <n v="0.53149158129024587"/>
    <s v="Jun-2024"/>
    <d v="2024-06-01T00:00:00"/>
    <d v="2023-01-01T00:00:00"/>
    <n v="17"/>
    <s v="Q2-2024"/>
    <s v="Africa → Kenya → Kisumu"/>
    <m/>
    <m/>
    <s v="Low"/>
    <n v="1"/>
    <n v="0"/>
    <n v="0.08"/>
    <n v="254.79300000000001"/>
    <n v="13"/>
    <n v="6427.1844000000001"/>
    <n v="3312.3090000000002"/>
    <n v="3114.8753999999999"/>
    <n v="0.48464073941927044"/>
    <n v="494.39879999999994"/>
    <n v="-38.350200000000314"/>
    <m/>
  </r>
  <r>
    <s v="ORD-2025-138578"/>
    <d v="2025-04-09T00:00:00"/>
    <d v="2025-04-12T00:00:00"/>
    <n v="3"/>
    <s v="Original"/>
    <d v="2025-04-12T00:00:00"/>
    <n v="3"/>
    <x v="3"/>
    <s v="France"/>
    <s v="Lyon"/>
    <s v="Small Business"/>
    <s v="Distributor"/>
    <s v="H. Kim"/>
    <s v="Monitors"/>
    <s v="MON-5276"/>
    <n v="86.68"/>
    <n v="213.32"/>
    <n v="213.32"/>
    <n v="3.7999999999999999E-2"/>
    <n v="8"/>
    <n v="1641.7107199999998"/>
    <n v="693.44"/>
    <n v="948.27071999999976"/>
    <n v="0.57761133459614611"/>
    <s v="Apr-2025"/>
    <d v="2025-04-01T00:00:00"/>
    <d v="2023-01-01T00:00:00"/>
    <n v="27"/>
    <s v="Q2-2025"/>
    <s v="Europe → France → Lyon"/>
    <m/>
    <m/>
    <s v="Low"/>
    <n v="1"/>
    <n v="0"/>
    <n v="3.7999999999999999E-2"/>
    <n v="95.348000000000013"/>
    <n v="8"/>
    <n v="1641.7107199999998"/>
    <n v="762.78400000000011"/>
    <n v="878.9267199999997"/>
    <n v="0.53537246805576066"/>
    <n v="0"/>
    <n v="-69.344000000000051"/>
    <m/>
  </r>
  <r>
    <s v="ORD-2025-944081"/>
    <d v="2025-03-25T00:00:00"/>
    <d v="2025-03-26T00:00:00"/>
    <n v="1"/>
    <s v="Original"/>
    <d v="2025-03-26T00:00:00"/>
    <n v="1"/>
    <x v="0"/>
    <s v="Nigeria"/>
    <s v="Lagos"/>
    <s v="Education"/>
    <s v="Distributor"/>
    <s v="G. Dubois"/>
    <s v="Accessories"/>
    <s v="ACC-9533"/>
    <n v="1450.43"/>
    <n v="1994.67"/>
    <n v="1994.67"/>
    <n v="0.1"/>
    <n v="24"/>
    <n v="43084.872000000003"/>
    <n v="34810.32"/>
    <n v="8274.5520000000033"/>
    <n v="0.19205237513529116"/>
    <s v="Mar-2025"/>
    <d v="2025-03-01T00:00:00"/>
    <d v="2023-01-01T00:00:00"/>
    <n v="26"/>
    <s v="Q1-2025"/>
    <s v="Africa → Nigeria → Lagos"/>
    <m/>
    <m/>
    <s v="High"/>
    <n v="1"/>
    <n v="0"/>
    <n v="0.1"/>
    <n v="1595.4730000000002"/>
    <n v="25"/>
    <n v="44880.075000000004"/>
    <n v="39886.825000000004"/>
    <n v="4993.25"/>
    <n v="0.11125761264882021"/>
    <n v="1795.2030000000013"/>
    <n v="-3281.3020000000033"/>
    <m/>
  </r>
  <r>
    <s v="ORD-2025-364852"/>
    <d v="2025-05-18T00:00:00"/>
    <d v="2025-06-09T00:00:00"/>
    <n v="22"/>
    <s v="Original"/>
    <d v="2025-06-09T00:00:00"/>
    <n v="22"/>
    <x v="2"/>
    <s v="USA"/>
    <s v="New York"/>
    <s v="Consumer"/>
    <s v="Retail"/>
    <s v="H. Kim"/>
    <s v="Networking"/>
    <s v="NET-3749"/>
    <n v="382.96"/>
    <n v="552.84"/>
    <n v="552.84"/>
    <n v="0.17599999999999999"/>
    <n v="8"/>
    <n v="3644.3212800000006"/>
    <n v="3063.68"/>
    <n v="580.64128000000073"/>
    <n v="0.15932768693763483"/>
    <s v="May-2025"/>
    <d v="2025-05-01T00:00:00"/>
    <d v="2023-01-01T00:00:00"/>
    <n v="28"/>
    <s v="Q2-2025"/>
    <s v="Americas → USA → New York"/>
    <m/>
    <m/>
    <s v="Low"/>
    <n v="0"/>
    <n v="0"/>
    <n v="0.17599999999999999"/>
    <n v="421.25600000000003"/>
    <n v="8"/>
    <n v="3644.3212800000006"/>
    <n v="3370.0480000000002"/>
    <n v="274.27328000000034"/>
    <n v="7.5260455631398201E-2"/>
    <n v="0"/>
    <n v="-306.36800000000039"/>
    <m/>
  </r>
  <r>
    <s v="ORD-2025-415018"/>
    <d v="2025-01-22T00:00:00"/>
    <d v="2025-02-04T00:00:00"/>
    <n v="13"/>
    <s v="Original"/>
    <d v="2025-02-04T00:00:00"/>
    <n v="13"/>
    <x v="1"/>
    <s v="Japan"/>
    <s v="Tokyo"/>
    <s v="Small Business"/>
    <s v="Distributor"/>
    <s v="L. Okafor"/>
    <s v="Printers"/>
    <s v="PRN-2991"/>
    <n v="122.29"/>
    <n v="224.95"/>
    <n v="224.95"/>
    <n v="0.153"/>
    <n v="28"/>
    <n v="5334.9141999999993"/>
    <n v="3424.1200000000003"/>
    <n v="1910.7941999999989"/>
    <n v="0.3581677471026618"/>
    <s v="Jan-2025"/>
    <d v="2025-01-01T00:00:00"/>
    <d v="2023-03-01T00:00:00"/>
    <n v="22"/>
    <s v="Q1-2025"/>
    <s v="Asia → Japan → Tokyo"/>
    <m/>
    <m/>
    <s v="Low"/>
    <n v="0"/>
    <n v="0"/>
    <n v="0.153"/>
    <n v="134.51900000000001"/>
    <n v="29"/>
    <n v="5525.4468499999994"/>
    <n v="3901.0510000000004"/>
    <n v="1624.395849999999"/>
    <n v="0.293984521812928"/>
    <n v="190.5326500000001"/>
    <n v="-286.39834999999994"/>
    <m/>
  </r>
  <r>
    <s v="ORD-2023-884192"/>
    <d v="2023-01-10T00:00:00"/>
    <d v="2023-01-29T00:00:00"/>
    <n v="19"/>
    <s v="Original"/>
    <d v="2023-01-29T00:00:00"/>
    <n v="19"/>
    <x v="3"/>
    <s v="France"/>
    <s v="Lyon"/>
    <s v="Non-Profit"/>
    <s v="Direct"/>
    <s v="D. Smith"/>
    <s v="Laptops"/>
    <s v="LAP-4551"/>
    <n v="401.66"/>
    <n v="772.09"/>
    <n v="772.09"/>
    <n v="8.8999999999999996E-2"/>
    <n v="14"/>
    <n v="9847.2358600000007"/>
    <n v="5623.2400000000007"/>
    <n v="4223.99586"/>
    <n v="0.42895244107619046"/>
    <s v="Jan-2023"/>
    <d v="2023-01-01T00:00:00"/>
    <d v="2023-01-01T00:00:00"/>
    <n v="0"/>
    <s v="Q1-2023"/>
    <s v="Europe → France → Lyon"/>
    <m/>
    <m/>
    <s v="Low"/>
    <n v="0"/>
    <n v="0"/>
    <n v="8.8999999999999996E-2"/>
    <n v="441.82600000000008"/>
    <n v="15"/>
    <n v="10550.609850000001"/>
    <n v="6627.3900000000012"/>
    <n v="3923.2198499999995"/>
    <n v="0.37184768518380945"/>
    <n v="703.37399000000005"/>
    <n v="-300.7760100000005"/>
    <m/>
  </r>
  <r>
    <s v="ORD-2024-165942"/>
    <d v="2024-12-29T00:00:00"/>
    <d v="2025-01-12T00:00:00"/>
    <n v="14"/>
    <s v="Original"/>
    <d v="2025-01-12T00:00:00"/>
    <n v="14"/>
    <x v="3"/>
    <s v="United Kingdom"/>
    <s v="Manchester"/>
    <s v="Corporate"/>
    <s v="Direct"/>
    <s v="B. Chen"/>
    <s v="Monitors"/>
    <s v="MON-6310"/>
    <n v="1399.72"/>
    <n v="3149.21"/>
    <n v="3149.21"/>
    <n v="0.185"/>
    <n v="12"/>
    <n v="30799.273800000003"/>
    <n v="16796.64"/>
    <n v="14002.633800000003"/>
    <n v="0.45464168703873797"/>
    <s v="Dec-2024"/>
    <d v="2024-12-01T00:00:00"/>
    <d v="2023-01-01T00:00:00"/>
    <n v="23"/>
    <s v="Q4-2024"/>
    <s v="Europe → United Kingdom → Manchester"/>
    <m/>
    <m/>
    <s v="High"/>
    <n v="0"/>
    <n v="0"/>
    <n v="0.185"/>
    <n v="1539.6920000000002"/>
    <n v="13"/>
    <n v="33365.879950000002"/>
    <n v="20015.996000000003"/>
    <n v="13349.883949999999"/>
    <n v="0.40010585574261165"/>
    <n v="2566.6061499999996"/>
    <n v="-652.74985000000379"/>
    <m/>
  </r>
  <r>
    <s v="ORD-2024-403664"/>
    <d v="2024-05-23T00:00:00"/>
    <d v="2024-06-06T00:00:00"/>
    <n v="14"/>
    <s v="Original"/>
    <d v="2024-06-06T00:00:00"/>
    <n v="14"/>
    <x v="2"/>
    <s v="Brazil"/>
    <s v="Rio de Janeiro"/>
    <s v="Non-Profit"/>
    <s v="Online"/>
    <s v="I. Johnson"/>
    <s v="Networking"/>
    <s v="NET-1166"/>
    <n v="51.13"/>
    <n v="57.53"/>
    <n v="57.53"/>
    <n v="4.4999999999999998E-2"/>
    <n v="16"/>
    <n v="879.05840000000001"/>
    <n v="818.08"/>
    <n v="60.978399999999965"/>
    <n v="6.9367859973808302E-2"/>
    <s v="May-2024"/>
    <d v="2024-05-01T00:00:00"/>
    <d v="2023-01-01T00:00:00"/>
    <n v="16"/>
    <s v="Q2-2024"/>
    <s v="Americas → Brazil → Rio de Janeiro"/>
    <m/>
    <m/>
    <s v="Low"/>
    <n v="0"/>
    <n v="0"/>
    <n v="4.4999999999999998E-2"/>
    <n v="56.243000000000009"/>
    <n v="17"/>
    <n v="933.99955"/>
    <n v="956.1310000000002"/>
    <n v="-22.1314500000002"/>
    <n v="-2.3695354028811042E-2"/>
    <n v="54.941149999999993"/>
    <n v="-83.109850000000165"/>
    <m/>
  </r>
  <r>
    <s v="ORD-2023-890605"/>
    <d v="2023-06-24T00:00:00"/>
    <d v="2023-06-22T00:00:00"/>
    <n v="-2"/>
    <s v="Corrected"/>
    <d v="2023-06-26T00:00:00"/>
    <n v="2"/>
    <x v="2"/>
    <s v="Canada"/>
    <s v="Toronto"/>
    <s v="Non-Profit"/>
    <s v="Retail"/>
    <s v="M. Rossi"/>
    <s v="Accessories"/>
    <s v="ACC-2903"/>
    <n v="471.42"/>
    <n v="824.81"/>
    <n v="824.81"/>
    <n v="8.7999999999999995E-2"/>
    <n v="15"/>
    <n v="11283.400799999999"/>
    <n v="7071.3"/>
    <n v="4212.1007999999993"/>
    <n v="0.37330064531608231"/>
    <s v="Jun-2023"/>
    <d v="2023-06-01T00:00:00"/>
    <d v="2023-01-01T00:00:00"/>
    <n v="5"/>
    <s v="Q2-2023"/>
    <s v="Americas → Canada → Toronto"/>
    <m/>
    <m/>
    <s v="Medium"/>
    <n v="1"/>
    <n v="0"/>
    <n v="8.7999999999999995E-2"/>
    <n v="518.56200000000001"/>
    <n v="16"/>
    <n v="12035.62752"/>
    <n v="8296.9920000000002"/>
    <n v="3738.6355199999998"/>
    <n v="0.31063070984769059"/>
    <n v="752.22672000000057"/>
    <n v="-473.46527999999944"/>
    <m/>
  </r>
  <r>
    <s v="ORD-2024-925626"/>
    <d v="2024-11-04T00:00:00"/>
    <d v="2024-11-05T00:00:00"/>
    <n v="1"/>
    <s v="Original"/>
    <d v="2024-11-05T00:00:00"/>
    <n v="1"/>
    <x v="3"/>
    <s v="United Kingdom"/>
    <s v="London"/>
    <s v="Corporate"/>
    <s v="Retail"/>
    <s v="M. Rossi"/>
    <s v="Printers"/>
    <s v="PRN-2293"/>
    <n v="840.68"/>
    <n v="1493.53"/>
    <n v="1493.53"/>
    <n v="0"/>
    <n v="27"/>
    <n v="40325.31"/>
    <n v="22698.359999999997"/>
    <n v="17626.95"/>
    <n v="0.43711877230454027"/>
    <s v="Nov-2024"/>
    <d v="2024-11-01T00:00:00"/>
    <d v="2023-01-01T00:00:00"/>
    <n v="22"/>
    <s v="Q4-2024"/>
    <s v="Europe → United Kingdom → London"/>
    <m/>
    <m/>
    <s v="Medium"/>
    <n v="1"/>
    <n v="0"/>
    <n v="0"/>
    <n v="924.74800000000005"/>
    <n v="28"/>
    <n v="41818.839999999997"/>
    <n v="25892.944000000003"/>
    <n v="15925.895999999993"/>
    <n v="0.38083064953499413"/>
    <n v="1493.5299999999988"/>
    <n v="-1701.0540000000074"/>
    <m/>
  </r>
  <r>
    <s v="ORD-2024-427031"/>
    <d v="2024-06-08T00:00:00"/>
    <d v="2024-06-24T00:00:00"/>
    <n v="16"/>
    <s v="Original"/>
    <d v="2024-06-24T00:00:00"/>
    <n v="16"/>
    <x v="0"/>
    <s v="South Africa"/>
    <s v="Durban"/>
    <s v="Education"/>
    <s v="Distributor"/>
    <s v="H. Kim"/>
    <s v="Monitors"/>
    <s v="MON-1389"/>
    <n v="597.85"/>
    <n v="741.92"/>
    <n v="741.92"/>
    <n v="3.1E-2"/>
    <n v="7"/>
    <n v="5032.4433599999993"/>
    <n v="4184.95"/>
    <n v="847.49335999999948"/>
    <n v="0.16840594108544515"/>
    <s v="Jun-2024"/>
    <d v="2024-06-01T00:00:00"/>
    <d v="2023-01-01T00:00:00"/>
    <n v="17"/>
    <s v="Q2-2024"/>
    <s v="Africa → South Africa → Durban"/>
    <m/>
    <m/>
    <s v="Low"/>
    <n v="0"/>
    <n v="0"/>
    <n v="3.1E-2"/>
    <n v="657.6350000000001"/>
    <n v="7"/>
    <n v="5032.4433599999993"/>
    <n v="4603.4450000000006"/>
    <n v="428.99835999999868"/>
    <n v="8.5246535193989489E-2"/>
    <n v="0"/>
    <n v="-418.4950000000008"/>
    <m/>
  </r>
  <r>
    <s v="ORD-2025-231184"/>
    <d v="2025-06-01T00:00:00"/>
    <d v="2025-06-06T00:00:00"/>
    <n v="5"/>
    <s v="Original"/>
    <d v="2025-06-06T00:00:00"/>
    <n v="5"/>
    <x v="3"/>
    <s v="France"/>
    <s v="Paris"/>
    <s v="Consumer"/>
    <s v="Distributor"/>
    <s v="G. Dubois"/>
    <s v="Components"/>
    <s v="CMP-4093"/>
    <n v="379.45"/>
    <n v="742.23"/>
    <n v="742.23"/>
    <n v="0.09"/>
    <n v="13"/>
    <n v="8780.5809000000008"/>
    <n v="4932.8499999999995"/>
    <n v="3847.7309000000014"/>
    <n v="0.43820915083192286"/>
    <s v="Jun-2025"/>
    <d v="2025-06-01T00:00:00"/>
    <d v="2023-01-01T00:00:00"/>
    <n v="29"/>
    <s v="Q2-2025"/>
    <s v="Europe → France → Paris"/>
    <m/>
    <m/>
    <s v="Low"/>
    <n v="1"/>
    <n v="0"/>
    <n v="0.09"/>
    <n v="417.39500000000004"/>
    <n v="14"/>
    <n v="9456.0102000000006"/>
    <n v="5843.5300000000007"/>
    <n v="3612.4802"/>
    <n v="0.38203006591511501"/>
    <n v="675.42929999999978"/>
    <n v="-235.25070000000142"/>
    <m/>
  </r>
  <r>
    <s v="ORD-2023-363031"/>
    <d v="2023-05-06T00:00:00"/>
    <d v="2023-05-14T00:00:00"/>
    <n v="8"/>
    <s v="Original"/>
    <d v="2023-05-14T00:00:00"/>
    <n v="8"/>
    <x v="1"/>
    <s v="Japan"/>
    <s v="Osaka"/>
    <s v="Enterprise"/>
    <s v="Marketplace"/>
    <s v="B. Chen"/>
    <s v="Phones"/>
    <s v="PHN-6131"/>
    <n v="291.18"/>
    <n v="479.54"/>
    <n v="479.54"/>
    <n v="0.14099999999999999"/>
    <n v="22"/>
    <n v="9062.34692"/>
    <n v="6405.96"/>
    <n v="2656.3869199999999"/>
    <n v="0.29312350801066001"/>
    <s v="May-2023"/>
    <d v="2023-05-01T00:00:00"/>
    <d v="2023-03-01T00:00:00"/>
    <n v="2"/>
    <s v="Q2-2023"/>
    <s v="Asia → Japan → Osaka"/>
    <m/>
    <m/>
    <s v="Low"/>
    <n v="0"/>
    <n v="0"/>
    <n v="0.14099999999999999"/>
    <n v="320.29800000000006"/>
    <n v="23"/>
    <n v="9474.2717799999991"/>
    <n v="7366.8540000000012"/>
    <n v="2107.4177799999979"/>
    <n v="0.22243585881172581"/>
    <n v="411.92485999999917"/>
    <n v="-548.96914000000197"/>
    <m/>
  </r>
  <r>
    <s v="ORD-2023-619570"/>
    <d v="2023-11-14T00:00:00"/>
    <d v="2023-11-30T00:00:00"/>
    <n v="16"/>
    <s v="Original"/>
    <d v="2023-11-30T00:00:00"/>
    <n v="16"/>
    <x v="2"/>
    <s v="Brazil"/>
    <s v="São Paulo"/>
    <s v="Enterprise"/>
    <s v="Direct"/>
    <s v="K. Singh"/>
    <s v="Networking"/>
    <s v="NET-4104"/>
    <n v="1017.92"/>
    <n v="1175.25"/>
    <n v="1175.25"/>
    <n v="7.4999999999999997E-2"/>
    <n v="15"/>
    <n v="16306.59375"/>
    <n v="15268.8"/>
    <n v="1037.7937500000007"/>
    <n v="6.3642583234159542E-2"/>
    <s v="Nov-2023"/>
    <d v="2023-11-01T00:00:00"/>
    <d v="2023-01-01T00:00:00"/>
    <n v="10"/>
    <s v="Q4-2023"/>
    <s v="Americas → Brazil → São Paulo"/>
    <m/>
    <m/>
    <s v="Medium"/>
    <n v="0"/>
    <n v="0"/>
    <n v="7.4999999999999997E-2"/>
    <n v="1119.712"/>
    <n v="16"/>
    <n v="17393.7"/>
    <n v="17915.392"/>
    <n v="-521.6919999999991"/>
    <n v="-2.9993158442424502E-2"/>
    <n v="1087.1062500000007"/>
    <n v="-1559.4857499999998"/>
    <m/>
  </r>
  <r>
    <s v="ORD-2025-861401"/>
    <d v="2025-04-01T00:00:00"/>
    <d v="2025-04-27T00:00:00"/>
    <n v="26"/>
    <s v="Original"/>
    <d v="2025-04-27T00:00:00"/>
    <n v="26"/>
    <x v="2"/>
    <s v="USA"/>
    <s v="San Francisco"/>
    <s v="Corporate"/>
    <s v="Direct"/>
    <s v="I. Johnson"/>
    <s v="Monitors"/>
    <s v="MON-9319"/>
    <n v="156.55000000000001"/>
    <n v="227.45"/>
    <n v="227.45"/>
    <n v="1.4E-2"/>
    <n v="13"/>
    <n v="2915.4540999999999"/>
    <n v="2035.15"/>
    <n v="880.30409999999983"/>
    <n v="0.3019440779396938"/>
    <s v="Apr-2025"/>
    <d v="2025-04-01T00:00:00"/>
    <d v="2023-01-01T00:00:00"/>
    <n v="27"/>
    <s v="Q2-2025"/>
    <s v="Americas → USA → San Francisco"/>
    <m/>
    <m/>
    <s v="Low"/>
    <n v="0"/>
    <n v="0"/>
    <n v="1.4E-2"/>
    <n v="172.20500000000001"/>
    <n v="14"/>
    <n v="3139.7197999999999"/>
    <n v="2410.8700000000003"/>
    <n v="728.8497999999995"/>
    <n v="0.23213848573366308"/>
    <n v="224.26569999999992"/>
    <n v="-151.45430000000033"/>
    <m/>
  </r>
  <r>
    <s v="ORD-2023-835010"/>
    <d v="2023-03-23T00:00:00"/>
    <d v="2023-04-15T00:00:00"/>
    <n v="23"/>
    <s v="Original"/>
    <d v="2023-04-15T00:00:00"/>
    <n v="23"/>
    <x v="0"/>
    <s v="Kenya"/>
    <s v="Mombasa"/>
    <s v="Small Business"/>
    <s v="Retail"/>
    <s v="C. Otieno"/>
    <s v="Accessories"/>
    <s v="ACC-2988"/>
    <n v="875.36"/>
    <n v="1178.6199999999999"/>
    <n v="1178.6199999999999"/>
    <n v="0.151"/>
    <n v="53"/>
    <n v="53034.364139999991"/>
    <n v="46394.080000000002"/>
    <n v="6640.2841399999888"/>
    <n v="0.12520719815685888"/>
    <s v="Mar-2023"/>
    <d v="2023-03-01T00:00:00"/>
    <d v="2023-01-01T00:00:00"/>
    <n v="2"/>
    <s v="Q1-2023"/>
    <s v="Africa → Kenya → Mombasa"/>
    <m/>
    <m/>
    <s v="Medium"/>
    <n v="0"/>
    <n v="0"/>
    <n v="0.151"/>
    <n v="962.89600000000007"/>
    <n v="56"/>
    <n v="56036.309280000001"/>
    <n v="53922.176000000007"/>
    <n v="2114.1332799999946"/>
    <n v="3.7727917972544864E-2"/>
    <n v="3001.9451400000107"/>
    <n v="-4526.1508599999943"/>
    <m/>
  </r>
  <r>
    <s v="ORD-2024-819979"/>
    <d v="2024-05-28T00:00:00"/>
    <d v="2024-06-18T00:00:00"/>
    <n v="21"/>
    <s v="Original"/>
    <d v="2024-06-18T00:00:00"/>
    <n v="21"/>
    <x v="3"/>
    <s v="Germany"/>
    <s v="Frankfurt"/>
    <s v="Small Business"/>
    <s v="Online"/>
    <s v="E. Garcia"/>
    <s v="Phones"/>
    <s v="PHN-9399"/>
    <n v="986.85"/>
    <n v="2422.1"/>
    <n v="2422.1"/>
    <n v="7.5999999999999998E-2"/>
    <n v="10"/>
    <n v="22380.204000000002"/>
    <n v="9868.5"/>
    <n v="12511.704000000002"/>
    <n v="0.55905227673527913"/>
    <s v="May-2024"/>
    <d v="2024-05-01T00:00:00"/>
    <d v="2023-01-01T00:00:00"/>
    <n v="16"/>
    <s v="Q2-2024"/>
    <s v="Europe → Germany → Frankfurt"/>
    <m/>
    <m/>
    <s v="High"/>
    <n v="0"/>
    <n v="0"/>
    <n v="7.5999999999999998E-2"/>
    <n v="1085.5350000000001"/>
    <n v="11"/>
    <n v="24618.224399999999"/>
    <n v="11940.885"/>
    <n v="12677.339399999999"/>
    <n v="0.51495750440880694"/>
    <n v="2238.0203999999976"/>
    <n v="165.63539999999739"/>
    <m/>
  </r>
  <r>
    <s v="ORD-2024-719055"/>
    <d v="2024-01-02T00:00:00"/>
    <d v="2024-01-01T00:00:00"/>
    <n v="-1"/>
    <s v="Corrected"/>
    <d v="2024-01-03T00:00:00"/>
    <n v="1"/>
    <x v="2"/>
    <s v="USA"/>
    <s v="Chicago"/>
    <s v="Education"/>
    <s v="Marketplace"/>
    <s v="B. Chen"/>
    <s v="Networking"/>
    <s v="NET-4554"/>
    <n v="404.77"/>
    <n v="433.88"/>
    <n v="433.88"/>
    <n v="0.215"/>
    <n v="22"/>
    <n v="7493.1076000000012"/>
    <n v="8904.9399999999987"/>
    <n v="-1411.8323999999975"/>
    <n v="-0.18841747314558746"/>
    <s v="Jan-2024"/>
    <d v="2024-01-01T00:00:00"/>
    <d v="2023-01-01T00:00:00"/>
    <n v="12"/>
    <s v="Q1-2024"/>
    <s v="Americas → USA → Chicago"/>
    <m/>
    <m/>
    <s v="Low"/>
    <n v="1"/>
    <n v="1"/>
    <n v="0.215"/>
    <n v="445.24700000000001"/>
    <n v="23"/>
    <n v="7833.7034000000003"/>
    <n v="10240.681"/>
    <n v="-2406.9776000000002"/>
    <n v="-0.30725922046014659"/>
    <n v="340.59579999999914"/>
    <n v="-995.14520000000266"/>
    <m/>
  </r>
  <r>
    <s v="ORD-2023-888245"/>
    <d v="2023-02-28T00:00:00"/>
    <d v="2023-02-27T00:00:00"/>
    <n v="-1"/>
    <s v="Corrected"/>
    <d v="2023-03-01T00:00:00"/>
    <n v="1"/>
    <x v="3"/>
    <s v="France"/>
    <s v="Marseille"/>
    <s v="Corporate"/>
    <s v="Retail"/>
    <s v="K. Singh"/>
    <s v="Networking"/>
    <s v="NET-5195"/>
    <n v="1299.81"/>
    <n v="3149.13"/>
    <n v="3149.13"/>
    <n v="0.10299999999999999"/>
    <n v="14"/>
    <n v="39546.774539999999"/>
    <n v="18197.34"/>
    <n v="21349.434539999998"/>
    <n v="0.53985273864511729"/>
    <s v="Feb-2023"/>
    <d v="2023-02-01T00:00:00"/>
    <d v="2023-01-01T00:00:00"/>
    <n v="1"/>
    <s v="Q1-2023"/>
    <s v="Europe → France → Marseille"/>
    <m/>
    <m/>
    <s v="High"/>
    <n v="1"/>
    <n v="0"/>
    <n v="0.10299999999999999"/>
    <n v="1429.7910000000002"/>
    <n v="15"/>
    <n v="42371.544150000002"/>
    <n v="21446.865000000002"/>
    <n v="20924.67915"/>
    <n v="0.49383801250962905"/>
    <n v="2824.769610000003"/>
    <n v="-424.75538999999844"/>
    <m/>
  </r>
  <r>
    <s v="ORD-2024-206121"/>
    <d v="2024-02-18T00:00:00"/>
    <d v="2024-03-11T00:00:00"/>
    <n v="22"/>
    <s v="Original"/>
    <d v="2024-03-11T00:00:00"/>
    <n v="22"/>
    <x v="2"/>
    <s v="Brazil"/>
    <s v="São Paulo"/>
    <s v="Consumer"/>
    <s v="Online"/>
    <s v="A. Patel"/>
    <s v="Components"/>
    <s v="CMP-9801"/>
    <n v="80.48"/>
    <n v="65.650000000000006"/>
    <n v="65.650000000000006"/>
    <n v="0.17599999999999999"/>
    <n v="13"/>
    <n v="703.2428000000001"/>
    <n v="1046.24"/>
    <n v="-342.99719999999991"/>
    <n v="-0.48773652570634191"/>
    <s v="Feb-2024"/>
    <d v="2024-02-01T00:00:00"/>
    <d v="2023-01-01T00:00:00"/>
    <n v="13"/>
    <s v="Q1-2024"/>
    <s v="Americas → Brazil → São Paulo"/>
    <m/>
    <m/>
    <s v="Low"/>
    <n v="0"/>
    <n v="0"/>
    <n v="0.17599999999999999"/>
    <n v="88.528000000000006"/>
    <n v="14"/>
    <n v="757.33840000000021"/>
    <n v="1239.3920000000001"/>
    <n v="-482.05359999999985"/>
    <n v="-0.63651017827697598"/>
    <n v="54.095600000000104"/>
    <n v="-139.05639999999994"/>
    <m/>
  </r>
  <r>
    <s v="ORD-2024-500890"/>
    <d v="2024-09-09T00:00:00"/>
    <d v="2024-10-08T00:00:00"/>
    <n v="29"/>
    <s v="Original"/>
    <d v="2024-10-08T00:00:00"/>
    <n v="29"/>
    <x v="2"/>
    <s v="Brazil"/>
    <s v="São Paulo"/>
    <s v="Education"/>
    <s v="Direct"/>
    <s v="J. Njeri"/>
    <s v="Components"/>
    <s v="CMP-3093"/>
    <n v="1010.33"/>
    <n v="2492.14"/>
    <n v="2492.14"/>
    <n v="5.0999999999999997E-2"/>
    <n v="11"/>
    <n v="26015.449459999996"/>
    <n v="11113.630000000001"/>
    <n v="14901.819459999995"/>
    <n v="0.57280653493656752"/>
    <s v="Sep-2024"/>
    <d v="2024-09-01T00:00:00"/>
    <d v="2023-01-01T00:00:00"/>
    <n v="20"/>
    <s v="Q3-2024"/>
    <s v="Americas → Brazil → São Paulo"/>
    <m/>
    <m/>
    <s v="High"/>
    <n v="0"/>
    <n v="0"/>
    <n v="5.0999999999999997E-2"/>
    <n v="1111.3630000000001"/>
    <n v="12"/>
    <n v="28380.490319999997"/>
    <n v="13336.356"/>
    <n v="15044.134319999997"/>
    <n v="0.5300871884302244"/>
    <n v="2365.040860000001"/>
    <n v="142.31486000000223"/>
    <m/>
  </r>
  <r>
    <s v="ORD-2023-144816"/>
    <d v="2023-05-07T00:00:00"/>
    <d v="2023-05-29T00:00:00"/>
    <n v="22"/>
    <s v="Original"/>
    <d v="2023-05-29T00:00:00"/>
    <n v="22"/>
    <x v="0"/>
    <s v="South Africa"/>
    <s v="Durban"/>
    <s v="Education"/>
    <s v="Distributor"/>
    <s v="K. Singh"/>
    <s v="Accessories"/>
    <s v="ACC-2364"/>
    <n v="653.86"/>
    <n v="931.84"/>
    <n v="931.84"/>
    <n v="0.121"/>
    <n v="12"/>
    <n v="9829.0483199999999"/>
    <n v="7846.32"/>
    <n v="1982.7283200000002"/>
    <n v="0.20172129136506273"/>
    <s v="May-2023"/>
    <d v="2023-05-01T00:00:00"/>
    <d v="2023-01-01T00:00:00"/>
    <n v="4"/>
    <s v="Q2-2023"/>
    <s v="Africa → South Africa → Durban"/>
    <m/>
    <m/>
    <s v="Medium"/>
    <n v="0"/>
    <n v="0"/>
    <n v="0.121"/>
    <n v="719.24600000000009"/>
    <n v="13"/>
    <n v="10648.135679999999"/>
    <n v="9350.1980000000003"/>
    <n v="1297.9376799999991"/>
    <n v="0.12189342050156889"/>
    <n v="819.08735999999953"/>
    <n v="-684.79064000000108"/>
    <m/>
  </r>
  <r>
    <s v="ORD-2024-153053"/>
    <d v="2024-01-12T00:00:00"/>
    <d v="2024-01-29T00:00:00"/>
    <n v="17"/>
    <s v="Original"/>
    <d v="2024-01-29T00:00:00"/>
    <n v="17"/>
    <x v="1"/>
    <s v="India"/>
    <s v="Hyderabad"/>
    <s v="Small Business"/>
    <s v="Direct"/>
    <s v="B. Chen"/>
    <s v="Components"/>
    <s v="CMP-5138"/>
    <n v="310.02"/>
    <n v="619.51"/>
    <n v="619.51"/>
    <n v="4.2000000000000003E-2"/>
    <n v="4"/>
    <n v="2373.9623200000001"/>
    <n v="1240.08"/>
    <n v="1133.8823200000002"/>
    <n v="0.47763282106347843"/>
    <s v="Jan-2024"/>
    <d v="2024-01-01T00:00:00"/>
    <d v="2023-01-01T00:00:00"/>
    <n v="12"/>
    <s v="Q1-2024"/>
    <s v="Asia → India → Hyderabad"/>
    <m/>
    <m/>
    <s v="Low"/>
    <n v="0"/>
    <n v="0"/>
    <n v="4.2000000000000003E-2"/>
    <n v="341.02199999999999"/>
    <n v="4"/>
    <n v="2373.9623200000001"/>
    <n v="1364.088"/>
    <n v="1009.8743200000001"/>
    <n v="0.42539610316982623"/>
    <n v="0"/>
    <n v="-124.00800000000004"/>
    <m/>
  </r>
  <r>
    <s v="ORD-2023-536542"/>
    <d v="2023-06-10T00:00:00"/>
    <d v="2023-06-18T00:00:00"/>
    <n v="8"/>
    <s v="Original"/>
    <d v="2023-06-18T00:00:00"/>
    <n v="8"/>
    <x v="0"/>
    <s v="Kenya"/>
    <s v="Nakuru"/>
    <s v="Enterprise"/>
    <s v="Direct"/>
    <s v="H. Kim"/>
    <s v="Phones"/>
    <s v="PHN-2337"/>
    <n v="894.23"/>
    <n v="1421.55"/>
    <n v="1421.55"/>
    <n v="0.109"/>
    <n v="3"/>
    <n v="3799.8031499999997"/>
    <n v="2682.69"/>
    <n v="1117.1131499999997"/>
    <n v="0.29399237431549574"/>
    <s v="Jun-2023"/>
    <d v="2023-06-01T00:00:00"/>
    <d v="2023-01-01T00:00:00"/>
    <n v="5"/>
    <s v="Q2-2023"/>
    <s v="Africa → Kenya → Nakuru"/>
    <m/>
    <m/>
    <s v="Medium"/>
    <n v="0"/>
    <n v="0"/>
    <n v="0.109"/>
    <n v="983.65300000000013"/>
    <n v="3"/>
    <n v="3799.8031499999997"/>
    <n v="2950.9590000000003"/>
    <n v="848.84414999999944"/>
    <n v="0.22339161174704525"/>
    <n v="0"/>
    <n v="-268.26900000000023"/>
    <m/>
  </r>
  <r>
    <s v="ORD-2025-779530"/>
    <d v="2025-05-19T00:00:00"/>
    <d v="2025-05-17T00:00:00"/>
    <n v="-2"/>
    <s v="Corrected"/>
    <d v="2025-05-21T00:00:00"/>
    <n v="2"/>
    <x v="2"/>
    <s v="Brazil"/>
    <s v="São Paulo"/>
    <s v="Small Business"/>
    <s v="Distributor"/>
    <s v="L. Okafor"/>
    <s v="Monitors"/>
    <s v="MON-2993"/>
    <n v="383.77"/>
    <n v="952.56"/>
    <n v="952.56"/>
    <n v="0.34599999999999997"/>
    <n v="10"/>
    <n v="6229.7423999999992"/>
    <n v="3837.7"/>
    <n v="2392.0423999999994"/>
    <n v="0.38397131797937578"/>
    <s v="May-2025"/>
    <d v="2025-05-01T00:00:00"/>
    <d v="2023-01-01T00:00:00"/>
    <n v="28"/>
    <s v="Q2-2025"/>
    <s v="Americas → Brazil → São Paulo"/>
    <m/>
    <m/>
    <s v="Medium"/>
    <n v="1"/>
    <n v="1"/>
    <n v="0.25"/>
    <n v="422.14699999999999"/>
    <n v="11"/>
    <n v="7858.62"/>
    <n v="4643.6170000000002"/>
    <n v="3215.0029999999997"/>
    <n v="0.40910528820581726"/>
    <n v="1628.8776000000007"/>
    <n v="822.96060000000034"/>
    <m/>
  </r>
  <r>
    <s v="ORD-2023-163610"/>
    <d v="2023-10-22T00:00:00"/>
    <d v="2023-11-16T00:00:00"/>
    <n v="25"/>
    <s v="Original"/>
    <d v="2023-11-16T00:00:00"/>
    <n v="25"/>
    <x v="2"/>
    <s v="Canada"/>
    <s v="Toronto"/>
    <s v="Small Business"/>
    <s v="Marketplace"/>
    <s v="I. Johnson"/>
    <s v="Laptops"/>
    <s v="LAP-9024"/>
    <n v="1373.31"/>
    <n v="3154.14"/>
    <n v="3154.14"/>
    <n v="0.2"/>
    <n v="11"/>
    <n v="27756.432000000001"/>
    <n v="15106.41"/>
    <n v="12650.022000000001"/>
    <n v="0.45575101295440279"/>
    <s v="Oct-2023"/>
    <d v="2023-10-01T00:00:00"/>
    <d v="2023-01-01T00:00:00"/>
    <n v="9"/>
    <s v="Q4-2023"/>
    <s v="Americas → Canada → Toronto"/>
    <m/>
    <m/>
    <s v="High"/>
    <n v="0"/>
    <n v="0"/>
    <n v="0.2"/>
    <n v="1510.6410000000001"/>
    <n v="12"/>
    <n v="30279.744000000002"/>
    <n v="18127.692000000003"/>
    <n v="12152.052"/>
    <n v="0.40132611424984305"/>
    <n v="2523.3120000000017"/>
    <n v="-497.97000000000116"/>
    <m/>
  </r>
  <r>
    <s v="ORD-2025-653781"/>
    <d v="2025-01-11T00:00:00"/>
    <d v="2025-01-23T00:00:00"/>
    <n v="12"/>
    <s v="Original"/>
    <d v="2025-01-23T00:00:00"/>
    <n v="12"/>
    <x v="2"/>
    <s v="USA"/>
    <s v="Austin"/>
    <s v="Consumer"/>
    <s v="Distributor"/>
    <s v="H. Kim"/>
    <s v="Phones"/>
    <s v="PHN-6307"/>
    <n v="100.69"/>
    <n v="226.14"/>
    <n v="226.14"/>
    <n v="6.5000000000000002E-2"/>
    <n v="12"/>
    <n v="2537.2908000000002"/>
    <n v="1208.28"/>
    <n v="1329.0108000000002"/>
    <n v="0.52379128162999689"/>
    <s v="Jan-2025"/>
    <d v="2025-01-01T00:00:00"/>
    <d v="2023-01-01T00:00:00"/>
    <n v="24"/>
    <s v="Q1-2025"/>
    <s v="Americas → USA → Austin"/>
    <m/>
    <m/>
    <s v="Low"/>
    <n v="0"/>
    <n v="0"/>
    <n v="6.5000000000000002E-2"/>
    <n v="110.759"/>
    <n v="13"/>
    <n v="2748.7316999999998"/>
    <n v="1439.867"/>
    <n v="1308.8646999999999"/>
    <n v="0.47617040979299652"/>
    <n v="211.4408999999996"/>
    <n v="-20.146100000000388"/>
    <m/>
  </r>
  <r>
    <s v="ORD-2025-737787"/>
    <d v="2025-09-14T00:00:00"/>
    <d v="2025-09-26T00:00:00"/>
    <n v="12"/>
    <s v="Original"/>
    <d v="2025-09-26T00:00:00"/>
    <n v="12"/>
    <x v="3"/>
    <s v="United Kingdom"/>
    <s v="London"/>
    <s v="Small Business"/>
    <s v="Direct"/>
    <s v="N. Brown"/>
    <s v="Networking"/>
    <s v="NET-9003"/>
    <n v="425.15"/>
    <n v="885.92"/>
    <n v="885.92"/>
    <n v="0.23899999999999999"/>
    <n v="13"/>
    <n v="8764.4065599999994"/>
    <n v="5526.95"/>
    <n v="3237.4565599999996"/>
    <n v="0.3693868532725848"/>
    <s v="Sep-2025"/>
    <d v="2025-09-01T00:00:00"/>
    <d v="2023-01-01T00:00:00"/>
    <n v="32"/>
    <s v="Q3-2025"/>
    <s v="Europe → United Kingdom → London"/>
    <m/>
    <m/>
    <s v="Medium"/>
    <n v="0"/>
    <n v="1"/>
    <n v="0.23899999999999999"/>
    <n v="467.66500000000002"/>
    <n v="14"/>
    <n v="9438.5916799999995"/>
    <n v="6547.31"/>
    <n v="2891.2816799999991"/>
    <n v="0.30632553859984324"/>
    <n v="674.1851200000001"/>
    <n v="-346.17488000000048"/>
    <m/>
  </r>
  <r>
    <s v="ORD-2023-944052"/>
    <d v="2023-08-30T00:00:00"/>
    <d v="2023-09-03T00:00:00"/>
    <n v="4"/>
    <s v="Original"/>
    <d v="2023-09-03T00:00:00"/>
    <n v="4"/>
    <x v="1"/>
    <s v="India"/>
    <s v="Delhi"/>
    <s v="Small Business"/>
    <s v="Marketplace"/>
    <s v="L. Okafor"/>
    <s v="Accessories"/>
    <s v="ACC-3068"/>
    <n v="1082.25"/>
    <n v="2433.34"/>
    <n v="2433.34"/>
    <n v="0.27"/>
    <n v="4"/>
    <n v="7105.3528000000006"/>
    <n v="4329"/>
    <n v="2776.3528000000006"/>
    <n v="0.3907410199251472"/>
    <s v="Aug-2023"/>
    <d v="2023-08-01T00:00:00"/>
    <d v="2023-01-01T00:00:00"/>
    <n v="7"/>
    <s v="Q3-2023"/>
    <s v="Asia → India → Delhi"/>
    <m/>
    <m/>
    <s v="High"/>
    <n v="1"/>
    <n v="1"/>
    <n v="0.25"/>
    <n v="1190.4750000000001"/>
    <n v="4"/>
    <n v="7300.02"/>
    <n v="4761.9000000000005"/>
    <n v="2538.12"/>
    <n v="0.34768671866652417"/>
    <n v="194.66719999999987"/>
    <n v="-238.23280000000068"/>
    <m/>
  </r>
  <r>
    <s v="ORD-2023-181257"/>
    <d v="2023-11-15T00:00:00"/>
    <d v="2023-12-06T00:00:00"/>
    <n v="21"/>
    <s v="Original"/>
    <d v="2023-12-06T00:00:00"/>
    <n v="21"/>
    <x v="3"/>
    <s v="United Kingdom"/>
    <s v="Manchester"/>
    <s v="Education"/>
    <s v="Direct"/>
    <s v="H. Kim"/>
    <s v="Accessories"/>
    <s v="ACC-1060"/>
    <n v="1184.99"/>
    <n v="1154.3399999999999"/>
    <n v="1154.3399999999999"/>
    <n v="2.8000000000000001E-2"/>
    <n v="5"/>
    <n v="5610.0923999999995"/>
    <n v="5924.95"/>
    <n v="-314.85760000000028"/>
    <n v="-5.6123424990290764E-2"/>
    <s v="Nov-2023"/>
    <d v="2023-11-01T00:00:00"/>
    <d v="2023-01-01T00:00:00"/>
    <n v="10"/>
    <s v="Q4-2023"/>
    <s v="Europe → United Kingdom → Manchester"/>
    <m/>
    <m/>
    <s v="Medium"/>
    <n v="0"/>
    <n v="0"/>
    <n v="2.8000000000000001E-2"/>
    <n v="1303.489"/>
    <n v="5"/>
    <n v="5610.0923999999995"/>
    <n v="6517.4449999999997"/>
    <n v="-907.35260000000017"/>
    <n v="-0.16173576748931984"/>
    <n v="0"/>
    <n v="-592.49499999999989"/>
    <m/>
  </r>
  <r>
    <s v="ORD-2025-323492"/>
    <d v="2025-04-27T00:00:00"/>
    <d v="2025-05-27T00:00:00"/>
    <n v="30"/>
    <s v="Original"/>
    <d v="2025-05-27T00:00:00"/>
    <n v="30"/>
    <x v="1"/>
    <s v="India"/>
    <s v="Not Specified"/>
    <s v="Enterprise"/>
    <s v="Marketplace"/>
    <s v="H. Kim"/>
    <s v="Phones"/>
    <s v="PHN-3854"/>
    <n v="481.32"/>
    <n v="1135.99"/>
    <n v="1135.99"/>
    <n v="0.14499999999999999"/>
    <n v="5"/>
    <n v="4856.35725"/>
    <n v="2406.6"/>
    <n v="2449.7572500000001"/>
    <n v="0.50444337677175621"/>
    <s v="Apr-2025"/>
    <d v="2025-04-01T00:00:00"/>
    <d v="2023-01-01T00:00:00"/>
    <n v="27"/>
    <s v="Q2-2025"/>
    <s v="Asia → India → Not Specified"/>
    <m/>
    <m/>
    <s v="Medium"/>
    <n v="0"/>
    <n v="0"/>
    <n v="0.14499999999999999"/>
    <n v="529.452"/>
    <n v="5"/>
    <n v="4856.35725"/>
    <n v="2647.26"/>
    <n v="2209.0972499999998"/>
    <n v="0.45488771444893183"/>
    <n v="0"/>
    <n v="-240.66000000000031"/>
    <m/>
  </r>
  <r>
    <s v="ORD-2024-332076"/>
    <d v="2024-04-09T00:00:00"/>
    <d v="2024-04-18T00:00:00"/>
    <n v="9"/>
    <s v="Original"/>
    <d v="2024-04-18T00:00:00"/>
    <n v="9"/>
    <x v="3"/>
    <s v="France"/>
    <s v="Lyon"/>
    <s v="Consumer"/>
    <s v="Online"/>
    <s v="E. Garcia"/>
    <s v="Printers"/>
    <s v="PRN-1086"/>
    <n v="1288.8499999999999"/>
    <n v="2751.84"/>
    <n v="2751.84"/>
    <n v="0.158"/>
    <n v="7"/>
    <n v="16219.34496"/>
    <n v="9021.9499999999989"/>
    <n v="7197.3949600000014"/>
    <n v="0.44375373837538756"/>
    <s v="Apr-2024"/>
    <d v="2024-04-01T00:00:00"/>
    <d v="2023-01-01T00:00:00"/>
    <n v="15"/>
    <s v="Q2-2024"/>
    <s v="Europe → France → Lyon"/>
    <m/>
    <m/>
    <s v="High"/>
    <n v="0"/>
    <n v="0"/>
    <n v="0.158"/>
    <n v="1417.7350000000001"/>
    <n v="7"/>
    <n v="16219.34496"/>
    <n v="9924.1450000000004"/>
    <n v="6295.1999599999999"/>
    <n v="0.38812911221292623"/>
    <n v="0"/>
    <n v="-902.19500000000153"/>
    <m/>
  </r>
  <r>
    <s v="ORD-2024-571797"/>
    <d v="2024-07-11T00:00:00"/>
    <d v="2024-07-31T00:00:00"/>
    <n v="20"/>
    <s v="Original"/>
    <d v="2024-07-31T00:00:00"/>
    <n v="20"/>
    <x v="1"/>
    <s v="China"/>
    <s v="Shenzhen"/>
    <s v="Consumer"/>
    <s v="Online"/>
    <s v="G. Dubois"/>
    <s v="Phones"/>
    <s v="PHN-7815"/>
    <n v="647.26"/>
    <n v="1374.72"/>
    <n v="1374.72"/>
    <n v="6.6000000000000003E-2"/>
    <n v="22"/>
    <n v="28247.74656"/>
    <n v="14239.72"/>
    <n v="14008.02656"/>
    <n v="0.49589890401508901"/>
    <s v="Jul-2024"/>
    <d v="2024-07-01T00:00:00"/>
    <d v="2023-01-01T00:00:00"/>
    <n v="18"/>
    <s v="Q3-2024"/>
    <s v="Asia → China → Shenzhen"/>
    <m/>
    <m/>
    <s v="Medium"/>
    <n v="0"/>
    <n v="0"/>
    <n v="6.6000000000000003E-2"/>
    <n v="711.9860000000001"/>
    <n v="23"/>
    <n v="29531.73504"/>
    <n v="16375.678000000002"/>
    <n v="13156.057039999998"/>
    <n v="0.44548879441659783"/>
    <n v="1283.98848"/>
    <n v="-851.96952000000238"/>
    <m/>
  </r>
  <r>
    <s v="ORD-2024-129345"/>
    <d v="2024-02-18T00:00:00"/>
    <d v="2024-03-03T00:00:00"/>
    <n v="14"/>
    <s v="Original"/>
    <d v="2024-03-03T00:00:00"/>
    <n v="14"/>
    <x v="2"/>
    <s v="Brazil"/>
    <s v="Not Specified"/>
    <s v="Enterprise"/>
    <s v="Distributor"/>
    <s v="A. Patel"/>
    <s v="Printers"/>
    <s v="PRN-5384"/>
    <n v="624.23"/>
    <n v="1318.37"/>
    <n v="1318.37"/>
    <n v="0.21"/>
    <n v="37"/>
    <n v="38535.955099999999"/>
    <n v="23096.510000000002"/>
    <n v="15439.445099999997"/>
    <n v="0.40065038118128793"/>
    <s v="Feb-2024"/>
    <d v="2024-02-01T00:00:00"/>
    <d v="2023-01-01T00:00:00"/>
    <n v="13"/>
    <s v="Q1-2024"/>
    <s v="Americas → Brazil → Not Specified"/>
    <m/>
    <m/>
    <s v="Medium"/>
    <n v="0"/>
    <n v="1"/>
    <n v="0.21"/>
    <n v="686.65300000000002"/>
    <n v="39"/>
    <n v="40618.979699999996"/>
    <n v="26779.467000000001"/>
    <n v="13839.512699999996"/>
    <n v="0.34071541929941673"/>
    <n v="2083.024599999997"/>
    <n v="-1599.9324000000015"/>
    <m/>
  </r>
  <r>
    <s v="ORD-2023-660608"/>
    <d v="2023-07-25T00:00:00"/>
    <d v="2023-08-10T00:00:00"/>
    <n v="16"/>
    <s v="Original"/>
    <d v="2023-08-10T00:00:00"/>
    <n v="16"/>
    <x v="0"/>
    <s v="Nigeria"/>
    <s v="Port Harcourt"/>
    <s v="Corporate"/>
    <s v="Distributor"/>
    <s v="I. Johnson"/>
    <s v="Accessories"/>
    <s v="ACC-8178"/>
    <n v="506.83"/>
    <n v="441.74"/>
    <n v="441.74"/>
    <n v="0.24"/>
    <n v="9"/>
    <n v="3021.5016000000001"/>
    <n v="4561.47"/>
    <n v="-1539.9684000000002"/>
    <n v="-0.50966989393618067"/>
    <s v="Jul-2023"/>
    <d v="2023-07-01T00:00:00"/>
    <d v="2023-01-01T00:00:00"/>
    <n v="6"/>
    <s v="Q3-2023"/>
    <s v="Africa → Nigeria → Port Harcourt"/>
    <m/>
    <m/>
    <s v="Low"/>
    <n v="0"/>
    <n v="1"/>
    <n v="0.24"/>
    <n v="557.51300000000003"/>
    <n v="9"/>
    <n v="3021.5016000000001"/>
    <n v="5017.6170000000002"/>
    <n v="-1996.1154000000001"/>
    <n v="-0.66063688332979875"/>
    <n v="0"/>
    <n v="-456.14699999999993"/>
    <m/>
  </r>
  <r>
    <s v="ORD-2023-825084"/>
    <d v="2023-07-14T00:00:00"/>
    <d v="2023-07-21T00:00:00"/>
    <n v="7"/>
    <s v="Original"/>
    <d v="2023-07-21T00:00:00"/>
    <n v="7"/>
    <x v="0"/>
    <s v="South Africa"/>
    <s v="Durban"/>
    <s v="Enterprise"/>
    <s v="Marketplace"/>
    <s v="Not Specified"/>
    <s v="Monitors"/>
    <s v="MON-1018"/>
    <n v="620.74"/>
    <n v="1330.07"/>
    <n v="1330.07"/>
    <n v="0.29899999999999999"/>
    <n v="28"/>
    <n v="26106.613960000002"/>
    <n v="17380.72"/>
    <n v="8725.8939600000012"/>
    <n v="0.33424073965967516"/>
    <s v="Jul-2023"/>
    <d v="2023-07-01T00:00:00"/>
    <d v="2023-01-01T00:00:00"/>
    <n v="6"/>
    <s v="Q3-2023"/>
    <s v="Africa → South Africa → Durban"/>
    <m/>
    <m/>
    <s v="Medium"/>
    <n v="1"/>
    <n v="1"/>
    <n v="0.25"/>
    <n v="682.81400000000008"/>
    <n v="29"/>
    <n v="28929.022499999999"/>
    <n v="19801.606000000003"/>
    <n v="9127.4164999999957"/>
    <n v="0.31551071246876716"/>
    <n v="2822.4085399999967"/>
    <n v="401.52253999999448"/>
    <m/>
  </r>
  <r>
    <s v="ORD-2023-261081"/>
    <d v="2023-07-24T00:00:00"/>
    <d v="2023-08-19T00:00:00"/>
    <n v="26"/>
    <s v="Original"/>
    <d v="2023-08-19T00:00:00"/>
    <n v="26"/>
    <x v="0"/>
    <s v="Kenya"/>
    <s v="Nairobi"/>
    <s v="Enterprise"/>
    <s v="Distributor"/>
    <s v="M. Rossi"/>
    <s v="Accessories"/>
    <s v="ACC-1238"/>
    <n v="661.45"/>
    <n v="1634.86"/>
    <n v="1634.86"/>
    <n v="0.56499999999999995"/>
    <n v="24"/>
    <n v="17067.938400000003"/>
    <n v="15874.800000000001"/>
    <n v="1193.1384000000016"/>
    <n v="6.9905244092045793E-2"/>
    <s v="Jul-2023"/>
    <d v="2023-07-01T00:00:00"/>
    <d v="2023-01-01T00:00:00"/>
    <n v="6"/>
    <s v="Q3-2023"/>
    <s v="Africa → Kenya → Nairobi"/>
    <m/>
    <m/>
    <s v="High"/>
    <n v="0"/>
    <n v="1"/>
    <n v="0.25"/>
    <n v="727.59500000000014"/>
    <n v="25"/>
    <n v="30653.625"/>
    <n v="18189.875000000004"/>
    <n v="12463.749999999996"/>
    <n v="0.40659954573072504"/>
    <n v="13585.686599999997"/>
    <n v="11270.611599999995"/>
    <m/>
  </r>
  <r>
    <s v="ORD-2023-766015"/>
    <d v="2023-04-13T00:00:00"/>
    <d v="2023-04-11T00:00:00"/>
    <n v="-2"/>
    <s v="Corrected"/>
    <d v="2023-04-15T00:00:00"/>
    <n v="2"/>
    <x v="2"/>
    <s v="USA"/>
    <s v="San Francisco"/>
    <s v="Education"/>
    <s v="Marketplace"/>
    <s v="G. Dubois"/>
    <s v="Networking"/>
    <s v="NET-1816"/>
    <n v="32.1"/>
    <n v="70.599999999999994"/>
    <n v="70.599999999999994"/>
    <n v="0.28199999999999997"/>
    <n v="22"/>
    <n v="1115.1975999999997"/>
    <n v="706.2"/>
    <n v="408.99759999999969"/>
    <n v="0.36674899587301818"/>
    <s v="Apr-2023"/>
    <d v="2023-04-01T00:00:00"/>
    <d v="2023-01-01T00:00:00"/>
    <n v="3"/>
    <s v="Q2-2023"/>
    <s v="Americas → USA → San Francisco"/>
    <m/>
    <m/>
    <s v="Low"/>
    <n v="1"/>
    <n v="1"/>
    <n v="0.25"/>
    <n v="35.31"/>
    <n v="23"/>
    <n v="1217.8499999999999"/>
    <n v="812.13000000000011"/>
    <n v="405.7199999999998"/>
    <n v="0.33314447592067975"/>
    <n v="102.65240000000017"/>
    <n v="-3.277599999999893"/>
    <m/>
  </r>
  <r>
    <s v="ORD-2024-333192"/>
    <d v="2024-10-29T00:00:00"/>
    <d v="2024-11-04T00:00:00"/>
    <n v="6"/>
    <s v="Original"/>
    <d v="2024-11-04T00:00:00"/>
    <n v="6"/>
    <x v="0"/>
    <s v="Kenya"/>
    <s v="Nairobi"/>
    <s v="Corporate"/>
    <s v="Distributor"/>
    <s v="M. Rossi"/>
    <s v="Printers"/>
    <s v="PRN-4893"/>
    <n v="805.81"/>
    <n v="1823.04"/>
    <n v="1823.04"/>
    <n v="0"/>
    <n v="11"/>
    <n v="20053.439999999999"/>
    <n v="8863.91"/>
    <n v="11189.529999999999"/>
    <n v="0.55798556257679477"/>
    <s v="Oct-2024"/>
    <d v="2024-10-01T00:00:00"/>
    <d v="2023-01-01T00:00:00"/>
    <n v="21"/>
    <s v="Q4-2024"/>
    <s v="Africa → Kenya → Nairobi"/>
    <m/>
    <m/>
    <s v="High"/>
    <n v="1"/>
    <n v="0"/>
    <n v="0"/>
    <n v="886.39099999999996"/>
    <n v="12"/>
    <n v="21876.48"/>
    <n v="10636.691999999999"/>
    <n v="11239.788"/>
    <n v="0.51378411883447428"/>
    <n v="1823.0400000000009"/>
    <n v="50.25800000000163"/>
    <m/>
  </r>
  <r>
    <s v="ORD-2024-647473"/>
    <d v="2024-02-17T00:00:00"/>
    <d v="2024-03-04T00:00:00"/>
    <n v="16"/>
    <s v="Original"/>
    <d v="2024-03-04T00:00:00"/>
    <n v="16"/>
    <x v="1"/>
    <s v="India"/>
    <s v="Delhi"/>
    <s v="Small Business"/>
    <s v="Marketplace"/>
    <s v="F. Müller"/>
    <s v="Phones"/>
    <s v="PHN-1717"/>
    <n v="1231.8"/>
    <n v="2015.99"/>
    <n v="2015.99"/>
    <n v="0.26100000000000001"/>
    <n v="6"/>
    <n v="8938.8996600000009"/>
    <n v="7390.7999999999993"/>
    <n v="1548.0996600000017"/>
    <n v="0.17318682599464391"/>
    <s v="Feb-2024"/>
    <d v="2024-02-01T00:00:00"/>
    <d v="2023-01-01T00:00:00"/>
    <n v="13"/>
    <s v="Q1-2024"/>
    <s v="Asia → India → Delhi"/>
    <m/>
    <m/>
    <s v="High"/>
    <n v="0"/>
    <n v="1"/>
    <n v="0.25"/>
    <n v="1354.98"/>
    <n v="6"/>
    <n v="9071.9549999999999"/>
    <n v="8129.88"/>
    <n v="942.07499999999982"/>
    <n v="0.10384476113472783"/>
    <n v="133.05533999999898"/>
    <n v="-606.02466000000186"/>
    <m/>
  </r>
  <r>
    <s v="ORD-2024-892908"/>
    <d v="2024-07-13T00:00:00"/>
    <d v="2024-07-12T00:00:00"/>
    <n v="-1"/>
    <s v="Corrected"/>
    <d v="2024-07-14T00:00:00"/>
    <n v="1"/>
    <x v="1"/>
    <s v="Japan"/>
    <s v="Nagoya"/>
    <s v="Small Business"/>
    <s v="Marketplace"/>
    <s v="F. Müller"/>
    <s v="Networking"/>
    <s v="NET-9575"/>
    <n v="105.13"/>
    <n v="244.13"/>
    <n v="244.13"/>
    <n v="7.0999999999999994E-2"/>
    <n v="14"/>
    <n v="3175.1547799999998"/>
    <n v="1471.82"/>
    <n v="1703.3347799999999"/>
    <n v="0.53645724319618837"/>
    <s v="Jul-2024"/>
    <d v="2024-07-01T00:00:00"/>
    <d v="2023-03-01T00:00:00"/>
    <n v="16"/>
    <s v="Q3-2024"/>
    <s v="Asia → Japan → Nagoya"/>
    <m/>
    <m/>
    <s v="Low"/>
    <n v="1"/>
    <n v="0"/>
    <n v="7.0999999999999994E-2"/>
    <n v="115.643"/>
    <n v="15"/>
    <n v="3401.9515500000002"/>
    <n v="1734.645"/>
    <n v="1667.3065500000002"/>
    <n v="0.49010296751580723"/>
    <n v="226.79677000000038"/>
    <n v="-36.028229999999667"/>
    <m/>
  </r>
  <r>
    <s v="ORD-2023-573146"/>
    <d v="2023-12-01T00:00:00"/>
    <d v="2023-12-18T00:00:00"/>
    <n v="17"/>
    <s v="Original"/>
    <d v="2023-12-18T00:00:00"/>
    <n v="17"/>
    <x v="1"/>
    <s v="Japan"/>
    <s v="Nagoya"/>
    <s v="Small Business"/>
    <s v="Direct"/>
    <s v="N. Brown"/>
    <s v="Laptops"/>
    <s v="LAP-3604"/>
    <n v="1495.79"/>
    <n v="2783.12"/>
    <n v="2783.12"/>
    <n v="0.02"/>
    <n v="5"/>
    <n v="13637.287999999999"/>
    <n v="7478.95"/>
    <n v="6158.3379999999988"/>
    <n v="0.45158084217331185"/>
    <s v="Dec-2023"/>
    <d v="2023-12-01T00:00:00"/>
    <d v="2023-03-01T00:00:00"/>
    <n v="9"/>
    <s v="Q4-2023"/>
    <s v="Asia → Japan → Nagoya"/>
    <m/>
    <m/>
    <s v="High"/>
    <n v="0"/>
    <n v="0"/>
    <n v="0.02"/>
    <n v="1645.3690000000001"/>
    <n v="5"/>
    <n v="13637.287999999999"/>
    <n v="8226.8450000000012"/>
    <n v="5410.4429999999975"/>
    <n v="0.3967389263906429"/>
    <n v="0"/>
    <n v="-747.89500000000135"/>
    <m/>
  </r>
  <r>
    <s v="ORD-2024-901115"/>
    <d v="2024-07-25T00:00:00"/>
    <d v="2024-08-02T00:00:00"/>
    <n v="8"/>
    <s v="Original"/>
    <d v="2024-08-02T00:00:00"/>
    <n v="8"/>
    <x v="2"/>
    <s v="Canada"/>
    <s v="Montreal"/>
    <s v="Consumer"/>
    <s v="Direct"/>
    <s v="J. Njeri"/>
    <s v="Accessories"/>
    <s v="ACC-6626"/>
    <n v="986.81"/>
    <n v="2050.31"/>
    <n v="2050.31"/>
    <n v="0.10299999999999999"/>
    <n v="43"/>
    <n v="79082.507010000001"/>
    <n v="42432.829999999994"/>
    <n v="36649.677010000007"/>
    <n v="0.46343595310358138"/>
    <s v="Jul-2024"/>
    <d v="2024-07-01T00:00:00"/>
    <d v="2023-01-01T00:00:00"/>
    <n v="18"/>
    <s v="Q3-2024"/>
    <s v="Americas → Canada → Montreal"/>
    <m/>
    <m/>
    <s v="High"/>
    <n v="0"/>
    <n v="0"/>
    <n v="0.10299999999999999"/>
    <n v="1085.491"/>
    <n v="45"/>
    <n v="82760.763149999999"/>
    <n v="48847.095000000001"/>
    <n v="33913.668149999998"/>
    <n v="0.40977954841393943"/>
    <n v="3678.2561399999977"/>
    <n v="-2736.008860000009"/>
    <m/>
  </r>
  <r>
    <s v="ORD-2023-898009"/>
    <d v="2023-05-04T00:00:00"/>
    <d v="2023-05-16T00:00:00"/>
    <n v="12"/>
    <s v="Original"/>
    <d v="2023-05-16T00:00:00"/>
    <n v="12"/>
    <x v="0"/>
    <s v="Nigeria"/>
    <s v="Abuja"/>
    <s v="Small Business"/>
    <s v="Marketplace"/>
    <s v="J. Njeri"/>
    <s v="Phones"/>
    <s v="PHN-1670"/>
    <n v="77.739999999999995"/>
    <n v="147.12"/>
    <n v="147.12"/>
    <n v="0"/>
    <n v="15"/>
    <n v="2206.8000000000002"/>
    <n v="1166.0999999999999"/>
    <n v="1040.7000000000003"/>
    <n v="0.47158781946710177"/>
    <s v="May-2023"/>
    <d v="2023-05-01T00:00:00"/>
    <d v="2023-01-01T00:00:00"/>
    <n v="4"/>
    <s v="Q2-2023"/>
    <s v="Africa → Nigeria → Abuja"/>
    <m/>
    <m/>
    <s v="Low"/>
    <n v="0"/>
    <n v="0"/>
    <n v="0"/>
    <n v="85.513999999999996"/>
    <n v="16"/>
    <n v="2353.92"/>
    <n v="1368.2239999999999"/>
    <n v="985.69600000000014"/>
    <n v="0.41874660141381193"/>
    <n v="147.11999999999989"/>
    <n v="-55.004000000000133"/>
    <m/>
  </r>
  <r>
    <s v="ORD-2023-208944"/>
    <d v="2023-12-21T00:00:00"/>
    <d v="2024-01-06T00:00:00"/>
    <n v="16"/>
    <s v="Original"/>
    <d v="2024-01-06T00:00:00"/>
    <n v="16"/>
    <x v="0"/>
    <s v="Nigeria"/>
    <s v="Not Specified"/>
    <s v="Corporate"/>
    <s v="Marketplace"/>
    <s v="K. Singh"/>
    <s v="Components"/>
    <s v="CMP-4792"/>
    <n v="932.61"/>
    <n v="1982.98"/>
    <n v="1982.98"/>
    <n v="0.14399999999999999"/>
    <n v="16"/>
    <n v="27158.894079999998"/>
    <n v="14921.76"/>
    <n v="12237.134079999998"/>
    <n v="0.45057556629345635"/>
    <s v="Dec-2023"/>
    <d v="2023-12-01T00:00:00"/>
    <d v="2023-01-01T00:00:00"/>
    <n v="11"/>
    <s v="Q4-2023"/>
    <s v="Africa → Nigeria → Not Specified"/>
    <m/>
    <m/>
    <s v="High"/>
    <n v="0"/>
    <n v="0"/>
    <n v="0.14399999999999999"/>
    <n v="1025.8710000000001"/>
    <n v="17"/>
    <n v="28856.324960000002"/>
    <n v="17439.807000000001"/>
    <n v="11416.517960000001"/>
    <n v="0.39563312292280201"/>
    <n v="1697.4308800000035"/>
    <n v="-820.61611999999695"/>
    <m/>
  </r>
  <r>
    <s v="ORD-2025-480172"/>
    <d v="2025-06-17T00:00:00"/>
    <d v="2025-07-05T00:00:00"/>
    <n v="18"/>
    <s v="Original"/>
    <d v="2025-07-05T00:00:00"/>
    <n v="18"/>
    <x v="1"/>
    <s v="India"/>
    <s v="Delhi"/>
    <s v="Consumer"/>
    <s v="Marketplace"/>
    <s v="L. Okafor"/>
    <s v="Laptops"/>
    <s v="LAP-1990"/>
    <n v="982.93"/>
    <n v="2299.3000000000002"/>
    <n v="2299.3000000000002"/>
    <n v="0.113"/>
    <n v="6"/>
    <n v="12236.874600000001"/>
    <n v="5897.58"/>
    <n v="6339.2946000000011"/>
    <n v="0.51804850562087157"/>
    <s v="Jun-2025"/>
    <d v="2025-06-01T00:00:00"/>
    <d v="2023-01-01T00:00:00"/>
    <n v="29"/>
    <s v="Q2-2025"/>
    <s v="Asia → India → Delhi"/>
    <m/>
    <m/>
    <s v="High"/>
    <n v="0"/>
    <n v="0"/>
    <n v="0.113"/>
    <n v="1081.223"/>
    <n v="6"/>
    <n v="12236.874600000001"/>
    <n v="6487.3379999999997"/>
    <n v="5749.5366000000013"/>
    <n v="0.46985335618295876"/>
    <n v="0"/>
    <n v="-589.75799999999981"/>
    <m/>
  </r>
  <r>
    <s v="ORD-2023-735274"/>
    <d v="2023-02-23T00:00:00"/>
    <d v="2023-03-08T00:00:00"/>
    <n v="13"/>
    <s v="Original"/>
    <d v="2023-03-08T00:00:00"/>
    <n v="13"/>
    <x v="3"/>
    <s v="United Kingdom"/>
    <s v="Manchester"/>
    <s v="Small Business"/>
    <s v="Direct"/>
    <s v="C. Otieno"/>
    <s v="Printers"/>
    <s v="PRN-7410"/>
    <n v="307.37"/>
    <n v="462.61"/>
    <n v="462.61"/>
    <n v="0.188"/>
    <n v="11"/>
    <n v="4132.0325200000007"/>
    <n v="3381.07"/>
    <n v="750.9625200000005"/>
    <n v="0.18174167709599739"/>
    <s v="Feb-2023"/>
    <d v="2023-02-01T00:00:00"/>
    <d v="2023-01-01T00:00:00"/>
    <n v="1"/>
    <s v="Q1-2023"/>
    <s v="Europe → United Kingdom → Manchester"/>
    <m/>
    <m/>
    <s v="Low"/>
    <n v="0"/>
    <n v="0"/>
    <n v="0.188"/>
    <n v="338.10700000000003"/>
    <n v="12"/>
    <n v="4507.67184"/>
    <n v="4057.2840000000006"/>
    <n v="450.38783999999941"/>
    <n v="9.9915844805596898E-2"/>
    <n v="375.63931999999932"/>
    <n v="-300.57468000000108"/>
    <m/>
  </r>
  <r>
    <s v="ORD-2023-212701"/>
    <d v="2023-12-02T00:00:00"/>
    <d v="2023-12-16T00:00:00"/>
    <n v="14"/>
    <s v="Original"/>
    <d v="2023-12-16T00:00:00"/>
    <n v="14"/>
    <x v="3"/>
    <s v="Germany"/>
    <s v="Frankfurt"/>
    <s v="Education"/>
    <s v="Direct"/>
    <s v="N. Brown"/>
    <s v="Monitors"/>
    <s v="MON-4278"/>
    <n v="879.08"/>
    <n v="1093.3900000000001"/>
    <n v="1093.3900000000001"/>
    <n v="0.113"/>
    <n v="17"/>
    <n v="16487.22781"/>
    <n v="14944.36"/>
    <n v="1542.8678099999997"/>
    <n v="9.3579577341935186E-2"/>
    <s v="Dec-2023"/>
    <d v="2023-12-01T00:00:00"/>
    <d v="2023-01-01T00:00:00"/>
    <n v="11"/>
    <s v="Q4-2023"/>
    <s v="Europe → Germany → Frankfurt"/>
    <m/>
    <m/>
    <s v="Medium"/>
    <n v="0"/>
    <n v="0"/>
    <n v="0.113"/>
    <n v="966.98800000000017"/>
    <n v="18"/>
    <n v="17457.064740000002"/>
    <n v="17405.784000000003"/>
    <n v="51.280739999998332"/>
    <n v="2.9375350761286301E-3"/>
    <n v="969.8369300000013"/>
    <n v="-1491.5870700000014"/>
    <m/>
  </r>
  <r>
    <s v="ORD-2023-479747"/>
    <d v="2023-07-14T00:00:00"/>
    <d v="2023-07-14T00:00:00"/>
    <n v="0"/>
    <s v="Original"/>
    <d v="2023-07-14T00:00:00"/>
    <n v="0"/>
    <x v="0"/>
    <s v="Nigeria"/>
    <s v="Lagos"/>
    <s v="Education"/>
    <s v="Retail"/>
    <s v="I. Johnson"/>
    <s v="Accessories"/>
    <s v="ACC-5334"/>
    <n v="956.38"/>
    <n v="1454.22"/>
    <n v="1454.22"/>
    <n v="3.9E-2"/>
    <n v="19"/>
    <n v="26552.60298"/>
    <n v="18171.22"/>
    <n v="8381.3829799999985"/>
    <n v="0.31565202802576603"/>
    <s v="Jul-2023"/>
    <d v="2023-07-01T00:00:00"/>
    <d v="2023-01-01T00:00:00"/>
    <n v="6"/>
    <s v="Q3-2023"/>
    <s v="Africa → Nigeria → Lagos"/>
    <m/>
    <m/>
    <s v="Medium"/>
    <n v="1"/>
    <n v="0"/>
    <n v="3.9E-2"/>
    <n v="1052.018"/>
    <n v="20"/>
    <n v="27950.108400000001"/>
    <n v="21040.36"/>
    <n v="6909.7484000000004"/>
    <n v="0.24721723082834271"/>
    <n v="1397.5054200000013"/>
    <n v="-1471.6345799999981"/>
    <m/>
  </r>
  <r>
    <s v="ORD-2024-915495"/>
    <d v="2024-08-08T00:00:00"/>
    <d v="2024-08-20T00:00:00"/>
    <n v="12"/>
    <s v="Original"/>
    <d v="2024-08-20T00:00:00"/>
    <n v="12"/>
    <x v="1"/>
    <s v="Japan"/>
    <s v="Osaka"/>
    <s v="Small Business"/>
    <s v="Retail"/>
    <s v="H. Kim"/>
    <s v="Networking"/>
    <s v="NET-8957"/>
    <n v="1233.3599999999999"/>
    <n v="2120.4"/>
    <n v="2120.4"/>
    <n v="0.17899999999999999"/>
    <n v="20"/>
    <n v="34816.968000000001"/>
    <n v="24667.199999999997"/>
    <n v="10149.768000000004"/>
    <n v="0.29151785991244278"/>
    <s v="Aug-2024"/>
    <d v="2024-08-01T00:00:00"/>
    <d v="2023-03-01T00:00:00"/>
    <n v="17"/>
    <s v="Q3-2024"/>
    <s v="Asia → Japan → Osaka"/>
    <m/>
    <m/>
    <s v="High"/>
    <n v="0"/>
    <n v="0"/>
    <n v="0.17899999999999999"/>
    <n v="1356.6959999999999"/>
    <n v="21"/>
    <n v="36557.816399999996"/>
    <n v="28490.615999999998"/>
    <n v="8067.2003999999979"/>
    <n v="0.22066964590368693"/>
    <n v="1740.8483999999953"/>
    <n v="-2082.5676000000058"/>
    <m/>
  </r>
  <r>
    <s v="ORD-2024-225829"/>
    <d v="2024-11-07T00:00:00"/>
    <d v="2024-11-26T00:00:00"/>
    <n v="19"/>
    <s v="Original"/>
    <d v="2024-11-26T00:00:00"/>
    <n v="19"/>
    <x v="2"/>
    <s v="Brazil"/>
    <s v="Rio de Janeiro"/>
    <s v="Non-Profit"/>
    <s v="Distributor"/>
    <s v="J. Njeri"/>
    <s v="Printers"/>
    <s v="PRN-9960"/>
    <n v="55.35"/>
    <n v="128.68"/>
    <n v="128.68"/>
    <n v="0.128"/>
    <n v="10"/>
    <n v="1122.0896000000002"/>
    <n v="553.5"/>
    <n v="568.58960000000025"/>
    <n v="0.50672388372550647"/>
    <s v="Nov-2024"/>
    <d v="2024-11-01T00:00:00"/>
    <d v="2023-01-01T00:00:00"/>
    <n v="22"/>
    <s v="Q4-2024"/>
    <s v="Americas → Brazil → Rio de Janeiro"/>
    <m/>
    <m/>
    <s v="Low"/>
    <n v="0"/>
    <n v="0"/>
    <n v="0.128"/>
    <n v="60.885000000000005"/>
    <n v="11"/>
    <n v="1234.29856"/>
    <n v="669.73500000000001"/>
    <n v="564.56355999999994"/>
    <n v="0.457396272098057"/>
    <n v="112.20895999999971"/>
    <n v="-4.0260400000003074"/>
    <m/>
  </r>
  <r>
    <s v="ORD-2024-921935"/>
    <d v="2024-01-01T00:00:00"/>
    <d v="2024-01-27T00:00:00"/>
    <n v="26"/>
    <s v="Original"/>
    <d v="2024-01-27T00:00:00"/>
    <n v="26"/>
    <x v="3"/>
    <s v="United Kingdom"/>
    <s v="Manchester"/>
    <s v="Education"/>
    <s v="Distributor"/>
    <s v="D. Smith"/>
    <s v="Accessories"/>
    <s v="ACC-3103"/>
    <n v="657.45"/>
    <n v="1325.96"/>
    <n v="1325.96"/>
    <n v="0.16700000000000001"/>
    <n v="21"/>
    <n v="23195.01828"/>
    <n v="13806.45"/>
    <n v="9388.5682799999995"/>
    <n v="0.40476658249048808"/>
    <s v="Jan-2024"/>
    <d v="2024-01-01T00:00:00"/>
    <d v="2023-01-01T00:00:00"/>
    <n v="12"/>
    <s v="Q1-2024"/>
    <s v="Europe → United Kingdom → Manchester"/>
    <m/>
    <m/>
    <s v="Medium"/>
    <n v="0"/>
    <n v="0"/>
    <n v="0.16700000000000001"/>
    <n v="723.19500000000016"/>
    <n v="22"/>
    <n v="24299.542960000002"/>
    <n v="15910.290000000005"/>
    <n v="8389.252959999998"/>
    <n v="0.34524324073953683"/>
    <n v="1104.5246800000023"/>
    <n v="-999.31532000000152"/>
    <m/>
  </r>
  <r>
    <s v="ORD-2025-949776"/>
    <d v="2025-08-14T00:00:00"/>
    <d v="2025-09-11T00:00:00"/>
    <n v="28"/>
    <s v="Original"/>
    <d v="2025-09-11T00:00:00"/>
    <n v="28"/>
    <x v="2"/>
    <s v="Brazil"/>
    <s v="São Paulo"/>
    <s v="Non-Profit"/>
    <s v="Direct"/>
    <s v="F. Müller"/>
    <s v="Printers"/>
    <s v="PRN-9490"/>
    <n v="1203.02"/>
    <n v="2439.33"/>
    <n v="2439.33"/>
    <n v="0"/>
    <n v="18"/>
    <n v="43907.94"/>
    <n v="21654.36"/>
    <n v="22253.58"/>
    <n v="0.50682359500354612"/>
    <s v="Aug-2025"/>
    <d v="2025-08-01T00:00:00"/>
    <d v="2023-01-01T00:00:00"/>
    <n v="31"/>
    <s v="Q3-2025"/>
    <s v="Americas → Brazil → São Paulo"/>
    <m/>
    <m/>
    <s v="High"/>
    <n v="0"/>
    <n v="0"/>
    <n v="0"/>
    <n v="1323.3220000000001"/>
    <n v="19"/>
    <n v="46347.27"/>
    <n v="25143.118000000002"/>
    <n v="21204.151999999995"/>
    <n v="0.45750595450390058"/>
    <n v="2439.3299999999945"/>
    <n v="-1049.4280000000072"/>
    <m/>
  </r>
  <r>
    <s v="ORD-2024-510591"/>
    <d v="2024-04-03T00:00:00"/>
    <d v="2024-04-21T00:00:00"/>
    <n v="18"/>
    <s v="Original"/>
    <d v="2024-04-21T00:00:00"/>
    <n v="18"/>
    <x v="2"/>
    <s v="Brazil"/>
    <s v="Brasília"/>
    <s v="Small Business"/>
    <s v="Distributor"/>
    <s v="B. Chen"/>
    <s v="Networking"/>
    <s v="NET-3850"/>
    <n v="1176.69"/>
    <n v="2201.54"/>
    <n v="2201.54"/>
    <n v="0.17"/>
    <n v="27"/>
    <n v="49336.511399999996"/>
    <n v="31770.63"/>
    <n v="17565.881399999995"/>
    <n v="0.35604222717701106"/>
    <s v="Apr-2024"/>
    <d v="2024-04-01T00:00:00"/>
    <d v="2023-01-01T00:00:00"/>
    <n v="15"/>
    <s v="Q2-2024"/>
    <s v="Americas → Brazil → Brasília"/>
    <m/>
    <m/>
    <s v="High"/>
    <n v="0"/>
    <n v="0"/>
    <n v="0.17"/>
    <n v="1294.3590000000002"/>
    <n v="28"/>
    <n v="51163.789599999996"/>
    <n v="36242.052000000003"/>
    <n v="14921.737599999993"/>
    <n v="0.29164644989471217"/>
    <n v="1827.2782000000007"/>
    <n v="-2644.1438000000016"/>
    <m/>
  </r>
  <r>
    <s v="ORD-2024-961756"/>
    <d v="2024-11-25T00:00:00"/>
    <d v="2024-12-07T00:00:00"/>
    <n v="12"/>
    <s v="Original"/>
    <d v="2024-12-07T00:00:00"/>
    <n v="12"/>
    <x v="1"/>
    <s v="China"/>
    <s v="Shanghai"/>
    <s v="Corporate"/>
    <s v="Distributor"/>
    <s v="A. Patel"/>
    <s v="Accessories"/>
    <s v="ACC-7047"/>
    <n v="769.9"/>
    <n v="814.36"/>
    <n v="814.36"/>
    <n v="0"/>
    <n v="5"/>
    <n v="4071.8"/>
    <n v="3849.5"/>
    <n v="222.30000000000018"/>
    <n v="5.4595019401738831E-2"/>
    <s v="Nov-2024"/>
    <d v="2024-11-01T00:00:00"/>
    <d v="2023-01-01T00:00:00"/>
    <n v="22"/>
    <s v="Q4-2024"/>
    <s v="Asia → China → Shanghai"/>
    <m/>
    <m/>
    <s v="Low"/>
    <n v="0"/>
    <n v="0"/>
    <n v="0"/>
    <n v="846.8900000000001"/>
    <n v="5"/>
    <n v="4071.8"/>
    <n v="4234.4500000000007"/>
    <n v="-162.65000000000055"/>
    <n v="-3.9945478658087466E-2"/>
    <n v="0"/>
    <n v="-384.95000000000073"/>
    <m/>
  </r>
  <r>
    <s v="ORD-2024-892173"/>
    <d v="2024-01-18T00:00:00"/>
    <d v="2024-02-03T00:00:00"/>
    <n v="16"/>
    <s v="Original"/>
    <d v="2024-02-03T00:00:00"/>
    <n v="16"/>
    <x v="0"/>
    <s v="South Africa"/>
    <s v="Cape Town"/>
    <s v="Non-Profit"/>
    <s v="Distributor"/>
    <s v="L. Okafor"/>
    <s v="Printers"/>
    <s v="PRN-6660"/>
    <n v="666.23"/>
    <n v="1382.91"/>
    <n v="1382.91"/>
    <n v="0.17599999999999999"/>
    <n v="13"/>
    <n v="14813.731920000002"/>
    <n v="8660.99"/>
    <n v="6152.7419200000022"/>
    <n v="0.41534043907553048"/>
    <s v="Jan-2024"/>
    <d v="2024-01-01T00:00:00"/>
    <d v="2023-01-01T00:00:00"/>
    <n v="12"/>
    <s v="Q1-2024"/>
    <s v="Africa → South Africa → Cape Town"/>
    <m/>
    <m/>
    <s v="Medium"/>
    <n v="0"/>
    <n v="0"/>
    <n v="0.17599999999999999"/>
    <n v="732.85300000000007"/>
    <n v="14"/>
    <n v="15953.249760000002"/>
    <n v="10259.942000000001"/>
    <n v="5693.3077600000015"/>
    <n v="0.3568744829830835"/>
    <n v="1139.5178400000004"/>
    <n v="-459.4341600000007"/>
    <m/>
  </r>
  <r>
    <s v="ORD-2024-704056"/>
    <d v="2024-06-23T00:00:00"/>
    <d v="2024-06-25T00:00:00"/>
    <n v="2"/>
    <s v="Original"/>
    <d v="2024-06-25T00:00:00"/>
    <n v="2"/>
    <x v="3"/>
    <s v="United Kingdom"/>
    <s v="Birmingham"/>
    <s v="Small Business"/>
    <s v="Marketplace"/>
    <s v="L. Okafor"/>
    <s v="Accessories"/>
    <s v="ACC-7838"/>
    <n v="951.44"/>
    <n v="1646.43"/>
    <n v="1646.43"/>
    <n v="0.11"/>
    <n v="24"/>
    <n v="35167.7448"/>
    <n v="22834.560000000001"/>
    <n v="12333.184799999999"/>
    <n v="0.35069592520473475"/>
    <s v="Jun-2024"/>
    <d v="2024-06-01T00:00:00"/>
    <d v="2023-01-01T00:00:00"/>
    <n v="17"/>
    <s v="Q2-2024"/>
    <s v="Europe → United Kingdom → Birmingham"/>
    <m/>
    <m/>
    <s v="High"/>
    <n v="1"/>
    <n v="0"/>
    <n v="0.11"/>
    <n v="1046.5840000000001"/>
    <n v="25"/>
    <n v="36633.067499999997"/>
    <n v="26164.600000000002"/>
    <n v="10468.467499999995"/>
    <n v="0.28576551772520814"/>
    <n v="1465.322699999997"/>
    <n v="-1864.7173000000039"/>
    <m/>
  </r>
  <r>
    <s v="ORD-2025-591006"/>
    <d v="2025-06-25T00:00:00"/>
    <d v="2025-07-10T00:00:00"/>
    <n v="15"/>
    <s v="Original"/>
    <d v="2025-07-10T00:00:00"/>
    <n v="15"/>
    <x v="3"/>
    <s v="United Kingdom"/>
    <s v="Birmingham"/>
    <s v="Non-Profit"/>
    <s v="Marketplace"/>
    <s v="D. Smith"/>
    <s v="Phones"/>
    <s v="PHN-5383"/>
    <n v="546.83000000000004"/>
    <n v="400.84"/>
    <n v="400.84"/>
    <n v="7.8E-2"/>
    <n v="13"/>
    <n v="4804.4682400000002"/>
    <n v="7108.7900000000009"/>
    <n v="-2304.3217600000007"/>
    <n v="-0.47962056254533608"/>
    <s v="Jun-2025"/>
    <d v="2025-06-01T00:00:00"/>
    <d v="2023-01-01T00:00:00"/>
    <n v="29"/>
    <s v="Q2-2025"/>
    <s v="Europe → United Kingdom → Birmingham"/>
    <m/>
    <m/>
    <s v="Low"/>
    <n v="0"/>
    <n v="0"/>
    <n v="7.8E-2"/>
    <n v="601.51300000000015"/>
    <n v="14"/>
    <n v="5174.0427199999995"/>
    <n v="8421.1820000000025"/>
    <n v="-3247.1392800000031"/>
    <n v="-0.62758261879987021"/>
    <n v="369.57447999999931"/>
    <n v="-942.81752000000233"/>
    <m/>
  </r>
  <r>
    <s v="ORD-2023-159821"/>
    <d v="2023-07-01T00:00:00"/>
    <d v="2023-07-08T00:00:00"/>
    <n v="7"/>
    <s v="Original"/>
    <d v="2023-07-08T00:00:00"/>
    <n v="7"/>
    <x v="0"/>
    <s v="Nigeria"/>
    <s v="Port Harcourt"/>
    <s v="Corporate"/>
    <s v="Retail"/>
    <s v="A. Patel"/>
    <s v="Laptops"/>
    <s v="LAP-3904"/>
    <n v="834.26"/>
    <n v="1780.56"/>
    <n v="1780.56"/>
    <n v="1.4E-2"/>
    <n v="47"/>
    <n v="82514.711519999997"/>
    <n v="39210.22"/>
    <n v="43304.491519999996"/>
    <n v="0.5248093427497933"/>
    <s v="Jul-2023"/>
    <d v="2023-07-01T00:00:00"/>
    <d v="2023-01-01T00:00:00"/>
    <n v="6"/>
    <s v="Q3-2023"/>
    <s v="Africa → Nigeria → Port Harcourt"/>
    <m/>
    <m/>
    <s v="High"/>
    <n v="1"/>
    <n v="0"/>
    <n v="1.4E-2"/>
    <n v="917.68600000000004"/>
    <n v="49"/>
    <n v="86025.975839999999"/>
    <n v="44966.614000000001"/>
    <n v="41059.361839999998"/>
    <n v="0.47729027702477261"/>
    <n v="3511.264320000002"/>
    <n v="-2245.1296799999982"/>
    <m/>
  </r>
  <r>
    <s v="ORD-2024-343877"/>
    <d v="2024-03-09T00:00:00"/>
    <d v="2024-03-26T00:00:00"/>
    <n v="17"/>
    <s v="Original"/>
    <d v="2024-03-26T00:00:00"/>
    <n v="17"/>
    <x v="1"/>
    <s v="China"/>
    <s v="Shenzhen"/>
    <s v="Enterprise"/>
    <s v="Online"/>
    <s v="K. Singh"/>
    <s v="Monitors"/>
    <s v="MON-5749"/>
    <n v="1029.67"/>
    <n v="1118.43"/>
    <n v="1118.43"/>
    <n v="0.27200000000000002"/>
    <n v="9"/>
    <n v="7327.9533600000004"/>
    <n v="9267.0300000000007"/>
    <n v="-1939.0766400000002"/>
    <n v="-0.26461367106736061"/>
    <s v="Mar-2024"/>
    <d v="2024-03-01T00:00:00"/>
    <d v="2023-01-01T00:00:00"/>
    <n v="14"/>
    <s v="Q1-2024"/>
    <s v="Asia → China → Shenzhen"/>
    <m/>
    <m/>
    <s v="Medium"/>
    <n v="0"/>
    <n v="1"/>
    <n v="0.25"/>
    <n v="1132.6370000000002"/>
    <n v="9"/>
    <n v="7549.4025000000001"/>
    <n v="10193.733000000002"/>
    <n v="-2644.3305000000018"/>
    <n v="-0.35027017038765673"/>
    <n v="221.44913999999972"/>
    <n v="-705.25386000000162"/>
    <m/>
  </r>
  <r>
    <s v="ORD-2023-386663"/>
    <d v="2023-06-05T00:00:00"/>
    <d v="2023-06-28T00:00:00"/>
    <n v="23"/>
    <s v="Original"/>
    <d v="2023-06-28T00:00:00"/>
    <n v="23"/>
    <x v="3"/>
    <s v="United Kingdom"/>
    <s v="Birmingham"/>
    <s v="Corporate"/>
    <s v="Direct"/>
    <s v="K. Singh"/>
    <s v="Printers"/>
    <s v="PRN-3690"/>
    <n v="605.82000000000005"/>
    <n v="771.12"/>
    <n v="771.12"/>
    <n v="0.13200000000000001"/>
    <n v="19"/>
    <n v="12717.311040000001"/>
    <n v="11510.580000000002"/>
    <n v="1206.7310399999988"/>
    <n v="9.4888851597986767E-2"/>
    <s v="Jun-2023"/>
    <d v="2023-06-01T00:00:00"/>
    <d v="2023-01-01T00:00:00"/>
    <n v="5"/>
    <s v="Q2-2023"/>
    <s v="Europe → United Kingdom → Birmingham"/>
    <m/>
    <m/>
    <s v="Low"/>
    <n v="0"/>
    <n v="0"/>
    <n v="0.13200000000000001"/>
    <n v="666.40200000000016"/>
    <n v="20"/>
    <n v="13386.6432"/>
    <n v="13328.040000000003"/>
    <n v="58.603199999997742"/>
    <n v="4.3777367577853823E-3"/>
    <n v="669.33215999999993"/>
    <n v="-1148.127840000001"/>
    <m/>
  </r>
  <r>
    <s v="ORD-2025-125517"/>
    <d v="2025-03-21T00:00:00"/>
    <d v="2025-04-09T00:00:00"/>
    <n v="19"/>
    <s v="Original"/>
    <d v="2025-04-09T00:00:00"/>
    <n v="19"/>
    <x v="1"/>
    <s v="Japan"/>
    <s v="Tokyo"/>
    <s v="Small Business"/>
    <s v="Distributor"/>
    <s v="E. Garcia"/>
    <s v="Components"/>
    <s v="CMP-7055"/>
    <n v="1055.45"/>
    <n v="1210.04"/>
    <n v="1210.04"/>
    <n v="8.9999999999999993E-3"/>
    <n v="18"/>
    <n v="21584.693520000001"/>
    <n v="18998.100000000002"/>
    <n v="2586.5935199999985"/>
    <n v="0.1198346188053727"/>
    <s v="Mar-2025"/>
    <d v="2025-03-01T00:00:00"/>
    <d v="2023-03-01T00:00:00"/>
    <n v="24"/>
    <s v="Q1-2025"/>
    <s v="Asia → Japan → Tokyo"/>
    <m/>
    <m/>
    <s v="Medium"/>
    <n v="0"/>
    <n v="0"/>
    <n v="8.9999999999999993E-3"/>
    <n v="1160.9950000000001"/>
    <n v="19"/>
    <n v="22783.843159999997"/>
    <n v="22058.905000000002"/>
    <n v="724.93815999999424"/>
    <n v="3.1818080685909814E-2"/>
    <n v="1199.149639999996"/>
    <n v="-1861.6553600000043"/>
    <m/>
  </r>
  <r>
    <s v="ORD-2024-819778"/>
    <d v="2024-06-02T00:00:00"/>
    <d v="2024-06-15T00:00:00"/>
    <n v="13"/>
    <s v="Original"/>
    <d v="2024-06-15T00:00:00"/>
    <n v="13"/>
    <x v="0"/>
    <s v="Kenya"/>
    <s v="Mombasa"/>
    <s v="Education"/>
    <s v="Online"/>
    <s v="O. Wang"/>
    <s v="Phones"/>
    <s v="PHN-6866"/>
    <n v="1295.18"/>
    <n v="3024.03"/>
    <n v="3024.03"/>
    <n v="0.192"/>
    <n v="8"/>
    <n v="19547.329920000004"/>
    <n v="10361.44"/>
    <n v="9185.8899200000033"/>
    <n v="0.46993067378483178"/>
    <s v="Jun-2024"/>
    <d v="2024-06-01T00:00:00"/>
    <d v="2023-01-01T00:00:00"/>
    <n v="17"/>
    <s v="Q2-2024"/>
    <s v="Africa → Kenya → Mombasa"/>
    <m/>
    <m/>
    <s v="High"/>
    <n v="0"/>
    <n v="0"/>
    <n v="0.192"/>
    <n v="1424.6980000000001"/>
    <n v="8"/>
    <n v="19547.329920000004"/>
    <n v="11397.584000000001"/>
    <n v="8149.745920000003"/>
    <n v="0.41692374116331493"/>
    <n v="0"/>
    <n v="-1036.1440000000002"/>
    <m/>
  </r>
  <r>
    <s v="ORD-2025-624006"/>
    <d v="2025-03-15T00:00:00"/>
    <d v="2025-03-29T00:00:00"/>
    <n v="14"/>
    <s v="Original"/>
    <d v="2025-03-29T00:00:00"/>
    <n v="14"/>
    <x v="1"/>
    <s v="India"/>
    <s v="Mumbai"/>
    <s v="Enterprise"/>
    <s v="Direct"/>
    <s v="C. Otieno"/>
    <s v="Components"/>
    <s v="CMP-3259"/>
    <n v="935.83"/>
    <n v="2303.46"/>
    <n v="2303.46"/>
    <n v="0.105"/>
    <n v="9"/>
    <n v="18554.370299999999"/>
    <n v="8422.4700000000012"/>
    <n v="10131.900299999998"/>
    <n v="0.54606543559174292"/>
    <s v="Mar-2025"/>
    <d v="2025-03-01T00:00:00"/>
    <d v="2023-01-01T00:00:00"/>
    <n v="26"/>
    <s v="Q1-2025"/>
    <s v="Asia → India → Mumbai"/>
    <m/>
    <m/>
    <s v="High"/>
    <n v="0"/>
    <n v="0"/>
    <n v="0.105"/>
    <n v="1029.4130000000002"/>
    <n v="9"/>
    <n v="18554.370299999999"/>
    <n v="9264.7170000000024"/>
    <n v="9289.6532999999963"/>
    <n v="0.50067197915091721"/>
    <n v="0"/>
    <n v="-842.24700000000121"/>
    <m/>
  </r>
  <r>
    <s v="ORD-2023-132101"/>
    <d v="2023-09-25T00:00:00"/>
    <d v="2023-10-09T00:00:00"/>
    <n v="14"/>
    <s v="Original"/>
    <d v="2023-10-09T00:00:00"/>
    <n v="14"/>
    <x v="2"/>
    <s v="USA"/>
    <s v="New York"/>
    <s v="Small Business"/>
    <s v="Marketplace"/>
    <s v="J. Njeri"/>
    <s v="Laptops"/>
    <s v="LAP-6750"/>
    <n v="1279.56"/>
    <n v="3083.8"/>
    <n v="3083.8"/>
    <n v="0.106"/>
    <n v="5"/>
    <n v="13784.586000000001"/>
    <n v="6397.7999999999993"/>
    <n v="7386.7860000000019"/>
    <n v="0.53587289455047848"/>
    <s v="Sep-2023"/>
    <d v="2023-09-01T00:00:00"/>
    <d v="2023-01-01T00:00:00"/>
    <n v="8"/>
    <s v="Q3-2023"/>
    <s v="Americas → USA → New York"/>
    <m/>
    <m/>
    <s v="High"/>
    <n v="0"/>
    <n v="0"/>
    <n v="0.106"/>
    <n v="1407.5160000000001"/>
    <n v="5"/>
    <n v="13784.586000000001"/>
    <n v="7037.58"/>
    <n v="6747.0060000000012"/>
    <n v="0.48946018400552621"/>
    <n v="0"/>
    <n v="-639.78000000000065"/>
    <m/>
  </r>
  <r>
    <s v="ORD-2025-306903"/>
    <d v="2025-06-24T00:00:00"/>
    <d v="2025-07-23T00:00:00"/>
    <n v="29"/>
    <s v="Original"/>
    <d v="2025-07-23T00:00:00"/>
    <n v="29"/>
    <x v="2"/>
    <s v="Canada"/>
    <s v="Vancouver"/>
    <s v="Non-Profit"/>
    <s v="Marketplace"/>
    <s v="I. Johnson"/>
    <s v="Printers"/>
    <s v="PRN-3775"/>
    <n v="255.4"/>
    <n v="322.70999999999998"/>
    <n v="322.70999999999998"/>
    <n v="0.115"/>
    <n v="16"/>
    <n v="4569.5735999999997"/>
    <n v="4086.4"/>
    <n v="483.17359999999962"/>
    <n v="0.10573713048412212"/>
    <s v="Jun-2025"/>
    <d v="2025-06-01T00:00:00"/>
    <d v="2023-01-01T00:00:00"/>
    <n v="29"/>
    <s v="Q2-2025"/>
    <s v="Americas → Canada → Vancouver"/>
    <m/>
    <m/>
    <s v="Low"/>
    <n v="0"/>
    <n v="0"/>
    <n v="0.115"/>
    <n v="280.94000000000005"/>
    <n v="17"/>
    <n v="4855.1719499999999"/>
    <n v="4775.9800000000014"/>
    <n v="79.191949999998542"/>
    <n v="1.6310843532534113E-2"/>
    <n v="285.59835000000021"/>
    <n v="-403.98165000000108"/>
    <m/>
  </r>
  <r>
    <s v="ORD-2023-813340"/>
    <d v="2023-12-26T00:00:00"/>
    <d v="2024-01-03T00:00:00"/>
    <n v="8"/>
    <s v="Original"/>
    <d v="2024-01-03T00:00:00"/>
    <n v="8"/>
    <x v="3"/>
    <s v="France"/>
    <s v="Lyon"/>
    <s v="Small Business"/>
    <s v="Retail"/>
    <s v="M. Rossi"/>
    <s v="Laptops"/>
    <s v="LAP-2942"/>
    <n v="492.75"/>
    <n v="731.29"/>
    <n v="731.29"/>
    <n v="5.8000000000000003E-2"/>
    <n v="6"/>
    <n v="4133.25108"/>
    <n v="2956.5"/>
    <n v="1176.75108"/>
    <n v="0.28470350753528384"/>
    <s v="Dec-2023"/>
    <d v="2023-12-01T00:00:00"/>
    <d v="2023-01-01T00:00:00"/>
    <n v="11"/>
    <s v="Q4-2023"/>
    <s v="Europe → France → Lyon"/>
    <m/>
    <m/>
    <s v="Low"/>
    <n v="0"/>
    <n v="0"/>
    <n v="5.8000000000000003E-2"/>
    <n v="542.02500000000009"/>
    <n v="6"/>
    <n v="4133.25108"/>
    <n v="3252.1500000000005"/>
    <n v="881.10107999999946"/>
    <n v="0.21317385828881208"/>
    <n v="0"/>
    <n v="-295.65000000000055"/>
    <m/>
  </r>
  <r>
    <s v="ORD-2023-855675"/>
    <d v="2023-02-05T00:00:00"/>
    <d v="2023-02-28T00:00:00"/>
    <n v="23"/>
    <s v="Original"/>
    <d v="2023-02-28T00:00:00"/>
    <n v="23"/>
    <x v="2"/>
    <s v="USA"/>
    <s v="Austin"/>
    <s v="Non-Profit"/>
    <s v="Distributor"/>
    <s v="L. Okafor"/>
    <s v="Phones"/>
    <s v="PHN-2036"/>
    <n v="1214.49"/>
    <n v="1533.95"/>
    <n v="1533.95"/>
    <n v="0"/>
    <n v="11"/>
    <n v="16873.45"/>
    <n v="13359.39"/>
    <n v="3514.0600000000013"/>
    <n v="0.20825972163369086"/>
    <s v="Feb-2023"/>
    <d v="2023-02-01T00:00:00"/>
    <d v="2023-01-01T00:00:00"/>
    <n v="1"/>
    <s v="Q1-2023"/>
    <s v="Americas → USA → Austin"/>
    <m/>
    <m/>
    <s v="Medium"/>
    <n v="0"/>
    <n v="0"/>
    <n v="0"/>
    <n v="1335.9390000000001"/>
    <n v="12"/>
    <n v="18407.400000000001"/>
    <n v="16031.268"/>
    <n v="2376.1320000000014"/>
    <n v="0.12908569379705995"/>
    <n v="1533.9500000000007"/>
    <n v="-1137.9279999999999"/>
    <m/>
  </r>
  <r>
    <s v="ORD-2023-545150"/>
    <d v="2023-04-06T00:00:00"/>
    <d v="2023-04-08T00:00:00"/>
    <n v="2"/>
    <s v="Original"/>
    <d v="2023-04-08T00:00:00"/>
    <n v="2"/>
    <x v="0"/>
    <s v="Nigeria"/>
    <s v="Abuja"/>
    <s v="Small Business"/>
    <s v="Marketplace"/>
    <s v="K. Singh"/>
    <s v="Monitors"/>
    <s v="MON-4373"/>
    <n v="720.35"/>
    <n v="1571.66"/>
    <n v="1571.66"/>
    <n v="0.107"/>
    <n v="23"/>
    <n v="32280.32474"/>
    <n v="16568.05"/>
    <n v="15712.274740000001"/>
    <n v="0.4867446305622265"/>
    <s v="Apr-2023"/>
    <d v="2023-04-01T00:00:00"/>
    <d v="2023-01-01T00:00:00"/>
    <n v="3"/>
    <s v="Q2-2023"/>
    <s v="Africa → Nigeria → Abuja"/>
    <m/>
    <m/>
    <s v="Medium"/>
    <n v="1"/>
    <n v="0"/>
    <n v="0.107"/>
    <n v="792.3850000000001"/>
    <n v="24"/>
    <n v="33683.817120000007"/>
    <n v="19017.240000000002"/>
    <n v="14666.577120000005"/>
    <n v="0.43541909361844922"/>
    <n v="1403.492380000007"/>
    <n v="-1045.6976199999954"/>
    <m/>
  </r>
  <r>
    <s v="ORD-2025-269934"/>
    <d v="2025-04-04T00:00:00"/>
    <d v="2025-04-10T00:00:00"/>
    <n v="6"/>
    <s v="Original"/>
    <d v="2025-04-10T00:00:00"/>
    <n v="6"/>
    <x v="3"/>
    <s v="United Kingdom"/>
    <s v="Birmingham"/>
    <s v="Non-Profit"/>
    <s v="Direct"/>
    <s v="N. Brown"/>
    <s v="Printers"/>
    <s v="PRN-8657"/>
    <n v="290.14"/>
    <n v="250.73"/>
    <n v="250.73"/>
    <n v="3.4000000000000002E-2"/>
    <n v="17"/>
    <n v="4117.4880599999997"/>
    <n v="4932.38"/>
    <n v="-814.89194000000043"/>
    <n v="-0.19790997038131072"/>
    <s v="Apr-2025"/>
    <d v="2025-04-01T00:00:00"/>
    <d v="2023-01-01T00:00:00"/>
    <n v="27"/>
    <s v="Q2-2025"/>
    <s v="Europe → United Kingdom → Birmingham"/>
    <m/>
    <m/>
    <s v="Low"/>
    <n v="1"/>
    <n v="0"/>
    <n v="3.4000000000000002E-2"/>
    <n v="319.154"/>
    <n v="18"/>
    <n v="4359.6932399999996"/>
    <n v="5744.7719999999999"/>
    <n v="-1385.0787600000003"/>
    <n v="-0.31770096741944176"/>
    <n v="242.20517999999993"/>
    <n v="-570.1868199999999"/>
    <m/>
  </r>
  <r>
    <s v="ORD-2024-690270"/>
    <d v="2024-05-17T00:00:00"/>
    <d v="2024-05-27T00:00:00"/>
    <n v="10"/>
    <s v="Original"/>
    <d v="2024-05-27T00:00:00"/>
    <n v="10"/>
    <x v="2"/>
    <s v="USA"/>
    <s v="Austin"/>
    <s v="Non-Profit"/>
    <s v="Online"/>
    <s v="C. Otieno"/>
    <s v="Phones"/>
    <s v="PHN-7974"/>
    <n v="1484.23"/>
    <n v="3472.81"/>
    <n v="3472.81"/>
    <n v="0.25600000000000001"/>
    <n v="12"/>
    <n v="31005.24768"/>
    <n v="17810.760000000002"/>
    <n v="13194.487679999998"/>
    <n v="0.42555659661803413"/>
    <s v="May-2024"/>
    <d v="2024-05-01T00:00:00"/>
    <d v="2023-01-01T00:00:00"/>
    <n v="16"/>
    <s v="Q2-2024"/>
    <s v="Americas → USA → Austin"/>
    <m/>
    <m/>
    <s v="High"/>
    <n v="0"/>
    <n v="1"/>
    <n v="0.25"/>
    <n v="1632.6530000000002"/>
    <n v="13"/>
    <n v="33859.897499999999"/>
    <n v="21224.489000000001"/>
    <n v="12635.408499999998"/>
    <n v="0.37316735822959884"/>
    <n v="2854.6498199999987"/>
    <n v="-559.07918000000063"/>
    <m/>
  </r>
  <r>
    <s v="ORD-2024-868223"/>
    <d v="2024-03-03T00:00:00"/>
    <d v="2024-03-19T00:00:00"/>
    <n v="16"/>
    <s v="Original"/>
    <d v="2024-03-19T00:00:00"/>
    <n v="16"/>
    <x v="1"/>
    <s v="China"/>
    <s v="Beijing"/>
    <s v="Consumer"/>
    <s v="Distributor"/>
    <s v="G. Dubois"/>
    <s v="Phones"/>
    <s v="PHN-4915"/>
    <n v="988.83"/>
    <n v="1206.04"/>
    <n v="1206.04"/>
    <n v="6.3E-2"/>
    <n v="34"/>
    <n v="38422.022320000004"/>
    <n v="33620.22"/>
    <n v="4801.8023200000025"/>
    <n v="0.12497526236406606"/>
    <s v="Mar-2024"/>
    <d v="2024-03-01T00:00:00"/>
    <d v="2023-01-01T00:00:00"/>
    <n v="14"/>
    <s v="Q1-2024"/>
    <s v="Asia → China → Beijing"/>
    <m/>
    <m/>
    <s v="Medium"/>
    <n v="0"/>
    <n v="0"/>
    <n v="6.3E-2"/>
    <n v="1087.7130000000002"/>
    <n v="36"/>
    <n v="40682.141280000003"/>
    <n v="39157.668000000005"/>
    <n v="1524.4732799999983"/>
    <n v="3.747278860047256E-2"/>
    <n v="2260.1189599999998"/>
    <n v="-3277.3290400000042"/>
    <m/>
  </r>
  <r>
    <s v="ORD-2025-188059"/>
    <d v="2025-06-27T00:00:00"/>
    <d v="2025-07-11T00:00:00"/>
    <n v="14"/>
    <s v="Original"/>
    <d v="2025-07-11T00:00:00"/>
    <n v="14"/>
    <x v="1"/>
    <s v="China"/>
    <s v="Shanghai"/>
    <s v="Small Business"/>
    <s v="Marketplace"/>
    <s v="L. Okafor"/>
    <s v="Networking"/>
    <s v="NET-3535"/>
    <n v="1227.7"/>
    <n v="2197.23"/>
    <n v="2197.23"/>
    <n v="9.9000000000000005E-2"/>
    <n v="22"/>
    <n v="43553.493060000001"/>
    <n v="27009.4"/>
    <n v="16544.093059999999"/>
    <n v="0.37985685871873898"/>
    <s v="Jun-2025"/>
    <d v="2025-06-01T00:00:00"/>
    <d v="2023-01-01T00:00:00"/>
    <n v="29"/>
    <s v="Q2-2025"/>
    <s v="Asia → China → Shanghai"/>
    <m/>
    <m/>
    <s v="High"/>
    <n v="0"/>
    <n v="0"/>
    <n v="9.9000000000000005E-2"/>
    <n v="1350.4700000000003"/>
    <n v="23"/>
    <n v="45533.197290000004"/>
    <n v="31060.810000000005"/>
    <n v="14472.387289999999"/>
    <n v="0.31784254459061284"/>
    <n v="1979.704230000003"/>
    <n v="-2071.7057700000005"/>
    <m/>
  </r>
  <r>
    <s v="ORD-2023-281890"/>
    <d v="2023-03-13T00:00:00"/>
    <d v="2023-04-04T00:00:00"/>
    <n v="22"/>
    <s v="Original"/>
    <d v="2023-04-04T00:00:00"/>
    <n v="22"/>
    <x v="0"/>
    <s v="South Africa"/>
    <s v="Durban"/>
    <s v="Small Business"/>
    <s v="Retail"/>
    <s v="A. Patel"/>
    <s v="Components"/>
    <s v="CMP-2574"/>
    <n v="1113.7"/>
    <n v="1620.6"/>
    <n v="1620.6"/>
    <n v="0.13900000000000001"/>
    <n v="11"/>
    <n v="15348.702599999999"/>
    <n v="12250.7"/>
    <n v="3098.002599999998"/>
    <n v="0.20184133348182787"/>
    <s v="Mar-2023"/>
    <d v="2023-03-01T00:00:00"/>
    <d v="2023-01-01T00:00:00"/>
    <n v="2"/>
    <s v="Q1-2023"/>
    <s v="Africa → South Africa → Durban"/>
    <m/>
    <m/>
    <s v="High"/>
    <n v="0"/>
    <n v="0"/>
    <n v="0.13900000000000001"/>
    <n v="1225.0700000000002"/>
    <n v="12"/>
    <n v="16744.039199999996"/>
    <n v="14700.840000000002"/>
    <n v="2043.1991999999937"/>
    <n v="0.12202546683001042"/>
    <n v="1395.3365999999969"/>
    <n v="-1054.8034000000043"/>
    <m/>
  </r>
  <r>
    <s v="ORD-2025-636162"/>
    <d v="2025-01-07T00:00:00"/>
    <d v="2025-01-20T00:00:00"/>
    <n v="13"/>
    <s v="Original"/>
    <d v="2025-01-20T00:00:00"/>
    <n v="13"/>
    <x v="0"/>
    <s v="South Africa"/>
    <s v="Cape Town"/>
    <s v="Corporate"/>
    <s v="Direct"/>
    <s v="K. Singh"/>
    <s v="Networking"/>
    <s v="NET-7901"/>
    <n v="432.13"/>
    <n v="1034.6600000000001"/>
    <n v="1034.6600000000001"/>
    <n v="9.1999999999999998E-2"/>
    <n v="7"/>
    <n v="6576.298960000001"/>
    <n v="3024.91"/>
    <n v="3551.3889600000011"/>
    <n v="0.54002851476204794"/>
    <s v="Jan-2025"/>
    <d v="2025-01-01T00:00:00"/>
    <d v="2023-01-01T00:00:00"/>
    <n v="24"/>
    <s v="Q1-2025"/>
    <s v="Africa → South Africa → Cape Town"/>
    <m/>
    <m/>
    <s v="Medium"/>
    <n v="0"/>
    <n v="0"/>
    <n v="9.1999999999999998E-2"/>
    <n v="475.34300000000002"/>
    <n v="7"/>
    <n v="6576.298960000001"/>
    <n v="3327.4010000000003"/>
    <n v="3248.8979600000007"/>
    <n v="0.49403136623825267"/>
    <n v="0"/>
    <n v="-302.49100000000044"/>
    <m/>
  </r>
  <r>
    <s v="ORD-2025-915869"/>
    <d v="2025-02-06T00:00:00"/>
    <d v="2025-02-15T00:00:00"/>
    <n v="9"/>
    <s v="Original"/>
    <d v="2025-02-15T00:00:00"/>
    <n v="9"/>
    <x v="2"/>
    <s v="Brazil"/>
    <s v="São Paulo"/>
    <s v="Non-Profit"/>
    <s v="Distributor"/>
    <s v="F. Müller"/>
    <s v="Networking"/>
    <s v="NET-5482"/>
    <n v="837.39"/>
    <n v="1905.42"/>
    <n v="1905.42"/>
    <n v="3.2000000000000001E-2"/>
    <n v="18"/>
    <n v="33200.038079999998"/>
    <n v="15073.02"/>
    <n v="18127.018079999998"/>
    <n v="0.54599389423350919"/>
    <s v="Feb-2025"/>
    <d v="2025-02-01T00:00:00"/>
    <d v="2023-01-01T00:00:00"/>
    <n v="25"/>
    <s v="Q1-2025"/>
    <s v="Americas → Brazil → São Paulo"/>
    <m/>
    <m/>
    <s v="High"/>
    <n v="0"/>
    <n v="0"/>
    <n v="3.2000000000000001E-2"/>
    <n v="921.12900000000002"/>
    <n v="19"/>
    <n v="35044.484640000002"/>
    <n v="17501.451000000001"/>
    <n v="17543.033640000001"/>
    <n v="0.50059328365686018"/>
    <n v="1844.446560000004"/>
    <n v="-583.98443999999654"/>
    <m/>
  </r>
  <r>
    <s v="ORD-2025-192876"/>
    <d v="2025-01-31T00:00:00"/>
    <d v="2025-02-17T00:00:00"/>
    <n v="17"/>
    <s v="Original"/>
    <d v="2025-02-17T00:00:00"/>
    <n v="17"/>
    <x v="3"/>
    <s v="United Kingdom"/>
    <s v="London"/>
    <s v="Enterprise"/>
    <s v="Retail"/>
    <s v="H. Kim"/>
    <s v="Components"/>
    <s v="CMP-5820"/>
    <n v="378.26"/>
    <n v="541.55999999999995"/>
    <n v="541.55999999999995"/>
    <n v="0.16300000000000001"/>
    <n v="25"/>
    <n v="11332.142999999998"/>
    <n v="9456.5"/>
    <n v="1875.6429999999982"/>
    <n v="0.16551529573885526"/>
    <s v="Jan-2025"/>
    <d v="2025-01-01T00:00:00"/>
    <d v="2023-01-01T00:00:00"/>
    <n v="24"/>
    <s v="Q1-2025"/>
    <s v="Europe → United Kingdom → London"/>
    <m/>
    <m/>
    <s v="Low"/>
    <n v="0"/>
    <n v="0"/>
    <n v="0.16300000000000001"/>
    <n v="416.08600000000001"/>
    <n v="26"/>
    <n v="11785.428719999998"/>
    <n v="10818.236000000001"/>
    <n v="967.19271999999728"/>
    <n v="8.2066825312740718E-2"/>
    <n v="453.28571999999986"/>
    <n v="-908.45028000000093"/>
    <m/>
  </r>
  <r>
    <s v="ORD-2025-822030"/>
    <d v="2025-08-07T00:00:00"/>
    <d v="2025-09-06T00:00:00"/>
    <n v="30"/>
    <s v="Original"/>
    <d v="2025-09-06T00:00:00"/>
    <n v="30"/>
    <x v="2"/>
    <s v="Canada"/>
    <s v="Montreal"/>
    <s v="Education"/>
    <s v="Direct"/>
    <s v="M. Rossi"/>
    <s v="Networking"/>
    <s v="NET-1336"/>
    <n v="833.73"/>
    <n v="1116.5999999999999"/>
    <n v="1116.5999999999999"/>
    <n v="0.17599999999999999"/>
    <n v="14"/>
    <n v="12881.097599999999"/>
    <n v="11672.220000000001"/>
    <n v="1208.877599999998"/>
    <n v="9.3848958958279924E-2"/>
    <s v="Aug-2025"/>
    <d v="2025-08-01T00:00:00"/>
    <d v="2023-01-01T00:00:00"/>
    <n v="31"/>
    <s v="Q3-2025"/>
    <s v="Americas → Canada → Montreal"/>
    <m/>
    <m/>
    <s v="Medium"/>
    <n v="0"/>
    <n v="0"/>
    <n v="0.17599999999999999"/>
    <n v="917.10300000000007"/>
    <n v="15"/>
    <n v="13801.176000000001"/>
    <n v="13756.545000000002"/>
    <n v="44.630999999999403"/>
    <n v="3.2338548541080412E-3"/>
    <n v="920.07840000000215"/>
    <n v="-1164.2465999999986"/>
    <m/>
  </r>
  <r>
    <s v="ORD-2025-789245"/>
    <d v="2025-07-23T00:00:00"/>
    <d v="2025-08-17T00:00:00"/>
    <n v="25"/>
    <s v="Original"/>
    <d v="2025-08-17T00:00:00"/>
    <n v="25"/>
    <x v="3"/>
    <s v="United Kingdom"/>
    <s v="Birmingham"/>
    <s v="Education"/>
    <s v="Online"/>
    <s v="I. Johnson"/>
    <s v="Printers"/>
    <s v="PRN-5876"/>
    <n v="1142.06"/>
    <n v="1455"/>
    <n v="1455"/>
    <n v="7.8E-2"/>
    <n v="28"/>
    <n v="37562.28"/>
    <n v="31977.68"/>
    <n v="5584.5999999999985"/>
    <n v="0.1486757459877302"/>
    <s v="Jul-2025"/>
    <d v="2025-07-01T00:00:00"/>
    <d v="2023-01-01T00:00:00"/>
    <n v="30"/>
    <s v="Q3-2025"/>
    <s v="Europe → United Kingdom → Birmingham"/>
    <m/>
    <m/>
    <s v="Medium"/>
    <n v="0"/>
    <n v="0"/>
    <n v="7.8E-2"/>
    <n v="1256.2660000000001"/>
    <n v="29"/>
    <n v="38903.79"/>
    <n v="36431.714"/>
    <n v="2472.0760000000009"/>
    <n v="6.3543320586503291E-2"/>
    <n v="1341.510000000002"/>
    <n v="-3112.5239999999976"/>
    <m/>
  </r>
  <r>
    <s v="ORD-2023-594955"/>
    <d v="2023-06-20T00:00:00"/>
    <d v="2023-07-08T00:00:00"/>
    <n v="18"/>
    <s v="Original"/>
    <d v="2023-07-08T00:00:00"/>
    <n v="18"/>
    <x v="2"/>
    <s v="USA"/>
    <s v="New York"/>
    <s v="Consumer"/>
    <s v="Marketplace"/>
    <s v="O. Wang"/>
    <s v="Networking"/>
    <s v="NET-3828"/>
    <n v="1145.53"/>
    <n v="1278.3"/>
    <n v="1278.3"/>
    <n v="0.09"/>
    <n v="41"/>
    <n v="47693.373"/>
    <n v="46966.729999999996"/>
    <n v="726.64300000000367"/>
    <n v="1.5235722581416158E-2"/>
    <s v="Jun-2023"/>
    <d v="2023-06-01T00:00:00"/>
    <d v="2023-01-01T00:00:00"/>
    <n v="5"/>
    <s v="Q2-2023"/>
    <s v="Americas → USA → New York"/>
    <m/>
    <m/>
    <s v="Medium"/>
    <n v="0"/>
    <n v="0"/>
    <n v="0.09"/>
    <n v="1260.0830000000001"/>
    <n v="43"/>
    <n v="50019.879000000001"/>
    <n v="54183.569000000003"/>
    <n v="-4163.6900000000023"/>
    <n v="-8.3240705160442352E-2"/>
    <n v="2326.5060000000012"/>
    <n v="-4890.333000000006"/>
    <m/>
  </r>
  <r>
    <s v="ORD-2024-398783"/>
    <d v="2024-07-18T00:00:00"/>
    <d v="2024-08-07T00:00:00"/>
    <n v="20"/>
    <s v="Original"/>
    <d v="2024-08-07T00:00:00"/>
    <n v="20"/>
    <x v="3"/>
    <s v="France"/>
    <s v="Marseille"/>
    <s v="Corporate"/>
    <s v="Retail"/>
    <s v="F. Müller"/>
    <s v="Monitors"/>
    <s v="MON-7622"/>
    <n v="941.35"/>
    <n v="899.83"/>
    <n v="899.83"/>
    <n v="5.8000000000000003E-2"/>
    <n v="18"/>
    <n v="15257.51748"/>
    <n v="16944.3"/>
    <n v="-1686.7825199999988"/>
    <n v="-0.11055419220139073"/>
    <s v="Jul-2024"/>
    <d v="2024-07-01T00:00:00"/>
    <d v="2023-01-01T00:00:00"/>
    <n v="18"/>
    <s v="Q3-2024"/>
    <s v="Europe → France → Marseille"/>
    <m/>
    <m/>
    <s v="Medium"/>
    <n v="0"/>
    <n v="0"/>
    <n v="5.8000000000000003E-2"/>
    <n v="1035.4850000000001"/>
    <n v="19"/>
    <n v="16105.15734"/>
    <n v="19674.215000000004"/>
    <n v="-3569.057660000004"/>
    <n v="-0.22160961142153016"/>
    <n v="847.63985999999932"/>
    <n v="-1882.2751400000052"/>
    <m/>
  </r>
  <r>
    <s v="ORD-2023-676553"/>
    <d v="2023-05-20T00:00:00"/>
    <d v="2023-06-19T00:00:00"/>
    <n v="30"/>
    <s v="Original"/>
    <d v="2023-06-19T00:00:00"/>
    <n v="30"/>
    <x v="1"/>
    <s v="India"/>
    <s v="Delhi"/>
    <s v="Non-Profit"/>
    <s v="Marketplace"/>
    <s v="H. Kim"/>
    <s v="Laptops"/>
    <s v="LAP-2806"/>
    <n v="1161.2"/>
    <n v="878.73"/>
    <n v="878.73"/>
    <n v="0.19"/>
    <n v="31"/>
    <n v="22064.910300000003"/>
    <n v="35997.200000000004"/>
    <n v="-13932.289700000001"/>
    <n v="-0.63142290227212028"/>
    <s v="May-2023"/>
    <d v="2023-05-01T00:00:00"/>
    <d v="2023-01-01T00:00:00"/>
    <n v="4"/>
    <s v="Q2-2023"/>
    <s v="Asia → India → Delhi"/>
    <m/>
    <m/>
    <s v="Medium"/>
    <n v="0"/>
    <n v="0"/>
    <n v="0.19"/>
    <n v="1277.3200000000002"/>
    <n v="33"/>
    <n v="23488.4529"/>
    <n v="42151.560000000005"/>
    <n v="-18663.107100000005"/>
    <n v="-0.79456519249933244"/>
    <n v="1423.542599999997"/>
    <n v="-4730.8174000000035"/>
    <m/>
  </r>
  <r>
    <s v="ORD-2025-866565"/>
    <d v="2025-05-12T00:00:00"/>
    <d v="2025-05-26T00:00:00"/>
    <n v="14"/>
    <s v="Original"/>
    <d v="2025-05-26T00:00:00"/>
    <n v="14"/>
    <x v="1"/>
    <s v="India"/>
    <s v="Hyderabad"/>
    <s v="Corporate"/>
    <s v="Marketplace"/>
    <s v="G. Dubois"/>
    <s v="Printers"/>
    <s v="PRN-8850"/>
    <n v="320.12"/>
    <n v="594.41999999999996"/>
    <n v="594.41999999999996"/>
    <n v="0.104"/>
    <n v="18"/>
    <n v="9586.8057599999993"/>
    <n v="5762.16"/>
    <n v="3824.6457599999994"/>
    <n v="0.39894891538931104"/>
    <s v="May-2025"/>
    <d v="2025-05-01T00:00:00"/>
    <d v="2023-01-01T00:00:00"/>
    <n v="28"/>
    <s v="Q2-2025"/>
    <s v="Asia → India → Hyderabad"/>
    <m/>
    <m/>
    <s v="Low"/>
    <n v="0"/>
    <n v="0"/>
    <n v="0.104"/>
    <n v="352.13200000000006"/>
    <n v="19"/>
    <n v="10119.406080000001"/>
    <n v="6690.5080000000016"/>
    <n v="3428.898079999999"/>
    <n v="0.33884380692824206"/>
    <n v="532.60032000000137"/>
    <n v="-395.7476800000004"/>
    <m/>
  </r>
  <r>
    <s v="ORD-2024-527858"/>
    <d v="2024-05-07T00:00:00"/>
    <d v="2024-05-12T00:00:00"/>
    <n v="5"/>
    <s v="Original"/>
    <d v="2024-05-12T00:00:00"/>
    <n v="5"/>
    <x v="0"/>
    <s v="Nigeria"/>
    <s v="Abuja"/>
    <s v="Non-Profit"/>
    <s v="Distributor"/>
    <s v="L. Okafor"/>
    <s v="Laptops"/>
    <s v="LAP-9100"/>
    <n v="1163.99"/>
    <n v="1617.85"/>
    <n v="1617.85"/>
    <n v="0.127"/>
    <n v="14"/>
    <n v="19773.362699999998"/>
    <n v="16295.86"/>
    <n v="3477.5026999999973"/>
    <n v="0.17586804797749436"/>
    <s v="May-2024"/>
    <d v="2024-05-01T00:00:00"/>
    <d v="2023-01-01T00:00:00"/>
    <n v="16"/>
    <s v="Q2-2024"/>
    <s v="Africa → Nigeria → Abuja"/>
    <m/>
    <m/>
    <s v="Medium"/>
    <n v="1"/>
    <n v="0"/>
    <n v="0.127"/>
    <n v="1280.3890000000001"/>
    <n v="15"/>
    <n v="21185.745749999998"/>
    <n v="19205.835000000003"/>
    <n v="1979.9107499999955"/>
    <n v="9.3454852775243735E-2"/>
    <n v="1412.3830500000004"/>
    <n v="-1497.5919500000018"/>
    <m/>
  </r>
  <r>
    <s v="ORD-2023-619385"/>
    <d v="2023-09-30T00:00:00"/>
    <d v="2023-10-03T00:00:00"/>
    <n v="3"/>
    <s v="Original"/>
    <d v="2023-10-03T00:00:00"/>
    <n v="3"/>
    <x v="1"/>
    <s v="China"/>
    <s v="Beijing"/>
    <s v="Non-Profit"/>
    <s v="Retail"/>
    <s v="J. Njeri"/>
    <s v="Laptops"/>
    <s v="LAP-5763"/>
    <n v="1019.36"/>
    <n v="972.91"/>
    <n v="972.91"/>
    <n v="0.14699999999999999"/>
    <n v="17"/>
    <n v="14108.16791"/>
    <n v="17329.12"/>
    <n v="-3220.9520899999989"/>
    <n v="-0.22830406545678819"/>
    <s v="Sep-2023"/>
    <d v="2023-09-01T00:00:00"/>
    <d v="2023-01-01T00:00:00"/>
    <n v="8"/>
    <s v="Q3-2023"/>
    <s v="Asia → China → Beijing"/>
    <m/>
    <m/>
    <s v="Medium"/>
    <n v="1"/>
    <n v="0"/>
    <n v="0.14699999999999999"/>
    <n v="1121.296"/>
    <n v="18"/>
    <n v="14938.060140000001"/>
    <n v="20183.328000000001"/>
    <n v="-5245.2678599999999"/>
    <n v="-0.35113447200246706"/>
    <n v="829.89223000000129"/>
    <n v="-2024.3157700000011"/>
    <m/>
  </r>
  <r>
    <s v="ORD-2023-835226"/>
    <d v="2023-10-26T00:00:00"/>
    <d v="2023-11-05T00:00:00"/>
    <n v="10"/>
    <s v="Original"/>
    <d v="2023-11-05T00:00:00"/>
    <n v="10"/>
    <x v="0"/>
    <s v="South Africa"/>
    <s v="Cape Town"/>
    <s v="Non-Profit"/>
    <s v="Online"/>
    <s v="I. Johnson"/>
    <s v="Laptops"/>
    <s v="LAP-7320"/>
    <n v="20.38"/>
    <n v="42.56"/>
    <n v="42.56"/>
    <n v="7.1999999999999995E-2"/>
    <n v="11"/>
    <n v="434.45248000000004"/>
    <n v="224.17999999999998"/>
    <n v="210.27248000000006"/>
    <n v="0.48399419885921713"/>
    <s v="Oct-2023"/>
    <d v="2023-10-01T00:00:00"/>
    <d v="2023-01-01T00:00:00"/>
    <n v="9"/>
    <s v="Q4-2023"/>
    <s v="Africa → South Africa → Cape Town"/>
    <m/>
    <m/>
    <s v="Low"/>
    <n v="0"/>
    <n v="0"/>
    <n v="7.1999999999999995E-2"/>
    <n v="22.417999999999999"/>
    <n v="12"/>
    <n v="473.94816000000003"/>
    <n v="269.01599999999996"/>
    <n v="204.93216000000007"/>
    <n v="0.43239361874513882"/>
    <n v="39.495679999999993"/>
    <n v="-5.3403199999999913"/>
    <m/>
  </r>
  <r>
    <s v="ORD-2025-485946"/>
    <d v="2025-06-15T00:00:00"/>
    <d v="2025-06-30T00:00:00"/>
    <n v="15"/>
    <s v="Original"/>
    <d v="2025-06-30T00:00:00"/>
    <n v="15"/>
    <x v="0"/>
    <s v="South Africa"/>
    <s v="Johannesburg"/>
    <s v="Small Business"/>
    <s v="Direct"/>
    <s v="C. Otieno"/>
    <s v="Monitors"/>
    <s v="MON-5891"/>
    <n v="1487.59"/>
    <n v="1480.83"/>
    <n v="1480.83"/>
    <n v="8.9999999999999993E-3"/>
    <n v="11"/>
    <n v="16142.527829999999"/>
    <n v="16363.49"/>
    <n v="-220.9621700000007"/>
    <n v="-1.3688201273492908E-2"/>
    <s v="Jun-2025"/>
    <d v="2025-06-01T00:00:00"/>
    <d v="2023-01-01T00:00:00"/>
    <n v="29"/>
    <s v="Q2-2025"/>
    <s v="Africa → South Africa → Johannesburg"/>
    <m/>
    <m/>
    <s v="Medium"/>
    <n v="0"/>
    <n v="0"/>
    <n v="8.9999999999999993E-3"/>
    <n v="1636.3489999999999"/>
    <n v="12"/>
    <n v="17610.030360000001"/>
    <n v="19636.187999999998"/>
    <n v="-2026.1576399999976"/>
    <n v="-0.11505702140084201"/>
    <n v="1467.5025300000016"/>
    <n v="-1805.1954699999969"/>
    <m/>
  </r>
  <r>
    <s v="ORD-2024-307849"/>
    <d v="2024-08-10T00:00:00"/>
    <d v="2024-09-07T00:00:00"/>
    <n v="28"/>
    <s v="Original"/>
    <d v="2024-09-07T00:00:00"/>
    <n v="28"/>
    <x v="3"/>
    <s v="France"/>
    <s v="Marseille"/>
    <s v="Non-Profit"/>
    <s v="Direct"/>
    <s v="F. Müller"/>
    <s v="Printers"/>
    <s v="PRN-1183"/>
    <n v="229.96"/>
    <n v="564.26"/>
    <n v="564.26"/>
    <n v="0.105"/>
    <n v="5"/>
    <n v="2525.0635000000002"/>
    <n v="1149.8"/>
    <n v="1375.2635000000002"/>
    <n v="0.54464511486542821"/>
    <s v="Aug-2024"/>
    <d v="2024-08-01T00:00:00"/>
    <d v="2023-01-01T00:00:00"/>
    <n v="19"/>
    <s v="Q3-2024"/>
    <s v="Europe → France → Marseille"/>
    <m/>
    <m/>
    <s v="Low"/>
    <n v="0"/>
    <n v="0"/>
    <n v="0.105"/>
    <n v="252.95600000000002"/>
    <n v="5"/>
    <n v="2525.0635000000002"/>
    <n v="1264.7800000000002"/>
    <n v="1260.2835"/>
    <n v="0.49910962635197093"/>
    <n v="0"/>
    <n v="-114.98000000000025"/>
    <m/>
  </r>
  <r>
    <s v="ORD-2023-368449"/>
    <d v="2023-10-09T00:00:00"/>
    <d v="2023-10-26T00:00:00"/>
    <n v="17"/>
    <s v="Original"/>
    <d v="2023-10-26T00:00:00"/>
    <n v="17"/>
    <x v="1"/>
    <s v="China"/>
    <s v="Shanghai"/>
    <s v="Consumer"/>
    <s v="Marketplace"/>
    <s v="C. Otieno"/>
    <s v="Components"/>
    <s v="CMP-2096"/>
    <n v="1132.03"/>
    <n v="2137.21"/>
    <n v="2137.21"/>
    <n v="0.35699999999999998"/>
    <n v="35"/>
    <n v="48097.911050000002"/>
    <n v="39621.049999999996"/>
    <n v="8476.8610500000068"/>
    <n v="0.17624177152284051"/>
    <s v="Oct-2023"/>
    <d v="2023-10-01T00:00:00"/>
    <d v="2023-01-01T00:00:00"/>
    <n v="9"/>
    <s v="Q4-2023"/>
    <s v="Asia → China → Shanghai"/>
    <m/>
    <m/>
    <s v="High"/>
    <n v="0"/>
    <n v="1"/>
    <n v="0.25"/>
    <n v="1245.2330000000002"/>
    <n v="37"/>
    <n v="59307.577499999999"/>
    <n v="46073.621000000006"/>
    <n v="13233.956499999993"/>
    <n v="0.22314107333080657"/>
    <n v="11209.666449999997"/>
    <n v="4757.0954499999862"/>
    <m/>
  </r>
  <r>
    <s v="ORD-2024-251426"/>
    <d v="2024-03-09T00:00:00"/>
    <d v="2024-03-26T00:00:00"/>
    <n v="17"/>
    <s v="Original"/>
    <d v="2024-03-26T00:00:00"/>
    <n v="17"/>
    <x v="2"/>
    <s v="USA"/>
    <s v="San Francisco"/>
    <s v="Education"/>
    <s v="Direct"/>
    <s v="I. Johnson"/>
    <s v="Phones"/>
    <s v="PHN-3398"/>
    <n v="1137.4100000000001"/>
    <n v="1680.93"/>
    <n v="1680.93"/>
    <n v="0.254"/>
    <n v="9"/>
    <n v="11285.764020000001"/>
    <n v="10236.69"/>
    <n v="1049.07402"/>
    <n v="9.2955516183121464E-2"/>
    <s v="Mar-2024"/>
    <d v="2024-03-01T00:00:00"/>
    <d v="2023-01-01T00:00:00"/>
    <n v="14"/>
    <s v="Q1-2024"/>
    <s v="Americas → USA → San Francisco"/>
    <m/>
    <m/>
    <s v="High"/>
    <n v="0"/>
    <n v="1"/>
    <n v="0.25"/>
    <n v="1251.1510000000003"/>
    <n v="9"/>
    <n v="11346.2775"/>
    <n v="11260.359000000002"/>
    <n v="85.918499999997948"/>
    <n v="7.5723954398257886E-3"/>
    <n v="60.513479999999618"/>
    <n v="-963.15552000000207"/>
    <m/>
  </r>
  <r>
    <s v="ORD-2023-927385"/>
    <d v="2023-05-29T00:00:00"/>
    <d v="2023-06-20T00:00:00"/>
    <n v="22"/>
    <s v="Original"/>
    <d v="2023-06-20T00:00:00"/>
    <n v="22"/>
    <x v="3"/>
    <s v="United Kingdom"/>
    <s v="London"/>
    <s v="Small Business"/>
    <s v="Direct"/>
    <s v="K. Singh"/>
    <s v="Components"/>
    <s v="CMP-8545"/>
    <n v="1295.3900000000001"/>
    <n v="2905.06"/>
    <n v="2905.06"/>
    <n v="0.14799999999999999"/>
    <n v="8"/>
    <n v="19800.88896"/>
    <n v="10363.120000000001"/>
    <n v="9437.7689599999994"/>
    <n v="0.47663359857556614"/>
    <s v="May-2023"/>
    <d v="2023-05-01T00:00:00"/>
    <d v="2023-01-01T00:00:00"/>
    <n v="4"/>
    <s v="Q2-2023"/>
    <s v="Europe → United Kingdom → London"/>
    <m/>
    <m/>
    <s v="High"/>
    <n v="0"/>
    <n v="0"/>
    <n v="0.14799999999999999"/>
    <n v="1424.9290000000003"/>
    <n v="8"/>
    <n v="19800.88896"/>
    <n v="11399.432000000003"/>
    <n v="8401.4569599999977"/>
    <n v="0.42429695843312265"/>
    <n v="0"/>
    <n v="-1036.3120000000017"/>
    <m/>
  </r>
  <r>
    <s v="ORD-2025-486350"/>
    <d v="2025-05-27T00:00:00"/>
    <d v="2025-06-08T00:00:00"/>
    <n v="12"/>
    <s v="Original"/>
    <d v="2025-06-08T00:00:00"/>
    <n v="12"/>
    <x v="1"/>
    <s v="Japan"/>
    <s v="Osaka"/>
    <s v="Corporate"/>
    <s v="Retail"/>
    <s v="H. Kim"/>
    <s v="Accessories"/>
    <s v="ACC-1249"/>
    <n v="653.6"/>
    <n v="842.09"/>
    <n v="842.09"/>
    <n v="9.8000000000000004E-2"/>
    <n v="19"/>
    <n v="14431.738420000001"/>
    <n v="12418.4"/>
    <n v="2013.3384200000019"/>
    <n v="0.13950768517324622"/>
    <s v="May-2025"/>
    <d v="2025-05-01T00:00:00"/>
    <d v="2023-03-01T00:00:00"/>
    <n v="26"/>
    <s v="Q2-2025"/>
    <s v="Asia → Japan → Osaka"/>
    <m/>
    <m/>
    <s v="Medium"/>
    <n v="0"/>
    <n v="0"/>
    <n v="9.8000000000000004E-2"/>
    <n v="718.96"/>
    <n v="20"/>
    <n v="15191.303599999999"/>
    <n v="14379.2"/>
    <n v="812.10359999999855"/>
    <n v="5.3458453690570611E-2"/>
    <n v="759.56517999999778"/>
    <n v="-1201.2348200000033"/>
    <m/>
  </r>
  <r>
    <s v="ORD-2025-677880"/>
    <d v="2025-08-21T00:00:00"/>
    <d v="2025-09-14T00:00:00"/>
    <n v="24"/>
    <s v="Original"/>
    <d v="2025-09-14T00:00:00"/>
    <n v="24"/>
    <x v="3"/>
    <s v="Germany"/>
    <s v="Berlin"/>
    <s v="Non-Profit"/>
    <s v="Online"/>
    <s v="A. Patel"/>
    <s v="Monitors"/>
    <s v="MON-9662"/>
    <n v="1397.67"/>
    <n v="3131.37"/>
    <n v="3131.37"/>
    <n v="0.10299999999999999"/>
    <n v="20"/>
    <n v="56176.777799999996"/>
    <n v="27953.4"/>
    <n v="28223.377799999995"/>
    <n v="0.50240293062874808"/>
    <s v="Aug-2025"/>
    <d v="2025-08-01T00:00:00"/>
    <d v="2023-01-01T00:00:00"/>
    <n v="31"/>
    <s v="Q3-2025"/>
    <s v="Europe → Germany → Berlin"/>
    <m/>
    <m/>
    <s v="High"/>
    <n v="0"/>
    <n v="0"/>
    <n v="0.10299999999999999"/>
    <n v="1537.4370000000001"/>
    <n v="21"/>
    <n v="58985.616690000003"/>
    <n v="32286.177000000003"/>
    <n v="26699.439689999999"/>
    <n v="0.45264322369162296"/>
    <n v="2808.8388900000064"/>
    <n v="-1523.9381099999955"/>
    <m/>
  </r>
  <r>
    <s v="ORD-2024-102866"/>
    <d v="2024-12-12T00:00:00"/>
    <d v="2024-12-20T00:00:00"/>
    <n v="8"/>
    <s v="Original"/>
    <d v="2024-12-20T00:00:00"/>
    <n v="8"/>
    <x v="1"/>
    <s v="Japan"/>
    <s v="Tokyo"/>
    <s v="Corporate"/>
    <s v="Retail"/>
    <s v="B. Chen"/>
    <s v="Laptops"/>
    <s v="LAP-8347"/>
    <n v="1202.47"/>
    <n v="1444.72"/>
    <n v="1444.72"/>
    <n v="0.24099999999999999"/>
    <n v="17"/>
    <n v="18641.222160000001"/>
    <n v="20441.990000000002"/>
    <n v="-1800.7678400000004"/>
    <n v="-9.6601382921343834E-2"/>
    <s v="Dec-2024"/>
    <d v="2024-12-01T00:00:00"/>
    <d v="2023-03-01T00:00:00"/>
    <n v="21"/>
    <s v="Q4-2024"/>
    <s v="Asia → Japan → Tokyo"/>
    <m/>
    <m/>
    <s v="Medium"/>
    <n v="0"/>
    <n v="1"/>
    <n v="0.24099999999999999"/>
    <n v="1322.7170000000001"/>
    <n v="18"/>
    <n v="19737.764640000001"/>
    <n v="23808.906000000003"/>
    <n v="-4071.1413600000014"/>
    <n v="-0.20626152121347827"/>
    <n v="1096.5424800000001"/>
    <n v="-2270.373520000001"/>
    <m/>
  </r>
  <r>
    <s v="ORD-2025-588029"/>
    <d v="2025-09-14T00:00:00"/>
    <d v="2025-09-23T00:00:00"/>
    <n v="9"/>
    <s v="Original"/>
    <d v="2025-09-23T00:00:00"/>
    <n v="9"/>
    <x v="0"/>
    <s v="South Africa"/>
    <s v="Durban"/>
    <s v="Non-Profit"/>
    <s v="Online"/>
    <s v="D. Smith"/>
    <s v="Components"/>
    <s v="CMP-6898"/>
    <n v="1310.3"/>
    <n v="2875.8"/>
    <n v="2875.8"/>
    <n v="8.3000000000000004E-2"/>
    <n v="5"/>
    <n v="13185.543"/>
    <n v="6551.5"/>
    <n v="6634.0429999999997"/>
    <n v="0.50313005691157353"/>
    <s v="Sep-2025"/>
    <d v="2025-09-01T00:00:00"/>
    <d v="2023-01-01T00:00:00"/>
    <n v="32"/>
    <s v="Q3-2025"/>
    <s v="Africa → South Africa → Durban"/>
    <m/>
    <m/>
    <s v="High"/>
    <n v="0"/>
    <n v="0"/>
    <n v="8.3000000000000004E-2"/>
    <n v="1441.3300000000002"/>
    <n v="5"/>
    <n v="13185.543"/>
    <n v="7206.6500000000005"/>
    <n v="5978.8929999999991"/>
    <n v="0.45344306260273082"/>
    <n v="0"/>
    <n v="-655.15000000000055"/>
    <m/>
  </r>
  <r>
    <s v="ORD-2024-972999"/>
    <d v="2024-09-06T00:00:00"/>
    <d v="2024-10-04T00:00:00"/>
    <n v="28"/>
    <s v="Original"/>
    <d v="2024-10-04T00:00:00"/>
    <n v="28"/>
    <x v="0"/>
    <s v="South Africa"/>
    <s v="Cape Town"/>
    <s v="Corporate"/>
    <s v="Marketplace"/>
    <s v="D. Smith"/>
    <s v="Monitors"/>
    <s v="MON-3504"/>
    <n v="1174.17"/>
    <n v="1641.61"/>
    <n v="1641.61"/>
    <n v="0.122"/>
    <n v="9"/>
    <n v="12972.00222"/>
    <n v="10567.53"/>
    <n v="2404.4722199999997"/>
    <n v="0.18535860380079394"/>
    <s v="Sep-2024"/>
    <d v="2024-09-01T00:00:00"/>
    <d v="2023-01-01T00:00:00"/>
    <n v="20"/>
    <s v="Q3-2024"/>
    <s v="Africa → South Africa → Cape Town"/>
    <m/>
    <m/>
    <s v="High"/>
    <n v="0"/>
    <n v="0"/>
    <n v="0.122"/>
    <n v="1291.5870000000002"/>
    <n v="9"/>
    <n v="12972.00222"/>
    <n v="11624.283000000001"/>
    <n v="1347.719219999999"/>
    <n v="0.10389446418087331"/>
    <n v="0"/>
    <n v="-1056.7530000000006"/>
    <m/>
  </r>
  <r>
    <s v="ORD-2025-608069"/>
    <d v="2025-04-12T00:00:00"/>
    <d v="2025-04-30T00:00:00"/>
    <n v="18"/>
    <s v="Original"/>
    <d v="2025-04-30T00:00:00"/>
    <n v="18"/>
    <x v="0"/>
    <s v="Kenya"/>
    <s v="Kisumu"/>
    <s v="Corporate"/>
    <s v="Marketplace"/>
    <s v="F. Müller"/>
    <s v="Networking"/>
    <s v="NET-3432"/>
    <n v="1119.04"/>
    <n v="1299.02"/>
    <n v="1299.02"/>
    <n v="2.5000000000000001E-2"/>
    <n v="14"/>
    <n v="17731.623"/>
    <n v="15666.56"/>
    <n v="2065.0630000000001"/>
    <n v="0.11646215352085933"/>
    <s v="Apr-2025"/>
    <d v="2025-04-01T00:00:00"/>
    <d v="2023-01-01T00:00:00"/>
    <n v="27"/>
    <s v="Q2-2025"/>
    <s v="Africa → Kenya → Kisumu"/>
    <m/>
    <m/>
    <s v="Medium"/>
    <n v="0"/>
    <n v="0"/>
    <n v="2.5000000000000001E-2"/>
    <n v="1230.944"/>
    <n v="15"/>
    <n v="18998.1675"/>
    <n v="18464.16"/>
    <n v="534.00749999999971"/>
    <n v="2.8108368872945232E-2"/>
    <n v="1266.5445"/>
    <n v="-1531.0555000000004"/>
    <m/>
  </r>
  <r>
    <s v="ORD-2024-626750"/>
    <d v="2024-08-12T00:00:00"/>
    <d v="2024-08-15T00:00:00"/>
    <n v="3"/>
    <s v="Original"/>
    <d v="2024-08-15T00:00:00"/>
    <n v="3"/>
    <x v="2"/>
    <s v="USA"/>
    <s v="Chicago"/>
    <s v="Corporate"/>
    <s v="Marketplace"/>
    <s v="D. Smith"/>
    <s v="Printers"/>
    <s v="PRN-5591"/>
    <n v="850.7"/>
    <n v="1118.56"/>
    <n v="1118.56"/>
    <n v="0.18"/>
    <n v="19"/>
    <n v="17427.164800000002"/>
    <n v="16163.300000000001"/>
    <n v="1263.8648000000012"/>
    <n v="7.2522685962090688E-2"/>
    <s v="Aug-2024"/>
    <d v="2024-08-01T00:00:00"/>
    <d v="2023-01-01T00:00:00"/>
    <n v="19"/>
    <s v="Q3-2024"/>
    <s v="Americas → USA → Chicago"/>
    <m/>
    <m/>
    <s v="Medium"/>
    <n v="1"/>
    <n v="0"/>
    <n v="0.18"/>
    <n v="935.7700000000001"/>
    <n v="20"/>
    <n v="18344.383999999998"/>
    <n v="18715.400000000001"/>
    <n v="-371.01600000000326"/>
    <n v="-2.0225045441700486E-2"/>
    <n v="917.21919999999591"/>
    <n v="-1634.8808000000045"/>
    <m/>
  </r>
  <r>
    <s v="ORD-2024-170021"/>
    <d v="2024-11-05T00:00:00"/>
    <d v="2024-11-08T00:00:00"/>
    <n v="3"/>
    <s v="Original"/>
    <d v="2024-11-08T00:00:00"/>
    <n v="3"/>
    <x v="2"/>
    <s v="Canada"/>
    <s v="Toronto"/>
    <s v="Education"/>
    <s v="Marketplace"/>
    <s v="O. Wang"/>
    <s v="Components"/>
    <s v="CMP-2015"/>
    <n v="1020.4"/>
    <n v="1184.71"/>
    <n v="1184.71"/>
    <n v="0.106"/>
    <n v="16"/>
    <n v="16946.091840000001"/>
    <n v="16326.4"/>
    <n v="619.69184000000132"/>
    <n v="3.6568422138328345E-2"/>
    <s v="Nov-2024"/>
    <d v="2024-11-01T00:00:00"/>
    <d v="2023-01-01T00:00:00"/>
    <n v="22"/>
    <s v="Q4-2024"/>
    <s v="Americas → Canada → Toronto"/>
    <m/>
    <m/>
    <s v="Medium"/>
    <n v="1"/>
    <n v="0"/>
    <n v="0.106"/>
    <n v="1122.44"/>
    <n v="17"/>
    <n v="18005.222580000001"/>
    <n v="19081.48"/>
    <n v="-1076.2574199999981"/>
    <n v="-5.9774735647838792E-2"/>
    <n v="1059.1307400000005"/>
    <n v="-1695.9492599999994"/>
    <m/>
  </r>
  <r>
    <s v="ORD-2024-678110"/>
    <d v="2024-07-24T00:00:00"/>
    <d v="2024-08-08T00:00:00"/>
    <n v="15"/>
    <s v="Original"/>
    <d v="2024-08-08T00:00:00"/>
    <n v="15"/>
    <x v="3"/>
    <s v="France"/>
    <s v="Marseille"/>
    <s v="Enterprise"/>
    <s v="Marketplace"/>
    <s v="H. Kim"/>
    <s v="Laptops"/>
    <s v="LAP-9901"/>
    <n v="501.5"/>
    <n v="1201.47"/>
    <n v="1201.47"/>
    <n v="0.126"/>
    <n v="5"/>
    <n v="5250.4239000000007"/>
    <n v="2507.5"/>
    <n v="2742.9239000000007"/>
    <n v="0.52241951359394057"/>
    <s v="Jul-2024"/>
    <d v="2024-07-01T00:00:00"/>
    <d v="2023-01-01T00:00:00"/>
    <n v="18"/>
    <s v="Q3-2024"/>
    <s v="Europe → France → Marseille"/>
    <m/>
    <m/>
    <s v="Medium"/>
    <n v="0"/>
    <n v="0"/>
    <n v="0.126"/>
    <n v="551.65000000000009"/>
    <n v="5"/>
    <n v="5250.4239000000007"/>
    <n v="2758.2500000000005"/>
    <n v="2492.1739000000002"/>
    <n v="0.4746614649533345"/>
    <n v="0"/>
    <n v="-250.75000000000045"/>
    <m/>
  </r>
  <r>
    <s v="ORD-2025-909340"/>
    <d v="2025-01-20T00:00:00"/>
    <d v="2025-02-03T00:00:00"/>
    <n v="14"/>
    <s v="Original"/>
    <d v="2025-02-03T00:00:00"/>
    <n v="14"/>
    <x v="2"/>
    <s v="Brazil"/>
    <s v="Brasília"/>
    <s v="Enterprise"/>
    <s v="Marketplace"/>
    <s v="F. Müller"/>
    <s v="Components"/>
    <s v="CMP-8658"/>
    <n v="974.11"/>
    <n v="880.99"/>
    <n v="880.99"/>
    <n v="0.111"/>
    <n v="10"/>
    <n v="7832.0010999999995"/>
    <n v="9741.1"/>
    <n v="-1909.0989000000009"/>
    <n v="-0.2437562093805121"/>
    <s v="Jan-2025"/>
    <d v="2025-01-01T00:00:00"/>
    <d v="2023-01-01T00:00:00"/>
    <n v="24"/>
    <s v="Q1-2025"/>
    <s v="Americas → Brazil → Brasília"/>
    <m/>
    <m/>
    <s v="Medium"/>
    <n v="0"/>
    <n v="0"/>
    <n v="0.111"/>
    <n v="1071.5210000000002"/>
    <n v="11"/>
    <n v="8615.2012099999993"/>
    <n v="11786.731000000002"/>
    <n v="-3171.5297900000023"/>
    <n v="-0.36813183031856345"/>
    <n v="783.20010999999977"/>
    <n v="-1262.4308900000015"/>
    <m/>
  </r>
  <r>
    <s v="ORD-2023-854471"/>
    <d v="2023-03-06T00:00:00"/>
    <d v="2023-04-04T00:00:00"/>
    <n v="29"/>
    <s v="Original"/>
    <d v="2023-04-04T00:00:00"/>
    <n v="29"/>
    <x v="1"/>
    <s v="China"/>
    <s v="Beijing"/>
    <s v="Small Business"/>
    <s v="Direct"/>
    <s v="C. Otieno"/>
    <s v="Monitors"/>
    <s v="MON-2073"/>
    <n v="1126.29"/>
    <n v="2050.87"/>
    <n v="2050.87"/>
    <n v="6.4000000000000001E-2"/>
    <n v="7"/>
    <n v="13437.300239999999"/>
    <n v="7884.03"/>
    <n v="5553.2702399999989"/>
    <n v="0.41327276616690373"/>
    <s v="Mar-2023"/>
    <d v="2023-03-01T00:00:00"/>
    <d v="2023-01-01T00:00:00"/>
    <n v="2"/>
    <s v="Q1-2023"/>
    <s v="Asia → China → Beijing"/>
    <m/>
    <m/>
    <s v="High"/>
    <n v="0"/>
    <n v="0"/>
    <n v="6.4000000000000001E-2"/>
    <n v="1238.9190000000001"/>
    <n v="7"/>
    <n v="13437.300239999999"/>
    <n v="8672.4330000000009"/>
    <n v="4764.8672399999978"/>
    <n v="0.35460004278359403"/>
    <n v="0"/>
    <n v="-788.40300000000116"/>
    <n v="0.27172195892575041"/>
  </r>
  <r>
    <s v="ORD-2024-390951"/>
    <d v="2024-12-20T00:00:00"/>
    <d v="2025-01-14T00:00:00"/>
    <n v="25"/>
    <s v="Original"/>
    <d v="2025-01-14T00:00:00"/>
    <n v="25"/>
    <x v="1"/>
    <s v="India"/>
    <s v="Delhi"/>
    <s v="Small Business"/>
    <s v="Retail"/>
    <s v="M. Rossi"/>
    <s v="Printers"/>
    <s v="PRN-9378"/>
    <n v="1361.34"/>
    <n v="1737.9"/>
    <n v="1737.9"/>
    <n v="7.6999999999999999E-2"/>
    <n v="14"/>
    <n v="22457.143800000002"/>
    <n v="19058.759999999998"/>
    <n v="3398.3838000000032"/>
    <n v="0.15132751654731813"/>
    <s v="Dec-2024"/>
    <d v="2024-12-01T00:00:00"/>
    <d v="2023-01-01T00:00:00"/>
    <n v="23"/>
    <s v="Q4-2024"/>
    <s v="Asia → India → Delhi"/>
    <m/>
    <m/>
    <s v="High"/>
    <n v="0"/>
    <n v="0"/>
    <n v="7.6999999999999999E-2"/>
    <n v="1497.4739999999999"/>
    <n v="15"/>
    <n v="24061.2255"/>
    <n v="22462.11"/>
    <n v="1599.1154999999999"/>
    <n v="6.6460268202049796E-2"/>
    <n v="1604.0816999999988"/>
    <n v="-1799.2683000000034"/>
    <m/>
  </r>
  <r>
    <s v="ORD-2025-881624"/>
    <d v="2025-02-21T00:00:00"/>
    <d v="2025-03-21T00:00:00"/>
    <n v="28"/>
    <s v="Original"/>
    <d v="2025-03-21T00:00:00"/>
    <n v="28"/>
    <x v="0"/>
    <s v="Nigeria"/>
    <s v="Abuja"/>
    <s v="Enterprise"/>
    <s v="Marketplace"/>
    <s v="I. Johnson"/>
    <s v="Phones"/>
    <s v="PHN-5887"/>
    <n v="1437.39"/>
    <n v="1388.31"/>
    <n v="1388.31"/>
    <n v="0.13800000000000001"/>
    <n v="18"/>
    <n v="21541.017959999997"/>
    <n v="25873.02"/>
    <n v="-4332.002040000003"/>
    <n v="-0.20110479681341872"/>
    <s v="Feb-2025"/>
    <d v="2025-02-01T00:00:00"/>
    <d v="2023-01-01T00:00:00"/>
    <n v="25"/>
    <s v="Q1-2025"/>
    <s v="Africa → Nigeria → Abuja"/>
    <m/>
    <m/>
    <s v="Medium"/>
    <n v="0"/>
    <n v="0"/>
    <n v="0.13800000000000001"/>
    <n v="1581.1290000000001"/>
    <n v="19"/>
    <n v="22737.741180000001"/>
    <n v="30041.451000000001"/>
    <n v="-7303.70982"/>
    <n v="-0.32121527649476039"/>
    <n v="1196.7232200000035"/>
    <n v="-2971.707779999997"/>
    <m/>
  </r>
  <r>
    <s v="ORD-2025-512310"/>
    <d v="2025-03-08T00:00:00"/>
    <d v="2025-03-15T00:00:00"/>
    <n v="7"/>
    <s v="Original"/>
    <d v="2025-03-15T00:00:00"/>
    <n v="7"/>
    <x v="1"/>
    <s v="India"/>
    <s v="Bengaluru"/>
    <s v="Corporate"/>
    <s v="Distributor"/>
    <s v="K. Singh"/>
    <s v="Laptops"/>
    <s v="LAP-8119"/>
    <n v="475.66"/>
    <n v="529.14"/>
    <n v="529.14"/>
    <n v="0.19600000000000001"/>
    <n v="11"/>
    <n v="4679.7141600000004"/>
    <n v="5232.26"/>
    <n v="-552.54583999999977"/>
    <n v="-0.11807256193613323"/>
    <s v="Mar-2025"/>
    <d v="2025-03-01T00:00:00"/>
    <d v="2023-01-01T00:00:00"/>
    <n v="26"/>
    <s v="Q1-2025"/>
    <s v="Asia → India → Bengaluru"/>
    <m/>
    <m/>
    <s v="Low"/>
    <n v="1"/>
    <n v="0"/>
    <n v="0.19600000000000001"/>
    <n v="523.22600000000011"/>
    <n v="12"/>
    <n v="5105.1427200000007"/>
    <n v="6278.7120000000014"/>
    <n v="-1173.5692800000006"/>
    <n v="-0.22987981812974673"/>
    <n v="425.42856000000029"/>
    <n v="-621.02344000000085"/>
    <m/>
  </r>
  <r>
    <s v="ORD-2023-674887"/>
    <d v="2023-12-16T00:00:00"/>
    <d v="2023-12-19T00:00:00"/>
    <n v="3"/>
    <s v="Original"/>
    <d v="2023-12-19T00:00:00"/>
    <n v="3"/>
    <x v="1"/>
    <s v="China"/>
    <s v="Beijing"/>
    <s v="Education"/>
    <s v="Retail"/>
    <s v="A. Patel"/>
    <s v="Accessories"/>
    <s v="ACC-9644"/>
    <n v="1415.05"/>
    <n v="1972.38"/>
    <n v="1972.38"/>
    <n v="0"/>
    <n v="12"/>
    <n v="23668.560000000001"/>
    <n v="16980.599999999999"/>
    <n v="6687.9600000000028"/>
    <n v="0.28256725377462771"/>
    <s v="Dec-2023"/>
    <d v="2023-12-01T00:00:00"/>
    <d v="2023-01-01T00:00:00"/>
    <n v="11"/>
    <s v="Q4-2023"/>
    <s v="Asia → China → Beijing"/>
    <m/>
    <m/>
    <s v="High"/>
    <n v="1"/>
    <n v="0"/>
    <n v="0"/>
    <n v="1556.5550000000001"/>
    <n v="13"/>
    <n v="25640.940000000002"/>
    <n v="20235.215"/>
    <n v="5405.7250000000022"/>
    <n v="0.21082397915209045"/>
    <n v="1972.380000000001"/>
    <n v="-1282.2350000000006"/>
    <m/>
  </r>
  <r>
    <s v="ORD-2024-542244"/>
    <d v="2024-08-30T00:00:00"/>
    <d v="2024-09-05T00:00:00"/>
    <n v="6"/>
    <s v="Original"/>
    <d v="2024-09-05T00:00:00"/>
    <n v="6"/>
    <x v="1"/>
    <s v="Japan"/>
    <s v="Nagoya"/>
    <s v="Education"/>
    <s v="Online"/>
    <s v="N. Brown"/>
    <s v="Laptops"/>
    <s v="LAP-7009"/>
    <n v="466.16"/>
    <n v="876.81"/>
    <n v="876.81"/>
    <n v="0.24099999999999999"/>
    <n v="8"/>
    <n v="5323.9903199999999"/>
    <n v="3729.28"/>
    <n v="1594.7103199999997"/>
    <n v="0.29953291124691594"/>
    <s v="Aug-2024"/>
    <d v="2024-08-01T00:00:00"/>
    <d v="2023-03-01T00:00:00"/>
    <n v="17"/>
    <s v="Q3-2024"/>
    <s v="Asia → Japan → Nagoya"/>
    <m/>
    <m/>
    <s v="Medium"/>
    <n v="1"/>
    <n v="1"/>
    <n v="0.24099999999999999"/>
    <n v="512.77600000000007"/>
    <n v="8"/>
    <n v="5323.9903199999999"/>
    <n v="4102.2080000000005"/>
    <n v="1221.7823199999993"/>
    <n v="0.2294862023716075"/>
    <n v="0"/>
    <n v="-372.92800000000034"/>
    <m/>
  </r>
  <r>
    <s v="ORD-2024-375848"/>
    <d v="2024-05-18T00:00:00"/>
    <d v="2024-05-21T00:00:00"/>
    <n v="3"/>
    <s v="Original"/>
    <d v="2024-05-21T00:00:00"/>
    <n v="3"/>
    <x v="3"/>
    <s v="France"/>
    <s v="Marseille"/>
    <s v="Non-Profit"/>
    <s v="Marketplace"/>
    <s v="D. Smith"/>
    <s v="Printers"/>
    <s v="PRN-1725"/>
    <n v="663.66"/>
    <n v="824.26"/>
    <n v="824.26"/>
    <n v="0.23899999999999999"/>
    <n v="11"/>
    <n v="6899.8804600000003"/>
    <n v="7300.2599999999993"/>
    <n v="-400.379539999999"/>
    <n v="-5.8027025587048933E-2"/>
    <s v="May-2024"/>
    <d v="2024-05-01T00:00:00"/>
    <d v="2023-01-01T00:00:00"/>
    <n v="16"/>
    <s v="Q2-2024"/>
    <s v="Europe → France → Marseille"/>
    <m/>
    <m/>
    <s v="Medium"/>
    <n v="1"/>
    <n v="1"/>
    <n v="0.23899999999999999"/>
    <n v="730.02600000000007"/>
    <n v="12"/>
    <n v="7527.142319999999"/>
    <n v="8760.3120000000017"/>
    <n v="-1233.1696800000027"/>
    <n v="-0.16382972814575436"/>
    <n v="627.26185999999871"/>
    <n v="-832.7901400000037"/>
    <m/>
  </r>
  <r>
    <s v="ORD-2023-933238"/>
    <d v="2023-03-17T00:00:00"/>
    <d v="2023-04-06T00:00:00"/>
    <n v="20"/>
    <s v="Original"/>
    <d v="2023-04-06T00:00:00"/>
    <n v="20"/>
    <x v="3"/>
    <s v="Germany"/>
    <s v="Munich"/>
    <s v="Consumer"/>
    <s v="Retail"/>
    <s v="O. Wang"/>
    <s v="Phones"/>
    <s v="PHN-8483"/>
    <n v="692.18"/>
    <n v="1159.3499999999999"/>
    <n v="1159.3499999999999"/>
    <n v="0.112"/>
    <n v="2"/>
    <n v="2059.0056"/>
    <n v="1384.36"/>
    <n v="674.64560000000006"/>
    <n v="0.32765602968734037"/>
    <s v="Mar-2023"/>
    <d v="2023-03-01T00:00:00"/>
    <d v="2023-01-01T00:00:00"/>
    <n v="2"/>
    <s v="Q1-2023"/>
    <s v="Europe → Germany → Munich"/>
    <m/>
    <m/>
    <s v="Medium"/>
    <n v="0"/>
    <n v="0"/>
    <n v="0.112"/>
    <n v="761.39800000000002"/>
    <n v="2"/>
    <n v="2059.0056"/>
    <n v="1522.796"/>
    <n v="536.20959999999991"/>
    <n v="0.26042163265607432"/>
    <n v="0"/>
    <n v="-138.43600000000015"/>
    <m/>
  </r>
  <r>
    <s v="ORD-2023-732585"/>
    <d v="2023-08-25T00:00:00"/>
    <d v="2023-09-16T00:00:00"/>
    <n v="22"/>
    <s v="Original"/>
    <d v="2023-09-16T00:00:00"/>
    <n v="22"/>
    <x v="0"/>
    <s v="Nigeria"/>
    <s v="Abuja"/>
    <s v="Corporate"/>
    <s v="Marketplace"/>
    <s v="L. Okafor"/>
    <s v="Phones"/>
    <s v="PHN-3971"/>
    <n v="1196.83"/>
    <n v="2513.5100000000002"/>
    <n v="2513.5100000000002"/>
    <n v="8.3000000000000004E-2"/>
    <n v="7"/>
    <n v="16134.22069"/>
    <n v="8377.81"/>
    <n v="7756.4106900000006"/>
    <n v="0.48074281609445374"/>
    <s v="Aug-2023"/>
    <d v="2023-08-01T00:00:00"/>
    <d v="2023-01-01T00:00:00"/>
    <n v="7"/>
    <s v="Q3-2023"/>
    <s v="Africa → Nigeria → Abuja"/>
    <m/>
    <m/>
    <s v="High"/>
    <n v="0"/>
    <n v="0"/>
    <n v="8.3000000000000004E-2"/>
    <n v="1316.5129999999999"/>
    <n v="7"/>
    <n v="16134.22069"/>
    <n v="9215.5910000000003"/>
    <n v="6918.6296899999998"/>
    <n v="0.42881709770389909"/>
    <n v="0"/>
    <n v="-837.78100000000086"/>
    <m/>
  </r>
  <r>
    <s v="ORD-2024-465898"/>
    <d v="2024-06-06T00:00:00"/>
    <d v="2024-06-24T00:00:00"/>
    <n v="18"/>
    <s v="Original"/>
    <d v="2024-06-24T00:00:00"/>
    <n v="18"/>
    <x v="1"/>
    <s v="India"/>
    <s v="Bengaluru"/>
    <s v="Small Business"/>
    <s v="Direct"/>
    <s v="H. Kim"/>
    <s v="Networking"/>
    <s v="NET-6578"/>
    <n v="1253.25"/>
    <n v="3087.13"/>
    <n v="3087.13"/>
    <n v="7.1999999999999995E-2"/>
    <n v="11"/>
    <n v="31513.423040000001"/>
    <n v="13785.75"/>
    <n v="17727.673040000001"/>
    <n v="0.562543555408064"/>
    <s v="Jun-2024"/>
    <d v="2024-06-01T00:00:00"/>
    <d v="2023-01-01T00:00:00"/>
    <n v="17"/>
    <s v="Q2-2024"/>
    <s v="Asia → India → Bengaluru"/>
    <m/>
    <m/>
    <s v="High"/>
    <n v="0"/>
    <n v="0"/>
    <n v="7.1999999999999995E-2"/>
    <n v="1378.575"/>
    <n v="12"/>
    <n v="34378.27968"/>
    <n v="16542.900000000001"/>
    <n v="17835.379679999998"/>
    <n v="0.51879791094887029"/>
    <n v="2864.8566399999982"/>
    <n v="107.7066399999967"/>
    <m/>
  </r>
  <r>
    <s v="ORD-2023-987081"/>
    <d v="2023-08-29T00:00:00"/>
    <d v="2023-09-13T00:00:00"/>
    <n v="15"/>
    <s v="Original"/>
    <d v="2023-09-13T00:00:00"/>
    <n v="15"/>
    <x v="2"/>
    <s v="Canada"/>
    <s v="Vancouver"/>
    <s v="Small Business"/>
    <s v="Marketplace"/>
    <s v="O. Wang"/>
    <s v="Printers"/>
    <s v="PRN-9975"/>
    <n v="1287.6400000000001"/>
    <n v="2717.15"/>
    <n v="2717.15"/>
    <n v="3.2000000000000001E-2"/>
    <n v="7"/>
    <n v="18411.4084"/>
    <n v="9013.4800000000014"/>
    <n v="9397.9283999999989"/>
    <n v="0.51044049405802105"/>
    <s v="Aug-2023"/>
    <d v="2023-08-01T00:00:00"/>
    <d v="2023-01-01T00:00:00"/>
    <n v="7"/>
    <s v="Q3-2023"/>
    <s v="Americas → Canada → Vancouver"/>
    <m/>
    <m/>
    <s v="High"/>
    <n v="0"/>
    <n v="0"/>
    <n v="3.2000000000000001E-2"/>
    <n v="1416.4040000000002"/>
    <n v="7"/>
    <n v="18411.4084"/>
    <n v="9914.8280000000013"/>
    <n v="8496.5803999999989"/>
    <n v="0.46148454346382317"/>
    <n v="0"/>
    <n v="-901.34799999999996"/>
    <m/>
  </r>
  <r>
    <s v="ORD-2024-655710"/>
    <d v="2024-11-30T00:00:00"/>
    <d v="2024-12-10T00:00:00"/>
    <n v="10"/>
    <s v="Original"/>
    <d v="2024-12-10T00:00:00"/>
    <n v="10"/>
    <x v="1"/>
    <s v="India"/>
    <s v="Hyderabad"/>
    <s v="Small Business"/>
    <s v="Retail"/>
    <s v="F. Müller"/>
    <s v="Accessories"/>
    <s v="ACC-1075"/>
    <n v="851.49"/>
    <n v="901.79"/>
    <n v="901.79"/>
    <n v="0.245"/>
    <n v="16"/>
    <n v="10893.6232"/>
    <n v="13623.84"/>
    <n v="-2730.2168000000001"/>
    <n v="-0.25062522816100341"/>
    <s v="Nov-2024"/>
    <d v="2024-11-01T00:00:00"/>
    <d v="2023-01-01T00:00:00"/>
    <n v="22"/>
    <s v="Q4-2024"/>
    <s v="Asia → India → Hyderabad"/>
    <m/>
    <m/>
    <s v="Medium"/>
    <n v="0"/>
    <n v="1"/>
    <n v="0.245"/>
    <n v="936.63900000000012"/>
    <n v="17"/>
    <n v="11574.47465"/>
    <n v="15922.863000000001"/>
    <n v="-4348.3883500000011"/>
    <n v="-0.37568775097710383"/>
    <n v="680.85145000000011"/>
    <n v="-1618.1715500000009"/>
    <m/>
  </r>
  <r>
    <s v="ORD-2025-411385"/>
    <d v="2025-06-05T00:00:00"/>
    <d v="2025-06-14T00:00:00"/>
    <n v="9"/>
    <s v="Original"/>
    <d v="2025-06-14T00:00:00"/>
    <n v="9"/>
    <x v="1"/>
    <s v="India"/>
    <s v="Delhi"/>
    <s v="Non-Profit"/>
    <s v="Retail"/>
    <s v="A. Patel"/>
    <s v="Accessories"/>
    <s v="ACC-2902"/>
    <n v="618.69000000000005"/>
    <n v="796.15"/>
    <n v="796.15"/>
    <n v="0.09"/>
    <n v="11"/>
    <n v="7969.4615000000003"/>
    <n v="6805.59"/>
    <n v="1163.8715000000002"/>
    <n v="0.14604142325049191"/>
    <s v="Jun-2025"/>
    <d v="2025-06-01T00:00:00"/>
    <d v="2023-01-01T00:00:00"/>
    <n v="29"/>
    <s v="Q2-2025"/>
    <s v="Asia → India → Delhi"/>
    <m/>
    <m/>
    <s v="Low"/>
    <n v="0"/>
    <n v="0"/>
    <n v="0.09"/>
    <n v="680.55900000000008"/>
    <n v="12"/>
    <n v="8693.9580000000005"/>
    <n v="8166.7080000000005"/>
    <n v="527.25"/>
    <n v="6.0645565575541079E-2"/>
    <n v="724.4965000000002"/>
    <n v="-636.6215000000002"/>
    <m/>
  </r>
  <r>
    <s v="ORD-2025-222035"/>
    <d v="2025-03-14T00:00:00"/>
    <d v="2025-04-08T00:00:00"/>
    <n v="25"/>
    <s v="Original"/>
    <d v="2025-04-08T00:00:00"/>
    <n v="25"/>
    <x v="1"/>
    <s v="China"/>
    <s v="Not Specified"/>
    <s v="Corporate"/>
    <s v="Distributor"/>
    <s v="D. Smith"/>
    <s v="Printers"/>
    <s v="PRN-5815"/>
    <n v="80.59"/>
    <n v="157.82"/>
    <n v="157.82"/>
    <n v="0.217"/>
    <n v="6"/>
    <n v="741.43835999999999"/>
    <n v="483.54"/>
    <n v="257.89835999999997"/>
    <n v="0.34783519967863541"/>
    <s v="Mar-2025"/>
    <d v="2025-03-01T00:00:00"/>
    <d v="2023-01-01T00:00:00"/>
    <n v="26"/>
    <s v="Q1-2025"/>
    <s v="Asia → China → Not Specified"/>
    <m/>
    <m/>
    <s v="Low"/>
    <n v="0"/>
    <n v="1"/>
    <n v="0.217"/>
    <n v="88.649000000000015"/>
    <n v="6"/>
    <n v="741.43835999999999"/>
    <n v="531.89400000000012"/>
    <n v="209.54435999999987"/>
    <n v="0.28261871964649882"/>
    <n v="0"/>
    <n v="-48.354000000000099"/>
    <m/>
  </r>
  <r>
    <s v="ORD-2024-749242"/>
    <d v="2024-01-16T00:00:00"/>
    <d v="2024-02-11T00:00:00"/>
    <n v="26"/>
    <s v="Original"/>
    <d v="2024-02-11T00:00:00"/>
    <n v="26"/>
    <x v="3"/>
    <s v="Germany"/>
    <s v="Frankfurt"/>
    <s v="Non-Profit"/>
    <s v="Distributor"/>
    <s v="E. Garcia"/>
    <s v="Monitors"/>
    <s v="MON-4195"/>
    <n v="504.93"/>
    <n v="819.06"/>
    <n v="819.06"/>
    <n v="0.22600000000000001"/>
    <n v="15"/>
    <n v="9509.2865999999995"/>
    <n v="7573.95"/>
    <n v="1935.3365999999996"/>
    <n v="0.20352069312959814"/>
    <s v="Jan-2024"/>
    <d v="2024-01-01T00:00:00"/>
    <d v="2023-01-01T00:00:00"/>
    <n v="12"/>
    <s v="Q1-2024"/>
    <s v="Europe → Germany → Frankfurt"/>
    <m/>
    <m/>
    <s v="Medium"/>
    <n v="0"/>
    <n v="1"/>
    <n v="0.22600000000000001"/>
    <n v="555.423"/>
    <n v="16"/>
    <n v="10143.23904"/>
    <n v="8886.768"/>
    <n v="1256.4710400000004"/>
    <n v="0.12387276244255803"/>
    <n v="633.95244000000093"/>
    <n v="-678.86555999999928"/>
    <m/>
  </r>
  <r>
    <s v="ORD-2023-623293"/>
    <d v="2023-10-12T00:00:00"/>
    <d v="2023-10-29T00:00:00"/>
    <n v="17"/>
    <s v="Original"/>
    <d v="2023-10-29T00:00:00"/>
    <n v="17"/>
    <x v="1"/>
    <s v="Japan"/>
    <s v="Nagoya"/>
    <s v="Non-Profit"/>
    <s v="Direct"/>
    <s v="H. Kim"/>
    <s v="Phones"/>
    <s v="PHN-8478"/>
    <n v="1102.19"/>
    <n v="1711.16"/>
    <n v="1711.16"/>
    <n v="0.151"/>
    <n v="10"/>
    <n v="14527.748400000002"/>
    <n v="11021.900000000001"/>
    <n v="3505.8484000000008"/>
    <n v="0.24132083675127525"/>
    <s v="Oct-2023"/>
    <d v="2023-10-01T00:00:00"/>
    <d v="2023-03-01T00:00:00"/>
    <n v="7"/>
    <s v="Q4-2023"/>
    <s v="Asia → Japan → Nagoya"/>
    <m/>
    <m/>
    <s v="High"/>
    <n v="0"/>
    <n v="0"/>
    <n v="0.151"/>
    <n v="1212.4090000000001"/>
    <n v="11"/>
    <n v="15980.52324"/>
    <n v="13336.499000000002"/>
    <n v="2644.0242399999988"/>
    <n v="0.16545292042640269"/>
    <n v="1452.7748399999982"/>
    <n v="-861.82416000000194"/>
    <m/>
  </r>
  <r>
    <s v="ORD-2025-276968"/>
    <d v="2025-02-25T00:00:00"/>
    <d v="2025-03-17T00:00:00"/>
    <n v="20"/>
    <s v="Original"/>
    <d v="2025-03-17T00:00:00"/>
    <n v="20"/>
    <x v="2"/>
    <s v="USA"/>
    <s v="San Francisco"/>
    <s v="Non-Profit"/>
    <s v="Marketplace"/>
    <s v="H. Kim"/>
    <s v="Phones"/>
    <s v="PHN-1044"/>
    <n v="1205.26"/>
    <n v="1696.35"/>
    <n v="1696.35"/>
    <n v="1.9E-2"/>
    <n v="6"/>
    <n v="9984.7160999999978"/>
    <n v="7231.5599999999995"/>
    <n v="2753.1560999999983"/>
    <n v="0.27573704374028213"/>
    <s v="Feb-2025"/>
    <d v="2025-02-01T00:00:00"/>
    <d v="2023-01-01T00:00:00"/>
    <n v="25"/>
    <s v="Q1-2025"/>
    <s v="Americas → USA → San Francisco"/>
    <m/>
    <m/>
    <s v="High"/>
    <n v="0"/>
    <n v="0"/>
    <n v="1.9E-2"/>
    <n v="1325.7860000000001"/>
    <n v="6"/>
    <n v="9984.7160999999978"/>
    <n v="7954.7160000000003"/>
    <n v="2030.0000999999975"/>
    <n v="0.20331074811431021"/>
    <n v="0"/>
    <n v="-723.15600000000086"/>
    <m/>
  </r>
  <r>
    <s v="ORD-2025-650841"/>
    <d v="2025-07-03T00:00:00"/>
    <d v="2025-07-06T00:00:00"/>
    <n v="3"/>
    <s v="Original"/>
    <d v="2025-07-06T00:00:00"/>
    <n v="3"/>
    <x v="0"/>
    <s v="Nigeria"/>
    <s v="Lagos"/>
    <s v="Consumer"/>
    <s v="Online"/>
    <s v="Not Specified"/>
    <s v="Laptops"/>
    <s v="LAP-8910"/>
    <n v="1313.3"/>
    <n v="2884.34"/>
    <n v="2884.34"/>
    <n v="0.157"/>
    <n v="42"/>
    <n v="102122.94203999999"/>
    <n v="55158.6"/>
    <n v="46964.342039999996"/>
    <n v="0.45988042551305253"/>
    <s v="Jul-2025"/>
    <d v="2025-07-01T00:00:00"/>
    <d v="2023-01-01T00:00:00"/>
    <n v="30"/>
    <s v="Q3-2025"/>
    <s v="Africa → Nigeria → Lagos"/>
    <m/>
    <m/>
    <s v="High"/>
    <n v="1"/>
    <n v="0"/>
    <n v="0.157"/>
    <n v="1444.63"/>
    <n v="44"/>
    <n v="106985.93928000001"/>
    <n v="63563.72"/>
    <n v="43422.219280000005"/>
    <n v="0.40586846806435778"/>
    <n v="4862.9972400000115"/>
    <n v="-3542.1227599999911"/>
    <m/>
  </r>
  <r>
    <s v="ORD-2025-831576"/>
    <d v="2025-09-15T00:00:00"/>
    <d v="2025-09-25T00:00:00"/>
    <n v="10"/>
    <s v="Original"/>
    <d v="2025-09-25T00:00:00"/>
    <n v="10"/>
    <x v="1"/>
    <s v="India"/>
    <s v="Delhi"/>
    <s v="Consumer"/>
    <s v="Retail"/>
    <s v="A. Patel"/>
    <s v="Phones"/>
    <s v="PHN-2859"/>
    <n v="1488.91"/>
    <n v="1483.74"/>
    <n v="1483.74"/>
    <n v="0.16800000000000001"/>
    <n v="24"/>
    <n v="29627.320319999999"/>
    <n v="35733.840000000004"/>
    <n v="-6106.5196800000049"/>
    <n v="-0.20611110333450519"/>
    <s v="Sep-2025"/>
    <d v="2025-09-01T00:00:00"/>
    <d v="2023-01-01T00:00:00"/>
    <n v="32"/>
    <s v="Q3-2025"/>
    <s v="Asia → India → Delhi"/>
    <m/>
    <m/>
    <s v="Medium"/>
    <n v="0"/>
    <n v="0"/>
    <n v="0.16800000000000001"/>
    <n v="1637.8010000000002"/>
    <n v="25"/>
    <n v="30861.791999999998"/>
    <n v="40945.025000000001"/>
    <n v="-10083.233000000004"/>
    <n v="-0.32672221366795567"/>
    <n v="1234.4716799999987"/>
    <n v="-3976.7133199999989"/>
    <m/>
  </r>
  <r>
    <s v="ORD-2024-468655"/>
    <d v="2024-02-19T00:00:00"/>
    <d v="2024-03-06T00:00:00"/>
    <n v="16"/>
    <s v="Original"/>
    <d v="2024-03-06T00:00:00"/>
    <n v="16"/>
    <x v="1"/>
    <s v="China"/>
    <s v="Beijing"/>
    <s v="Education"/>
    <s v="Marketplace"/>
    <s v="O. Wang"/>
    <s v="Printers"/>
    <s v="PRN-6308"/>
    <n v="1477.84"/>
    <n v="3197.47"/>
    <n v="3197.47"/>
    <n v="0.24299999999999999"/>
    <n v="24"/>
    <n v="58091.634960000003"/>
    <n v="35468.159999999996"/>
    <n v="22623.474960000007"/>
    <n v="0.38944462443823091"/>
    <s v="Feb-2024"/>
    <d v="2024-02-01T00:00:00"/>
    <d v="2023-01-01T00:00:00"/>
    <n v="13"/>
    <s v="Q1-2024"/>
    <s v="Asia → China → Beijing"/>
    <m/>
    <m/>
    <s v="High"/>
    <n v="0"/>
    <n v="1"/>
    <n v="0.24299999999999999"/>
    <n v="1625.624"/>
    <n v="25"/>
    <n v="60512.119749999998"/>
    <n v="40640.6"/>
    <n v="19871.519749999999"/>
    <n v="0.32838908688205393"/>
    <n v="2420.484789999995"/>
    <n v="-2751.9552100000074"/>
    <m/>
  </r>
  <r>
    <s v="ORD-2024-515105"/>
    <d v="2024-02-27T00:00:00"/>
    <d v="2024-03-26T00:00:00"/>
    <n v="28"/>
    <s v="Original"/>
    <d v="2024-03-26T00:00:00"/>
    <n v="28"/>
    <x v="1"/>
    <s v="India"/>
    <s v="Mumbai"/>
    <s v="Education"/>
    <s v="Marketplace"/>
    <s v="G. Dubois"/>
    <s v="Laptops"/>
    <s v="LAP-8469"/>
    <n v="1035.19"/>
    <n v="2322.6999999999998"/>
    <n v="2322.6999999999998"/>
    <n v="0.17299999999999999"/>
    <n v="8"/>
    <n v="15366.983199999999"/>
    <n v="8281.52"/>
    <n v="7085.4631999999983"/>
    <n v="0.46108355217047409"/>
    <s v="Feb-2024"/>
    <d v="2024-02-01T00:00:00"/>
    <d v="2023-01-01T00:00:00"/>
    <n v="13"/>
    <s v="Q1-2024"/>
    <s v="Asia → India → Mumbai"/>
    <m/>
    <m/>
    <s v="High"/>
    <n v="0"/>
    <n v="0"/>
    <n v="0.17299999999999999"/>
    <n v="1138.7090000000001"/>
    <n v="8"/>
    <n v="15366.983199999999"/>
    <n v="9109.6720000000005"/>
    <n v="6257.3111999999983"/>
    <n v="0.40719190738752148"/>
    <n v="0"/>
    <n v="-828.15200000000004"/>
    <m/>
  </r>
  <r>
    <s v="ORD-2025-803803"/>
    <d v="2025-08-28T00:00:00"/>
    <d v="2025-09-05T00:00:00"/>
    <n v="8"/>
    <s v="Original"/>
    <d v="2025-09-05T00:00:00"/>
    <n v="8"/>
    <x v="0"/>
    <s v="Nigeria"/>
    <s v="Port Harcourt"/>
    <s v="Small Business"/>
    <s v="Marketplace"/>
    <s v="E. Garcia"/>
    <s v="Laptops"/>
    <s v="LAP-7553"/>
    <n v="1271.0999999999999"/>
    <n v="1932.42"/>
    <n v="1932.42"/>
    <n v="0.25"/>
    <n v="21"/>
    <n v="30435.614999999998"/>
    <n v="26693.1"/>
    <n v="3742.5149999999994"/>
    <n v="0.12296498690760807"/>
    <s v="Aug-2025"/>
    <d v="2025-08-01T00:00:00"/>
    <d v="2023-01-01T00:00:00"/>
    <n v="31"/>
    <s v="Q3-2025"/>
    <s v="Africa → Nigeria → Port Harcourt"/>
    <m/>
    <m/>
    <s v="High"/>
    <n v="0"/>
    <n v="1"/>
    <n v="0.25"/>
    <n v="1398.21"/>
    <n v="22"/>
    <n v="31884.930000000004"/>
    <n v="30760.620000000003"/>
    <n v="1124.3100000000013"/>
    <n v="3.5261485598368919E-2"/>
    <n v="1449.315000000006"/>
    <n v="-2618.2049999999981"/>
    <m/>
  </r>
  <r>
    <s v="ORD-2024-993481"/>
    <d v="2024-08-18T00:00:00"/>
    <d v="2024-09-12T00:00:00"/>
    <n v="25"/>
    <s v="Original"/>
    <d v="2024-09-12T00:00:00"/>
    <n v="25"/>
    <x v="1"/>
    <s v="India"/>
    <s v="Mumbai"/>
    <s v="Consumer"/>
    <s v="Marketplace"/>
    <s v="C. Otieno"/>
    <s v="Phones"/>
    <s v="PHN-3077"/>
    <n v="1154.03"/>
    <n v="1590.36"/>
    <n v="1590.36"/>
    <n v="0.314"/>
    <n v="18"/>
    <n v="19637.76528"/>
    <n v="20772.54"/>
    <n v="-1134.7747200000013"/>
    <n v="-5.7785328616576745E-2"/>
    <s v="Aug-2024"/>
    <d v="2024-08-01T00:00:00"/>
    <d v="2023-01-01T00:00:00"/>
    <n v="19"/>
    <s v="Q3-2024"/>
    <s v="Asia → India → Mumbai"/>
    <m/>
    <m/>
    <s v="Medium"/>
    <n v="0"/>
    <n v="1"/>
    <n v="0.25"/>
    <n v="1269.433"/>
    <n v="19"/>
    <n v="22662.629999999997"/>
    <n v="24119.226999999999"/>
    <n v="-1456.5970000000016"/>
    <n v="-6.4273078632091765E-2"/>
    <n v="3024.8647199999978"/>
    <n v="-321.82228000000032"/>
    <m/>
  </r>
  <r>
    <s v="ORD-2024-811752"/>
    <d v="2024-02-25T00:00:00"/>
    <d v="2024-03-09T00:00:00"/>
    <n v="13"/>
    <s v="Original"/>
    <d v="2024-03-09T00:00:00"/>
    <n v="13"/>
    <x v="3"/>
    <s v="France"/>
    <s v="Marseille"/>
    <s v="Small Business"/>
    <s v="Distributor"/>
    <s v="E. Garcia"/>
    <s v="Monitors"/>
    <s v="MON-3350"/>
    <n v="322.44"/>
    <n v="395.61"/>
    <n v="395.61"/>
    <n v="0"/>
    <n v="34"/>
    <n v="13450.74"/>
    <n v="10962.96"/>
    <n v="2487.7800000000007"/>
    <n v="0.18495487980586947"/>
    <s v="Feb-2024"/>
    <d v="2024-02-01T00:00:00"/>
    <d v="2023-01-01T00:00:00"/>
    <n v="13"/>
    <s v="Q1-2024"/>
    <s v="Europe → France → Marseille"/>
    <m/>
    <m/>
    <s v="Low"/>
    <n v="0"/>
    <n v="0"/>
    <n v="0"/>
    <n v="354.68400000000003"/>
    <n v="36"/>
    <n v="14241.960000000001"/>
    <n v="12768.624000000002"/>
    <n v="1473.3359999999993"/>
    <n v="0.1034503677864563"/>
    <n v="791.22000000000116"/>
    <n v="-1014.4440000000013"/>
    <m/>
  </r>
  <r>
    <s v="ORD-2025-673091"/>
    <d v="2025-05-07T00:00:00"/>
    <d v="2025-05-13T00:00:00"/>
    <n v="6"/>
    <s v="Original"/>
    <d v="2025-05-13T00:00:00"/>
    <n v="6"/>
    <x v="1"/>
    <s v="India"/>
    <s v="Bengaluru"/>
    <s v="Enterprise"/>
    <s v="Direct"/>
    <s v="J. Njeri"/>
    <s v="Phones"/>
    <s v="PHN-5683"/>
    <n v="935.98"/>
    <n v="2077.69"/>
    <n v="2077.69"/>
    <n v="0.17499999999999999"/>
    <n v="24"/>
    <n v="41138.261999999995"/>
    <n v="22463.52"/>
    <n v="18674.741999999995"/>
    <n v="0.45395067978321491"/>
    <s v="May-2025"/>
    <d v="2025-05-01T00:00:00"/>
    <d v="2023-01-01T00:00:00"/>
    <n v="28"/>
    <s v="Q2-2025"/>
    <s v="Asia → India → Bengaluru"/>
    <m/>
    <m/>
    <s v="High"/>
    <n v="1"/>
    <n v="0"/>
    <n v="0.17499999999999999"/>
    <n v="1029.5780000000002"/>
    <n v="25"/>
    <n v="42852.356249999997"/>
    <n v="25739.450000000004"/>
    <n v="17112.906249999993"/>
    <n v="0.39934574776153631"/>
    <n v="1714.0942500000019"/>
    <n v="-1561.835750000002"/>
    <m/>
  </r>
  <r>
    <s v="ORD-2024-381197"/>
    <d v="2024-11-01T00:00:00"/>
    <d v="2024-11-12T00:00:00"/>
    <n v="11"/>
    <s v="Original"/>
    <d v="2024-11-12T00:00:00"/>
    <n v="11"/>
    <x v="3"/>
    <s v="Germany"/>
    <s v="Frankfurt"/>
    <s v="Consumer"/>
    <s v="Online"/>
    <s v="B. Chen"/>
    <s v="Printers"/>
    <s v="PRN-2409"/>
    <n v="599.84"/>
    <n v="1330.85"/>
    <n v="1330.85"/>
    <n v="0.115"/>
    <n v="11"/>
    <n v="12955.824749999998"/>
    <n v="6598.2400000000007"/>
    <n v="6357.5847499999973"/>
    <n v="0.49071246892252063"/>
    <s v="Nov-2024"/>
    <d v="2024-11-01T00:00:00"/>
    <d v="2023-01-01T00:00:00"/>
    <n v="22"/>
    <s v="Q4-2024"/>
    <s v="Europe → Germany → Frankfurt"/>
    <m/>
    <m/>
    <s v="Medium"/>
    <n v="0"/>
    <n v="0"/>
    <n v="0.115"/>
    <n v="659.82400000000007"/>
    <n v="12"/>
    <n v="14133.626999999999"/>
    <n v="7917.8880000000008"/>
    <n v="6215.7389999999978"/>
    <n v="0.43978371581477271"/>
    <n v="1177.8022500000006"/>
    <n v="-141.8457499999995"/>
    <m/>
  </r>
  <r>
    <s v="ORD-2024-651852"/>
    <d v="2024-12-28T00:00:00"/>
    <d v="2025-01-08T00:00:00"/>
    <n v="11"/>
    <s v="Original"/>
    <d v="2025-01-08T00:00:00"/>
    <n v="11"/>
    <x v="1"/>
    <s v="China"/>
    <s v="Shenzhen"/>
    <s v="Enterprise"/>
    <s v="Online"/>
    <s v="K. Singh"/>
    <s v="Laptops"/>
    <s v="LAP-8825"/>
    <n v="1201.31"/>
    <n v="2764.65"/>
    <n v="2764.65"/>
    <n v="0"/>
    <n v="21"/>
    <n v="58057.65"/>
    <n v="25227.51"/>
    <n v="32830.14"/>
    <n v="0.56547483406579491"/>
    <s v="Dec-2024"/>
    <d v="2024-12-01T00:00:00"/>
    <d v="2023-01-01T00:00:00"/>
    <n v="23"/>
    <s v="Q4-2024"/>
    <s v="Asia → China → Shenzhen"/>
    <m/>
    <m/>
    <s v="High"/>
    <n v="0"/>
    <n v="0"/>
    <n v="0"/>
    <n v="1321.441"/>
    <n v="22"/>
    <n v="60822.3"/>
    <n v="29071.702000000001"/>
    <n v="31750.598000000002"/>
    <n v="0.52202231747237449"/>
    <n v="2764.6500000000015"/>
    <n v="-1079.5419999999976"/>
    <m/>
  </r>
  <r>
    <s v="ORD-2023-659070"/>
    <d v="2023-10-21T00:00:00"/>
    <d v="2023-10-21T00:00:00"/>
    <n v="0"/>
    <s v="Original"/>
    <d v="2023-10-21T00:00:00"/>
    <n v="0"/>
    <x v="3"/>
    <s v="United Kingdom"/>
    <s v="Manchester"/>
    <s v="Enterprise"/>
    <s v="Distributor"/>
    <s v="J. Njeri"/>
    <s v="Monitors"/>
    <s v="MON-8697"/>
    <n v="384.19"/>
    <n v="278.35000000000002"/>
    <n v="278.35000000000002"/>
    <n v="5.6000000000000001E-2"/>
    <n v="10"/>
    <n v="2627.6239999999998"/>
    <n v="3841.9"/>
    <n v="-1214.2760000000003"/>
    <n v="-0.46211938998882657"/>
    <s v="Oct-2023"/>
    <d v="2023-10-01T00:00:00"/>
    <d v="2023-01-01T00:00:00"/>
    <n v="9"/>
    <s v="Q4-2023"/>
    <s v="Europe → United Kingdom → Manchester"/>
    <m/>
    <m/>
    <s v="Low"/>
    <n v="1"/>
    <n v="0"/>
    <n v="5.6000000000000001E-2"/>
    <n v="422.60900000000004"/>
    <n v="11"/>
    <n v="2890.3864000000003"/>
    <n v="4648.6990000000005"/>
    <n v="-1758.3126000000002"/>
    <n v="-0.60833132898770903"/>
    <n v="262.76240000000053"/>
    <n v="-544.03659999999991"/>
    <m/>
  </r>
  <r>
    <s v="ORD-2024-837651"/>
    <d v="2024-12-10T00:00:00"/>
    <d v="2024-12-19T00:00:00"/>
    <n v="9"/>
    <s v="Original"/>
    <d v="2024-12-19T00:00:00"/>
    <n v="9"/>
    <x v="0"/>
    <s v="Nigeria"/>
    <s v="Lagos"/>
    <s v="Corporate"/>
    <s v="Retail"/>
    <s v="O. Wang"/>
    <s v="Monitors"/>
    <s v="MON-4789"/>
    <n v="488.68"/>
    <n v="984.36"/>
    <n v="984.36"/>
    <n v="5.8999999999999997E-2"/>
    <n v="14"/>
    <n v="12967.958640000001"/>
    <n v="6841.52"/>
    <n v="6126.4386400000003"/>
    <n v="0.47242891576649876"/>
    <s v="Dec-2024"/>
    <d v="2024-12-01T00:00:00"/>
    <d v="2023-01-01T00:00:00"/>
    <n v="23"/>
    <s v="Q4-2024"/>
    <s v="Africa → Nigeria → Lagos"/>
    <m/>
    <m/>
    <s v="Medium"/>
    <n v="0"/>
    <n v="0"/>
    <n v="5.8999999999999997E-2"/>
    <n v="537.548"/>
    <n v="15"/>
    <n v="13894.241400000001"/>
    <n v="8063.22"/>
    <n v="5831.0214000000005"/>
    <n v="0.41967180734314868"/>
    <n v="926.28276000000005"/>
    <n v="-295.41723999999977"/>
    <m/>
  </r>
  <r>
    <s v="ORD-2024-581530"/>
    <d v="2024-09-07T00:00:00"/>
    <d v="2024-09-18T00:00:00"/>
    <n v="11"/>
    <s v="Original"/>
    <d v="2024-09-18T00:00:00"/>
    <n v="11"/>
    <x v="1"/>
    <s v="China"/>
    <s v="Beijing"/>
    <s v="Consumer"/>
    <s v="Distributor"/>
    <s v="O. Wang"/>
    <s v="Networking"/>
    <s v="NET-7998"/>
    <n v="181.74"/>
    <n v="190.84"/>
    <n v="190.84"/>
    <n v="0.214"/>
    <n v="13"/>
    <n v="1950.0031200000001"/>
    <n v="2362.62"/>
    <n v="-412.61687999999981"/>
    <n v="-0.21159806144310159"/>
    <s v="Sep-2024"/>
    <d v="2024-09-01T00:00:00"/>
    <d v="2023-01-01T00:00:00"/>
    <n v="20"/>
    <s v="Q3-2024"/>
    <s v="Asia → China → Beijing"/>
    <m/>
    <m/>
    <s v="Low"/>
    <n v="0"/>
    <n v="1"/>
    <n v="0.214"/>
    <n v="199.91400000000002"/>
    <n v="14"/>
    <n v="2100.0033600000002"/>
    <n v="2798.7960000000003"/>
    <n v="-698.79264000000012"/>
    <n v="-0.33275786758741188"/>
    <n v="150.00024000000008"/>
    <n v="-286.17576000000031"/>
    <m/>
  </r>
  <r>
    <s v="ORD-2023-378104"/>
    <d v="2023-10-18T00:00:00"/>
    <d v="2023-10-20T00:00:00"/>
    <n v="2"/>
    <s v="Original"/>
    <d v="2023-10-20T00:00:00"/>
    <n v="2"/>
    <x v="0"/>
    <s v="Kenya"/>
    <s v="Kisumu"/>
    <s v="Consumer"/>
    <s v="Retail"/>
    <s v="J. Njeri"/>
    <s v="Phones"/>
    <s v="PHN-8891"/>
    <n v="774.12"/>
    <n v="908.3"/>
    <n v="908.3"/>
    <n v="0"/>
    <n v="30"/>
    <n v="27249"/>
    <n v="23223.599999999999"/>
    <n v="4025.4000000000015"/>
    <n v="0.14772652207420461"/>
    <s v="Oct-2023"/>
    <d v="2023-10-01T00:00:00"/>
    <d v="2023-01-01T00:00:00"/>
    <n v="9"/>
    <s v="Q4-2023"/>
    <s v="Africa → Kenya → Kisumu"/>
    <m/>
    <m/>
    <s v="Medium"/>
    <n v="1"/>
    <n v="0"/>
    <n v="0"/>
    <n v="851.53200000000004"/>
    <n v="32"/>
    <n v="29065.599999999999"/>
    <n v="27249.024000000001"/>
    <n v="1816.5759999999973"/>
    <n v="6.2499174281624922E-2"/>
    <n v="1816.5999999999985"/>
    <n v="-2208.8240000000042"/>
    <m/>
  </r>
  <r>
    <s v="ORD-2024-972318"/>
    <d v="2024-12-24T00:00:00"/>
    <d v="2025-01-13T00:00:00"/>
    <n v="20"/>
    <s v="Original"/>
    <d v="2025-01-13T00:00:00"/>
    <n v="20"/>
    <x v="1"/>
    <s v="India"/>
    <s v="Bengaluru"/>
    <s v="Corporate"/>
    <s v="Marketplace"/>
    <s v="D. Smith"/>
    <s v="Networking"/>
    <s v="NET-9832"/>
    <n v="126.15"/>
    <n v="284.23"/>
    <n v="284.23"/>
    <n v="0.113"/>
    <n v="22"/>
    <n v="5546.4642200000008"/>
    <n v="2775.3"/>
    <n v="2771.1642200000006"/>
    <n v="0.49962716968541088"/>
    <s v="Dec-2024"/>
    <d v="2024-12-01T00:00:00"/>
    <d v="2023-01-01T00:00:00"/>
    <n v="23"/>
    <s v="Q4-2024"/>
    <s v="Asia → India → Bengaluru"/>
    <m/>
    <m/>
    <s v="Low"/>
    <n v="0"/>
    <n v="0"/>
    <n v="0.113"/>
    <n v="138.76500000000001"/>
    <n v="23"/>
    <n v="5798.5762300000006"/>
    <n v="3191.5950000000003"/>
    <n v="2606.9812300000003"/>
    <n v="0.44958988665395194"/>
    <n v="252.11200999999983"/>
    <n v="-164.18299000000025"/>
    <m/>
  </r>
  <r>
    <s v="ORD-2023-752962"/>
    <d v="2023-04-21T00:00:00"/>
    <d v="2023-04-19T00:00:00"/>
    <n v="-2"/>
    <s v="Corrected"/>
    <d v="2023-04-23T00:00:00"/>
    <n v="2"/>
    <x v="1"/>
    <s v="Japan"/>
    <s v="Nagoya"/>
    <s v="Small Business"/>
    <s v="Direct"/>
    <s v="M. Rossi"/>
    <s v="Components"/>
    <s v="CMP-8604"/>
    <n v="607.04"/>
    <n v="1229.3399999999999"/>
    <n v="1229.3399999999999"/>
    <n v="0.14699999999999999"/>
    <n v="7"/>
    <n v="7340.3891399999993"/>
    <n v="4249.28"/>
    <n v="3091.1091399999996"/>
    <n v="0.42110970972310058"/>
    <s v="Apr-2023"/>
    <d v="2023-04-01T00:00:00"/>
    <d v="2023-03-01T00:00:00"/>
    <n v="1"/>
    <s v="Q2-2023"/>
    <s v="Asia → Japan → Nagoya"/>
    <m/>
    <m/>
    <s v="Medium"/>
    <n v="1"/>
    <n v="0"/>
    <n v="0.14699999999999999"/>
    <n v="667.74400000000003"/>
    <n v="7"/>
    <n v="7340.3891399999993"/>
    <n v="4674.2080000000005"/>
    <n v="2666.1811399999988"/>
    <n v="0.36322068069541052"/>
    <n v="0"/>
    <n v="-424.92800000000079"/>
    <m/>
  </r>
  <r>
    <s v="ORD-2023-808024"/>
    <d v="2023-12-30T00:00:00"/>
    <d v="2024-01-08T00:00:00"/>
    <n v="9"/>
    <s v="Original"/>
    <d v="2024-01-08T00:00:00"/>
    <n v="9"/>
    <x v="3"/>
    <s v="France"/>
    <s v="Marseille"/>
    <s v="Consumer"/>
    <s v="Marketplace"/>
    <s v="L. Okafor"/>
    <s v="Accessories"/>
    <s v="ACC-6594"/>
    <n v="861.1"/>
    <n v="1224.72"/>
    <n v="1224.72"/>
    <n v="0.17399999999999999"/>
    <n v="24"/>
    <n v="24278.849280000002"/>
    <n v="20666.400000000001"/>
    <n v="3612.4492800000007"/>
    <n v="0.14878997098827909"/>
    <s v="Dec-2023"/>
    <d v="2023-12-01T00:00:00"/>
    <d v="2023-01-01T00:00:00"/>
    <n v="11"/>
    <s v="Q4-2023"/>
    <s v="Europe → France → Marseille"/>
    <m/>
    <m/>
    <s v="Medium"/>
    <n v="0"/>
    <n v="0"/>
    <n v="0.17399999999999999"/>
    <n v="947.21000000000015"/>
    <n v="25"/>
    <n v="25290.468000000001"/>
    <n v="23680.250000000004"/>
    <n v="1610.2179999999971"/>
    <n v="6.3668968087106856E-2"/>
    <n v="1011.6187199999986"/>
    <n v="-2002.2312800000036"/>
    <m/>
  </r>
  <r>
    <s v="ORD-2023-156396"/>
    <d v="2023-02-21T00:00:00"/>
    <d v="2023-03-12T00:00:00"/>
    <n v="19"/>
    <s v="Original"/>
    <d v="2023-03-12T00:00:00"/>
    <n v="19"/>
    <x v="0"/>
    <s v="Kenya"/>
    <s v="Nakuru"/>
    <s v="Corporate"/>
    <s v="Online"/>
    <s v="F. Müller"/>
    <s v="Networking"/>
    <s v="NET-2499"/>
    <n v="352.65"/>
    <n v="485.86"/>
    <n v="485.86"/>
    <n v="4.1000000000000002E-2"/>
    <n v="6"/>
    <n v="2795.6384399999997"/>
    <n v="2115.8999999999996"/>
    <n v="679.73844000000008"/>
    <n v="0.24314247159943908"/>
    <s v="Feb-2023"/>
    <d v="2023-02-01T00:00:00"/>
    <d v="2023-01-01T00:00:00"/>
    <n v="1"/>
    <s v="Q1-2023"/>
    <s v="Africa → Kenya → Nakuru"/>
    <m/>
    <m/>
    <s v="Low"/>
    <n v="0"/>
    <n v="0"/>
    <n v="4.1000000000000002E-2"/>
    <n v="387.91500000000002"/>
    <n v="6"/>
    <n v="2795.6384399999997"/>
    <n v="2327.4900000000002"/>
    <n v="468.14843999999948"/>
    <n v="0.16745671875938276"/>
    <n v="0"/>
    <n v="-211.5900000000006"/>
    <m/>
  </r>
  <r>
    <s v="ORD-2023-184577"/>
    <d v="2023-05-17T00:00:00"/>
    <d v="2023-06-03T00:00:00"/>
    <n v="17"/>
    <s v="Original"/>
    <d v="2023-06-03T00:00:00"/>
    <n v="17"/>
    <x v="1"/>
    <s v="China"/>
    <s v="Beijing"/>
    <s v="Non-Profit"/>
    <s v="Distributor"/>
    <s v="M. Rossi"/>
    <s v="Printers"/>
    <s v="PRN-1923"/>
    <n v="979.59"/>
    <n v="2210.94"/>
    <n v="2210.94"/>
    <n v="0.15"/>
    <n v="11"/>
    <n v="20672.289000000001"/>
    <n v="10775.49"/>
    <n v="9896.7990000000009"/>
    <n v="0.47874712858358359"/>
    <s v="May-2023"/>
    <d v="2023-05-01T00:00:00"/>
    <d v="2023-01-01T00:00:00"/>
    <n v="4"/>
    <s v="Q2-2023"/>
    <s v="Asia → China → Beijing"/>
    <m/>
    <m/>
    <s v="High"/>
    <n v="0"/>
    <n v="0"/>
    <n v="0.15"/>
    <n v="1077.5490000000002"/>
    <n v="12"/>
    <n v="22551.588"/>
    <n v="12930.588000000003"/>
    <n v="9620.9999999999964"/>
    <n v="0.42662184144194176"/>
    <n v="1879.2989999999991"/>
    <n v="-275.79900000000453"/>
    <m/>
  </r>
  <r>
    <s v="ORD-2024-446030"/>
    <d v="2024-03-23T00:00:00"/>
    <d v="2024-03-26T00:00:00"/>
    <n v="3"/>
    <s v="Original"/>
    <d v="2024-03-26T00:00:00"/>
    <n v="3"/>
    <x v="1"/>
    <s v="India"/>
    <s v="Bengaluru"/>
    <s v="Education"/>
    <s v="Direct"/>
    <s v="G. Dubois"/>
    <s v="Phones"/>
    <s v="PHN-4346"/>
    <n v="382.21"/>
    <n v="571.89"/>
    <n v="571.89"/>
    <n v="0.14799999999999999"/>
    <n v="26"/>
    <n v="12668.50728"/>
    <n v="9937.4599999999991"/>
    <n v="2731.0472800000007"/>
    <n v="0.2155776698578809"/>
    <s v="Mar-2024"/>
    <d v="2024-03-01T00:00:00"/>
    <d v="2023-01-01T00:00:00"/>
    <n v="14"/>
    <s v="Q1-2024"/>
    <s v="Asia → India → Bengaluru"/>
    <m/>
    <m/>
    <s v="Low"/>
    <n v="1"/>
    <n v="0"/>
    <n v="0.14799999999999999"/>
    <n v="420.43099999999998"/>
    <n v="27"/>
    <n v="13155.757559999998"/>
    <n v="11351.636999999999"/>
    <n v="1804.1205599999994"/>
    <n v="0.13713543684366888"/>
    <n v="487.25027999999838"/>
    <n v="-926.9267200000013"/>
    <m/>
  </r>
  <r>
    <s v="ORD-2023-842820"/>
    <d v="2023-09-20T00:00:00"/>
    <d v="2023-09-28T00:00:00"/>
    <n v="8"/>
    <s v="Original"/>
    <d v="2023-09-28T00:00:00"/>
    <n v="8"/>
    <x v="1"/>
    <s v="India"/>
    <s v="Not Specified"/>
    <s v="Corporate"/>
    <s v="Not Specified"/>
    <s v="B. Chen"/>
    <s v="Accessories"/>
    <s v="ACC-1375"/>
    <n v="1362.06"/>
    <n v="3398.37"/>
    <n v="3398.37"/>
    <n v="0.157"/>
    <n v="11"/>
    <n v="31513.085009999999"/>
    <n v="14982.66"/>
    <n v="16530.425009999999"/>
    <n v="0.52455749745714919"/>
    <s v="Sep-2023"/>
    <d v="2023-09-01T00:00:00"/>
    <d v="2023-01-01T00:00:00"/>
    <n v="8"/>
    <s v="Q3-2023"/>
    <s v="Asia → India → Not Specified"/>
    <m/>
    <m/>
    <s v="High"/>
    <n v="0"/>
    <n v="0"/>
    <n v="0.157"/>
    <n v="1498.2660000000001"/>
    <n v="12"/>
    <n v="34377.910920000002"/>
    <n v="17979.192000000003"/>
    <n v="16398.718919999999"/>
    <n v="0.47701324720286403"/>
    <n v="2864.8259100000032"/>
    <n v="-131.70608999999968"/>
    <m/>
  </r>
  <r>
    <s v="ORD-2024-745424"/>
    <d v="2024-08-22T00:00:00"/>
    <d v="2024-09-04T00:00:00"/>
    <n v="13"/>
    <s v="Original"/>
    <d v="2024-09-04T00:00:00"/>
    <n v="13"/>
    <x v="3"/>
    <s v="Germany"/>
    <s v="Frankfurt"/>
    <s v="Non-Profit"/>
    <s v="Retail"/>
    <s v="L. Okafor"/>
    <s v="Printers"/>
    <s v="PRN-4892"/>
    <n v="90.04"/>
    <n v="194.62"/>
    <n v="194.62"/>
    <n v="4.2999999999999997E-2"/>
    <n v="32"/>
    <n v="5960.04288"/>
    <n v="2881.28"/>
    <n v="3078.7628799999998"/>
    <n v="0.51656723650954672"/>
    <s v="Aug-2024"/>
    <d v="2024-08-01T00:00:00"/>
    <d v="2023-01-01T00:00:00"/>
    <n v="19"/>
    <s v="Q3-2024"/>
    <s v="Europe → Germany → Frankfurt"/>
    <m/>
    <m/>
    <s v="Low"/>
    <n v="0"/>
    <n v="0"/>
    <n v="4.2999999999999997E-2"/>
    <n v="99.044000000000011"/>
    <n v="34"/>
    <n v="6332.5455599999996"/>
    <n v="3367.4960000000005"/>
    <n v="2965.049559999999"/>
    <n v="0.46822396016050127"/>
    <n v="372.5026799999996"/>
    <n v="-113.71332000000075"/>
    <m/>
  </r>
  <r>
    <s v="ORD-2024-510520"/>
    <d v="2024-09-25T00:00:00"/>
    <d v="2024-10-03T00:00:00"/>
    <n v="8"/>
    <s v="Original"/>
    <d v="2024-10-03T00:00:00"/>
    <n v="8"/>
    <x v="2"/>
    <s v="Canada"/>
    <s v="Toronto"/>
    <s v="Consumer"/>
    <s v="Online"/>
    <s v="E. Garcia"/>
    <s v="Printers"/>
    <s v="PRN-9557"/>
    <n v="558.19000000000005"/>
    <n v="1031.6400000000001"/>
    <n v="1031.6400000000001"/>
    <n v="0"/>
    <n v="21"/>
    <n v="21664.440000000002"/>
    <n v="11721.990000000002"/>
    <n v="9942.4500000000007"/>
    <n v="0.45892947152107322"/>
    <s v="Sep-2024"/>
    <d v="2024-09-01T00:00:00"/>
    <d v="2023-01-01T00:00:00"/>
    <n v="20"/>
    <s v="Q3-2024"/>
    <s v="Americas → Canada → Toronto"/>
    <m/>
    <m/>
    <s v="Medium"/>
    <n v="0"/>
    <n v="0"/>
    <n v="0"/>
    <n v="614.00900000000013"/>
    <n v="22"/>
    <n v="22696.080000000002"/>
    <n v="13508.198000000002"/>
    <n v="9187.8819999999996"/>
    <n v="0.40482241867318053"/>
    <n v="1031.6399999999994"/>
    <n v="-754.56800000000112"/>
    <m/>
  </r>
  <r>
    <s v="ORD-2023-769774"/>
    <d v="2023-06-13T00:00:00"/>
    <d v="2023-06-24T00:00:00"/>
    <n v="11"/>
    <s v="Original"/>
    <d v="2023-06-24T00:00:00"/>
    <n v="11"/>
    <x v="2"/>
    <s v="Canada"/>
    <s v="Toronto"/>
    <s v="Corporate"/>
    <s v="Online"/>
    <s v="C. Otieno"/>
    <s v="Printers"/>
    <s v="PRN-8008"/>
    <n v="247.07"/>
    <n v="495.19"/>
    <n v="495.19"/>
    <n v="2.8000000000000001E-2"/>
    <n v="4"/>
    <n v="1925.29872"/>
    <n v="988.28"/>
    <n v="937.01872000000003"/>
    <n v="0.48668744764968214"/>
    <s v="Jun-2023"/>
    <d v="2023-06-01T00:00:00"/>
    <d v="2023-01-01T00:00:00"/>
    <n v="5"/>
    <s v="Q2-2023"/>
    <s v="Americas → Canada → Toronto"/>
    <m/>
    <m/>
    <s v="Low"/>
    <n v="0"/>
    <n v="0"/>
    <n v="2.8000000000000001E-2"/>
    <n v="271.77699999999999"/>
    <n v="4"/>
    <n v="1925.29872"/>
    <n v="1087.1079999999999"/>
    <n v="838.19072000000006"/>
    <n v="0.43535619241465034"/>
    <n v="0"/>
    <n v="-98.827999999999975"/>
    <m/>
  </r>
  <r>
    <s v="ORD-2023-580751"/>
    <d v="2023-12-24T00:00:00"/>
    <d v="2024-01-13T00:00:00"/>
    <n v="20"/>
    <s v="Original"/>
    <d v="2024-01-13T00:00:00"/>
    <n v="20"/>
    <x v="1"/>
    <s v="Japan"/>
    <s v="Nagoya"/>
    <s v="Education"/>
    <s v="Direct"/>
    <s v="B. Chen"/>
    <s v="Laptops"/>
    <s v="LAP-1946"/>
    <n v="625.37"/>
    <n v="1319.04"/>
    <n v="1319.04"/>
    <n v="7.3999999999999996E-2"/>
    <n v="8"/>
    <n v="9771.4483199999995"/>
    <n v="5002.96"/>
    <n v="4768.4883199999995"/>
    <n v="0.48800220436513547"/>
    <s v="Dec-2023"/>
    <d v="2023-12-01T00:00:00"/>
    <d v="2023-03-01T00:00:00"/>
    <n v="9"/>
    <s v="Q4-2023"/>
    <s v="Asia → Japan → Nagoya"/>
    <m/>
    <m/>
    <s v="Medium"/>
    <n v="0"/>
    <n v="0"/>
    <n v="7.3999999999999996E-2"/>
    <n v="687.90700000000004"/>
    <n v="8"/>
    <n v="9771.4483199999995"/>
    <n v="5503.2560000000003"/>
    <n v="4268.1923199999992"/>
    <n v="0.43680242480164899"/>
    <n v="0"/>
    <n v="-500.29600000000028"/>
    <m/>
  </r>
  <r>
    <s v="ORD-2025-473192"/>
    <d v="2025-03-30T00:00:00"/>
    <d v="2025-04-29T00:00:00"/>
    <n v="30"/>
    <s v="Original"/>
    <d v="2025-04-29T00:00:00"/>
    <n v="30"/>
    <x v="0"/>
    <s v="South Africa"/>
    <s v="Durban"/>
    <s v="Consumer"/>
    <s v="Marketplace"/>
    <s v="J. Njeri"/>
    <s v="Monitors"/>
    <s v="MON-7106"/>
    <n v="194.6"/>
    <n v="314.87"/>
    <n v="314.87"/>
    <n v="0.29299999999999998"/>
    <n v="25"/>
    <n v="5565.3272500000003"/>
    <n v="4865"/>
    <n v="700.32725000000028"/>
    <n v="0.1258375686712763"/>
    <s v="Mar-2025"/>
    <d v="2025-03-01T00:00:00"/>
    <d v="2023-01-01T00:00:00"/>
    <n v="26"/>
    <s v="Q1-2025"/>
    <s v="Africa → South Africa → Durban"/>
    <m/>
    <m/>
    <s v="Low"/>
    <n v="0"/>
    <n v="1"/>
    <n v="0.25"/>
    <n v="214.06"/>
    <n v="26"/>
    <n v="6139.9650000000001"/>
    <n v="5565.56"/>
    <n v="574.40499999999975"/>
    <n v="9.3551836207535335E-2"/>
    <n v="574.63774999999987"/>
    <n v="-125.92225000000053"/>
    <m/>
  </r>
  <r>
    <s v="ORD-2024-886939"/>
    <d v="2024-06-03T00:00:00"/>
    <d v="2024-06-24T00:00:00"/>
    <n v="21"/>
    <s v="Original"/>
    <d v="2024-06-24T00:00:00"/>
    <n v="21"/>
    <x v="2"/>
    <s v="Canada"/>
    <s v="Toronto"/>
    <s v="Small Business"/>
    <s v="Direct"/>
    <s v="G. Dubois"/>
    <s v="Monitors"/>
    <s v="MON-5386"/>
    <n v="1205.5"/>
    <n v="2210.17"/>
    <n v="2210.17"/>
    <n v="0.104"/>
    <n v="23"/>
    <n v="45547.183360000003"/>
    <n v="27726.5"/>
    <n v="17820.683360000003"/>
    <n v="0.39125763758314652"/>
    <s v="Jun-2024"/>
    <d v="2024-06-01T00:00:00"/>
    <d v="2023-01-01T00:00:00"/>
    <n v="17"/>
    <s v="Q2-2024"/>
    <s v="Americas → Canada → Toronto"/>
    <m/>
    <m/>
    <s v="High"/>
    <n v="0"/>
    <n v="0"/>
    <n v="0.104"/>
    <n v="1326.0500000000002"/>
    <n v="24"/>
    <n v="47527.49568"/>
    <n v="31825.200000000004"/>
    <n v="15702.295679999996"/>
    <n v="0.33038340134146105"/>
    <n v="1980.3123199999973"/>
    <n v="-2118.3876800000071"/>
    <m/>
  </r>
  <r>
    <s v="ORD-2024-566589"/>
    <d v="2024-06-11T00:00:00"/>
    <d v="2024-07-09T00:00:00"/>
    <n v="28"/>
    <s v="Original"/>
    <d v="2024-07-09T00:00:00"/>
    <n v="28"/>
    <x v="0"/>
    <s v="Nigeria"/>
    <s v="Port Harcourt"/>
    <s v="Corporate"/>
    <s v="Marketplace"/>
    <s v="I. Johnson"/>
    <s v="Phones"/>
    <s v="PHN-2436"/>
    <n v="895.54"/>
    <n v="1045"/>
    <n v="1045"/>
    <n v="0.216"/>
    <n v="15"/>
    <n v="12289.2"/>
    <n v="13433.099999999999"/>
    <n v="-1143.8999999999978"/>
    <n v="-9.3081730299775234E-2"/>
    <s v="Jun-2024"/>
    <d v="2024-06-01T00:00:00"/>
    <d v="2023-01-01T00:00:00"/>
    <n v="17"/>
    <s v="Q2-2024"/>
    <s v="Africa → Nigeria → Port Harcourt"/>
    <m/>
    <m/>
    <s v="Medium"/>
    <n v="0"/>
    <n v="1"/>
    <n v="0.216"/>
    <n v="985.09400000000005"/>
    <n v="16"/>
    <n v="13108.480000000001"/>
    <n v="15761.504000000001"/>
    <n v="-2653.0239999999994"/>
    <n v="-0.2023899033297529"/>
    <n v="819.28000000000065"/>
    <n v="-1509.1240000000016"/>
    <m/>
  </r>
  <r>
    <s v="ORD-2023-109927"/>
    <d v="2023-07-22T00:00:00"/>
    <d v="2023-07-21T00:00:00"/>
    <n v="-1"/>
    <s v="Corrected"/>
    <d v="2023-07-23T00:00:00"/>
    <n v="1"/>
    <x v="1"/>
    <s v="India"/>
    <s v="Delhi"/>
    <s v="Small Business"/>
    <s v="Distributor"/>
    <s v="E. Garcia"/>
    <s v="Printers"/>
    <s v="PRN-2301"/>
    <n v="946.99"/>
    <n v="2132.19"/>
    <n v="2132.19"/>
    <n v="0.16500000000000001"/>
    <n v="7"/>
    <n v="12462.65055"/>
    <n v="6628.93"/>
    <n v="5833.72055"/>
    <n v="0.46809629513362228"/>
    <s v="Jul-2023"/>
    <d v="2023-07-01T00:00:00"/>
    <d v="2023-01-01T00:00:00"/>
    <n v="6"/>
    <s v="Q3-2023"/>
    <s v="Asia → India → Delhi"/>
    <m/>
    <m/>
    <s v="High"/>
    <n v="1"/>
    <n v="0"/>
    <n v="0.16500000000000001"/>
    <n v="1041.6890000000001"/>
    <n v="7"/>
    <n v="12462.65055"/>
    <n v="7291.8230000000003"/>
    <n v="5170.82755"/>
    <n v="0.4149059246469845"/>
    <n v="0"/>
    <n v="-662.89300000000003"/>
    <m/>
  </r>
  <r>
    <s v="ORD-2023-780206"/>
    <d v="2023-01-19T00:00:00"/>
    <d v="2023-02-03T00:00:00"/>
    <n v="15"/>
    <s v="Original"/>
    <d v="2023-02-03T00:00:00"/>
    <n v="15"/>
    <x v="3"/>
    <s v="United Kingdom"/>
    <s v="London"/>
    <s v="Enterprise"/>
    <s v="Distributor"/>
    <s v="G. Dubois"/>
    <s v="Accessories"/>
    <s v="ACC-3645"/>
    <n v="873.06"/>
    <n v="2101.5500000000002"/>
    <n v="2101.5500000000002"/>
    <n v="6.6000000000000003E-2"/>
    <n v="10"/>
    <n v="19628.476999999999"/>
    <n v="8730.5999999999985"/>
    <n v="10897.877"/>
    <n v="0.55520746719167269"/>
    <s v="Jan-2023"/>
    <d v="2023-01-01T00:00:00"/>
    <d v="2023-01-01T00:00:00"/>
    <n v="0"/>
    <s v="Q1-2023"/>
    <s v="Europe → United Kingdom → London"/>
    <m/>
    <m/>
    <s v="High"/>
    <n v="0"/>
    <n v="0"/>
    <n v="6.6000000000000003E-2"/>
    <n v="960.36599999999999"/>
    <n v="11"/>
    <n v="21591.324700000001"/>
    <n v="10564.026"/>
    <n v="11027.298700000001"/>
    <n v="0.51072821391083989"/>
    <n v="1962.8477000000021"/>
    <n v="129.42170000000078"/>
    <m/>
  </r>
  <r>
    <s v="ORD-2024-851993"/>
    <d v="2024-05-01T00:00:00"/>
    <d v="2024-05-16T00:00:00"/>
    <n v="15"/>
    <s v="Original"/>
    <d v="2024-05-16T00:00:00"/>
    <n v="15"/>
    <x v="1"/>
    <s v="India"/>
    <s v="Bengaluru"/>
    <s v="Small Business"/>
    <s v="Retail"/>
    <s v="L. Okafor"/>
    <s v="Components"/>
    <s v="CMP-6811"/>
    <n v="901.19"/>
    <n v="2125.44"/>
    <n v="2125.44"/>
    <n v="7.0999999999999994E-2"/>
    <n v="12"/>
    <n v="23694.405119999999"/>
    <n v="10814.28"/>
    <n v="12880.125119999999"/>
    <n v="0.54359352154100415"/>
    <s v="May-2024"/>
    <d v="2024-05-01T00:00:00"/>
    <d v="2023-01-01T00:00:00"/>
    <n v="16"/>
    <s v="Q2-2024"/>
    <s v="Asia → India → Bengaluru"/>
    <m/>
    <m/>
    <s v="High"/>
    <n v="0"/>
    <n v="0"/>
    <n v="7.0999999999999994E-2"/>
    <n v="991.3090000000002"/>
    <n v="13"/>
    <n v="25668.938880000002"/>
    <n v="12887.017000000003"/>
    <n v="12781.921879999998"/>
    <n v="0.49795287369510449"/>
    <n v="1974.5337600000021"/>
    <n v="-98.203240000000733"/>
    <m/>
  </r>
  <r>
    <s v="ORD-2025-417942"/>
    <d v="2025-06-09T00:00:00"/>
    <d v="2025-06-24T00:00:00"/>
    <n v="15"/>
    <s v="Original"/>
    <d v="2025-06-24T00:00:00"/>
    <n v="15"/>
    <x v="1"/>
    <s v="Japan"/>
    <s v="Nagoya"/>
    <s v="Corporate"/>
    <s v="Direct"/>
    <s v="B. Chen"/>
    <s v="Phones"/>
    <s v="PHN-5675"/>
    <n v="400.39"/>
    <n v="712.75"/>
    <n v="712.75"/>
    <n v="0.115"/>
    <n v="19"/>
    <n v="11984.891250000001"/>
    <n v="7607.41"/>
    <n v="4377.4812500000007"/>
    <n v="0.36524997671547504"/>
    <s v="Jun-2025"/>
    <d v="2025-06-01T00:00:00"/>
    <d v="2023-03-01T00:00:00"/>
    <n v="27"/>
    <s v="Q2-2025"/>
    <s v="Asia → Japan → Nagoya"/>
    <m/>
    <m/>
    <s v="Low"/>
    <n v="0"/>
    <n v="0"/>
    <n v="0.115"/>
    <n v="440.42900000000003"/>
    <n v="20"/>
    <n v="12615.674999999999"/>
    <n v="8808.58"/>
    <n v="3807.0949999999993"/>
    <n v="0.30177497438702244"/>
    <n v="630.78374999999869"/>
    <n v="-570.38625000000138"/>
    <m/>
  </r>
  <r>
    <s v="ORD-2023-172095"/>
    <d v="2023-05-24T00:00:00"/>
    <d v="2023-06-21T00:00:00"/>
    <n v="28"/>
    <s v="Original"/>
    <d v="2023-06-21T00:00:00"/>
    <n v="28"/>
    <x v="2"/>
    <s v="USA"/>
    <s v="Austin"/>
    <s v="Small Business"/>
    <s v="Marketplace"/>
    <s v="G. Dubois"/>
    <s v="Monitors"/>
    <s v="MON-6882"/>
    <n v="813.97"/>
    <n v="1568.83"/>
    <n v="1568.83"/>
    <n v="1.7000000000000001E-2"/>
    <n v="15"/>
    <n v="23132.398349999996"/>
    <n v="12209.550000000001"/>
    <n v="10922.848349999995"/>
    <n v="0.4721883215364911"/>
    <s v="May-2023"/>
    <d v="2023-05-01T00:00:00"/>
    <d v="2023-01-01T00:00:00"/>
    <n v="4"/>
    <s v="Q2-2023"/>
    <s v="Americas → USA → Austin"/>
    <m/>
    <m/>
    <s v="Medium"/>
    <n v="0"/>
    <n v="0"/>
    <n v="1.7000000000000001E-2"/>
    <n v="895.36700000000008"/>
    <n v="16"/>
    <n v="24674.558239999998"/>
    <n v="14325.872000000001"/>
    <n v="10348.686239999997"/>
    <n v="0.41940715369014031"/>
    <n v="1542.1598900000026"/>
    <n v="-574.16210999999748"/>
    <m/>
  </r>
  <r>
    <s v="ORD-2024-257550"/>
    <d v="2024-12-27T00:00:00"/>
    <d v="2024-12-29T00:00:00"/>
    <n v="2"/>
    <s v="Original"/>
    <d v="2024-12-29T00:00:00"/>
    <n v="2"/>
    <x v="2"/>
    <s v="Canada"/>
    <s v="Vancouver"/>
    <s v="Enterprise"/>
    <s v="Marketplace"/>
    <s v="C. Otieno"/>
    <s v="Accessories"/>
    <s v="ACC-8620"/>
    <n v="1146.72"/>
    <n v="2074.34"/>
    <n v="2074.34"/>
    <n v="0.111"/>
    <n v="8"/>
    <n v="14752.706080000002"/>
    <n v="9173.76"/>
    <n v="5578.9460800000015"/>
    <n v="0.37816425337472737"/>
    <s v="Dec-2024"/>
    <d v="2024-12-01T00:00:00"/>
    <d v="2023-01-01T00:00:00"/>
    <n v="23"/>
    <s v="Q4-2024"/>
    <s v="Americas → Canada → Vancouver"/>
    <m/>
    <m/>
    <s v="High"/>
    <n v="1"/>
    <n v="0"/>
    <n v="0.111"/>
    <n v="1261.3920000000001"/>
    <n v="8"/>
    <n v="14752.706080000002"/>
    <n v="10091.136"/>
    <n v="4661.5700800000013"/>
    <n v="0.31598067871220009"/>
    <n v="0"/>
    <n v="-917.3760000000002"/>
    <m/>
  </r>
  <r>
    <s v="ORD-2023-581799"/>
    <d v="2023-12-05T00:00:00"/>
    <d v="2023-12-12T00:00:00"/>
    <n v="7"/>
    <s v="Original"/>
    <d v="2023-12-12T00:00:00"/>
    <n v="7"/>
    <x v="2"/>
    <s v="Brazil"/>
    <s v="Brasília"/>
    <s v="Corporate"/>
    <s v="Direct"/>
    <s v="F. Müller"/>
    <s v="Phones"/>
    <s v="PHN-6506"/>
    <n v="307.43"/>
    <n v="495.19"/>
    <n v="495.19"/>
    <n v="0"/>
    <n v="42"/>
    <n v="20797.98"/>
    <n v="12912.06"/>
    <n v="7885.92"/>
    <n v="0.37916759223732305"/>
    <s v="Dec-2023"/>
    <d v="2023-12-01T00:00:00"/>
    <d v="2023-01-01T00:00:00"/>
    <n v="11"/>
    <s v="Q4-2023"/>
    <s v="Americas → Brazil → Brasília"/>
    <m/>
    <m/>
    <s v="Low"/>
    <n v="1"/>
    <n v="0"/>
    <n v="0"/>
    <n v="338.17300000000006"/>
    <n v="44"/>
    <n v="21788.36"/>
    <n v="14879.612000000003"/>
    <n v="6908.7479999999978"/>
    <n v="0.31708435146105524"/>
    <n v="990.38000000000102"/>
    <n v="-977.1720000000023"/>
    <m/>
  </r>
  <r>
    <s v="ORD-2023-880296"/>
    <d v="2023-05-02T00:00:00"/>
    <d v="2023-05-19T00:00:00"/>
    <n v="17"/>
    <s v="Original"/>
    <d v="2023-05-19T00:00:00"/>
    <n v="17"/>
    <x v="1"/>
    <s v="China"/>
    <s v="Shanghai"/>
    <s v="Non-Profit"/>
    <s v="Direct"/>
    <s v="J. Njeri"/>
    <s v="Monitors"/>
    <s v="MON-5086"/>
    <n v="714.28"/>
    <n v="757.59"/>
    <n v="757.59"/>
    <n v="0.13600000000000001"/>
    <n v="12"/>
    <n v="7854.6931199999999"/>
    <n v="8571.36"/>
    <n v="-716.66688000000067"/>
    <n v="-9.1240595787910383E-2"/>
    <s v="May-2023"/>
    <d v="2023-05-01T00:00:00"/>
    <d v="2023-01-01T00:00:00"/>
    <n v="4"/>
    <s v="Q2-2023"/>
    <s v="Asia → China → Shanghai"/>
    <m/>
    <m/>
    <s v="Low"/>
    <n v="0"/>
    <n v="0"/>
    <n v="0.13600000000000001"/>
    <n v="785.70800000000008"/>
    <n v="13"/>
    <n v="8509.2508799999996"/>
    <n v="10214.204000000002"/>
    <n v="-1704.9531200000019"/>
    <n v="-0.20036465536670156"/>
    <n v="654.55775999999969"/>
    <n v="-988.28624000000127"/>
    <m/>
  </r>
  <r>
    <s v="ORD-2023-191563"/>
    <d v="2023-11-30T00:00:00"/>
    <d v="2023-12-10T00:00:00"/>
    <n v="10"/>
    <s v="Original"/>
    <d v="2023-12-10T00:00:00"/>
    <n v="10"/>
    <x v="3"/>
    <s v="Germany"/>
    <s v="Munich"/>
    <s v="Small Business"/>
    <s v="Direct"/>
    <s v="F. Müller"/>
    <s v="Laptops"/>
    <s v="LAP-4899"/>
    <n v="174.74"/>
    <n v="415.96"/>
    <n v="415.96"/>
    <n v="0.125"/>
    <n v="21"/>
    <n v="7643.2649999999994"/>
    <n v="3669.54"/>
    <n v="3973.7249999999995"/>
    <n v="0.51989889137691803"/>
    <s v="Nov-2023"/>
    <d v="2023-11-01T00:00:00"/>
    <d v="2023-01-01T00:00:00"/>
    <n v="10"/>
    <s v="Q4-2023"/>
    <s v="Europe → Germany → Munich"/>
    <m/>
    <m/>
    <s v="Low"/>
    <n v="0"/>
    <n v="0"/>
    <n v="0.125"/>
    <n v="192.21400000000003"/>
    <n v="22"/>
    <n v="8007.23"/>
    <n v="4228.7080000000005"/>
    <n v="3778.521999999999"/>
    <n v="0.47188878051460981"/>
    <n v="363.96500000000015"/>
    <n v="-195.20300000000043"/>
    <m/>
  </r>
  <r>
    <s v="ORD-2024-202166"/>
    <d v="2024-05-05T00:00:00"/>
    <d v="2024-05-18T00:00:00"/>
    <n v="13"/>
    <s v="Original"/>
    <d v="2024-05-18T00:00:00"/>
    <n v="13"/>
    <x v="3"/>
    <s v="France"/>
    <s v="Marseille"/>
    <s v="Corporate"/>
    <s v="Marketplace"/>
    <s v="A. Patel"/>
    <s v="Components"/>
    <s v="CMP-3313"/>
    <n v="1264.04"/>
    <n v="1870.89"/>
    <n v="1870.89"/>
    <n v="0"/>
    <n v="13"/>
    <n v="24321.57"/>
    <n v="16432.52"/>
    <n v="7889.0499999999993"/>
    <n v="0.32436433996653996"/>
    <s v="May-2024"/>
    <d v="2024-05-01T00:00:00"/>
    <d v="2023-01-01T00:00:00"/>
    <n v="16"/>
    <s v="Q2-2024"/>
    <s v="Europe → France → Marseille"/>
    <m/>
    <m/>
    <s v="High"/>
    <n v="0"/>
    <n v="0"/>
    <n v="0"/>
    <n v="1390.444"/>
    <n v="14"/>
    <n v="26192.460000000003"/>
    <n v="19466.216"/>
    <n v="6726.2440000000024"/>
    <n v="0.25680077396319406"/>
    <n v="1870.8900000000031"/>
    <n v="-1162.8059999999969"/>
    <m/>
  </r>
  <r>
    <s v="ORD-2023-539967"/>
    <d v="2023-07-09T00:00:00"/>
    <d v="2023-07-19T00:00:00"/>
    <n v="10"/>
    <s v="Original"/>
    <d v="2023-07-19T00:00:00"/>
    <n v="10"/>
    <x v="1"/>
    <s v="Japan"/>
    <s v="Tokyo"/>
    <s v="Enterprise"/>
    <s v="Distributor"/>
    <s v="N. Brown"/>
    <s v="Components"/>
    <s v="CMP-6649"/>
    <n v="141.26"/>
    <n v="206.88"/>
    <n v="206.88"/>
    <n v="0.107"/>
    <n v="9"/>
    <n v="1662.6945600000001"/>
    <n v="1271.3399999999999"/>
    <n v="391.35456000000022"/>
    <n v="0.23537369365062469"/>
    <s v="Jul-2023"/>
    <d v="2023-07-01T00:00:00"/>
    <d v="2023-03-01T00:00:00"/>
    <n v="4"/>
    <s v="Q3-2023"/>
    <s v="Asia → Japan → Tokyo"/>
    <m/>
    <m/>
    <s v="Low"/>
    <n v="0"/>
    <n v="0"/>
    <n v="0.107"/>
    <n v="155.386"/>
    <n v="9"/>
    <n v="1662.6945600000001"/>
    <n v="1398.4739999999999"/>
    <n v="264.22056000000021"/>
    <n v="0.15891106301568714"/>
    <n v="0"/>
    <n v="-127.13400000000001"/>
    <m/>
  </r>
  <r>
    <s v="ORD-2023-704111"/>
    <d v="2023-05-17T00:00:00"/>
    <d v="2023-06-15T00:00:00"/>
    <n v="29"/>
    <s v="Original"/>
    <d v="2023-06-15T00:00:00"/>
    <n v="29"/>
    <x v="0"/>
    <s v="South Africa"/>
    <s v="Durban"/>
    <s v="Enterprise"/>
    <s v="Retail"/>
    <s v="K. Singh"/>
    <s v="Accessories"/>
    <s v="ACC-5206"/>
    <n v="40.89"/>
    <n v="62.82"/>
    <n v="62.82"/>
    <n v="0.129"/>
    <n v="17"/>
    <n v="930.17574000000002"/>
    <n v="695.13"/>
    <n v="235.04574000000002"/>
    <n v="0.25268960465470752"/>
    <s v="May-2023"/>
    <d v="2023-05-01T00:00:00"/>
    <d v="2023-01-01T00:00:00"/>
    <n v="4"/>
    <s v="Q2-2023"/>
    <s v="Africa → South Africa → Durban"/>
    <m/>
    <m/>
    <s v="Low"/>
    <n v="0"/>
    <n v="0"/>
    <n v="0.129"/>
    <n v="44.979000000000006"/>
    <n v="18"/>
    <n v="984.89196000000004"/>
    <n v="809.62200000000007"/>
    <n v="175.26995999999997"/>
    <n v="0.17795856512017821"/>
    <n v="54.716220000000021"/>
    <n v="-59.775780000000054"/>
    <m/>
  </r>
  <r>
    <s v="ORD-2024-356812"/>
    <d v="2024-03-07T00:00:00"/>
    <d v="2024-04-03T00:00:00"/>
    <n v="27"/>
    <s v="Original"/>
    <d v="2024-04-03T00:00:00"/>
    <n v="27"/>
    <x v="3"/>
    <s v="Germany"/>
    <s v="Frankfurt"/>
    <s v="Corporate"/>
    <s v="Direct"/>
    <s v="M. Rossi"/>
    <s v="Printers"/>
    <s v="PRN-6911"/>
    <n v="738.16"/>
    <n v="956.49"/>
    <n v="956.49"/>
    <n v="0.152"/>
    <n v="5"/>
    <n v="4055.5175999999997"/>
    <n v="3690.7999999999997"/>
    <n v="364.71759999999995"/>
    <n v="8.9931208780847108E-2"/>
    <s v="Mar-2024"/>
    <d v="2024-03-01T00:00:00"/>
    <d v="2023-01-01T00:00:00"/>
    <n v="14"/>
    <s v="Q1-2024"/>
    <s v="Europe → Germany → Frankfurt"/>
    <m/>
    <m/>
    <s v="Medium"/>
    <n v="0"/>
    <n v="0"/>
    <n v="0.152"/>
    <n v="811.976"/>
    <n v="5"/>
    <n v="4055.5175999999997"/>
    <n v="4059.88"/>
    <n v="-4.3624000000004344"/>
    <n v="-1.0756703410682855E-3"/>
    <n v="0"/>
    <n v="-369.08000000000038"/>
    <m/>
  </r>
  <r>
    <s v="ORD-2025-306251"/>
    <d v="2025-04-10T00:00:00"/>
    <d v="2025-04-19T00:00:00"/>
    <n v="9"/>
    <s v="Original"/>
    <d v="2025-04-19T00:00:00"/>
    <n v="9"/>
    <x v="0"/>
    <s v="South Africa"/>
    <s v="Durban"/>
    <s v="Enterprise"/>
    <s v="Not Specified"/>
    <s v="G. Dubois"/>
    <s v="Networking"/>
    <s v="NET-5270"/>
    <n v="113.74"/>
    <n v="165.7"/>
    <n v="165.7"/>
    <n v="0.124"/>
    <n v="13"/>
    <n v="1886.9915999999998"/>
    <n v="1478.62"/>
    <n v="408.37159999999994"/>
    <n v="0.21641410592394794"/>
    <s v="Apr-2025"/>
    <d v="2025-04-01T00:00:00"/>
    <d v="2023-01-01T00:00:00"/>
    <n v="27"/>
    <s v="Q2-2025"/>
    <s v="Africa → South Africa → Durban"/>
    <m/>
    <m/>
    <s v="Low"/>
    <n v="0"/>
    <n v="0"/>
    <n v="0.124"/>
    <n v="125.114"/>
    <n v="14"/>
    <n v="2032.1447999999998"/>
    <n v="1751.596"/>
    <n v="280.5487999999998"/>
    <n v="0.13805551651634265"/>
    <n v="145.15319999999997"/>
    <n v="-127.82280000000014"/>
    <m/>
  </r>
  <r>
    <s v="ORD-2025-496178"/>
    <d v="2025-07-27T00:00:00"/>
    <d v="2025-08-15T00:00:00"/>
    <n v="19"/>
    <s v="Original"/>
    <d v="2025-08-15T00:00:00"/>
    <n v="19"/>
    <x v="1"/>
    <s v="Japan"/>
    <s v="Tokyo"/>
    <s v="Small Business"/>
    <s v="Marketplace"/>
    <s v="J. Njeri"/>
    <s v="Components"/>
    <s v="CMP-5658"/>
    <n v="275.43"/>
    <n v="608.36"/>
    <n v="608.36"/>
    <n v="0.25700000000000001"/>
    <n v="4"/>
    <n v="1808.04592"/>
    <n v="1101.72"/>
    <n v="706.32592"/>
    <n v="0.39065706915231446"/>
    <s v="Jul-2025"/>
    <d v="2025-07-01T00:00:00"/>
    <d v="2023-03-01T00:00:00"/>
    <n v="28"/>
    <s v="Q3-2025"/>
    <s v="Asia → Japan → Tokyo"/>
    <m/>
    <m/>
    <s v="Low"/>
    <n v="0"/>
    <n v="1"/>
    <n v="0.25"/>
    <n v="302.97300000000001"/>
    <n v="4"/>
    <n v="1825.08"/>
    <n v="1211.8920000000001"/>
    <n v="613.18799999999987"/>
    <n v="0.33597869682424875"/>
    <n v="17.034079999999904"/>
    <n v="-93.137920000000122"/>
    <m/>
  </r>
  <r>
    <s v="ORD-2024-508213"/>
    <d v="2024-11-22T00:00:00"/>
    <d v="2024-12-15T00:00:00"/>
    <n v="23"/>
    <s v="Original"/>
    <d v="2024-12-15T00:00:00"/>
    <n v="23"/>
    <x v="0"/>
    <s v="Kenya"/>
    <s v="Mombasa"/>
    <s v="Non-Profit"/>
    <s v="Distributor"/>
    <s v="C. Otieno"/>
    <s v="Components"/>
    <s v="CMP-3938"/>
    <n v="1335.76"/>
    <n v="2665.91"/>
    <n v="2665.91"/>
    <n v="0.21099999999999999"/>
    <n v="40"/>
    <n v="84136.119600000005"/>
    <n v="53430.400000000001"/>
    <n v="30705.719600000004"/>
    <n v="0.36495288522909253"/>
    <s v="Nov-2024"/>
    <d v="2024-11-01T00:00:00"/>
    <d v="2023-01-01T00:00:00"/>
    <n v="22"/>
    <s v="Q4-2024"/>
    <s v="Africa → Kenya → Mombasa"/>
    <m/>
    <m/>
    <s v="High"/>
    <n v="0"/>
    <n v="1"/>
    <n v="0.21099999999999999"/>
    <n v="1469.336"/>
    <n v="42"/>
    <n v="88342.92558000001"/>
    <n v="61712.112000000001"/>
    <n v="26630.813580000009"/>
    <n v="0.30144817375200184"/>
    <n v="4206.8059800000046"/>
    <n v="-4074.9060199999949"/>
    <m/>
  </r>
  <r>
    <s v="ORD-2024-787018"/>
    <d v="2024-06-23T00:00:00"/>
    <d v="2024-06-28T00:00:00"/>
    <n v="5"/>
    <s v="Original"/>
    <d v="2024-06-28T00:00:00"/>
    <n v="5"/>
    <x v="0"/>
    <s v="Nigeria"/>
    <s v="Port Harcourt"/>
    <s v="Non-Profit"/>
    <s v="Direct"/>
    <s v="M. Rossi"/>
    <s v="Accessories"/>
    <s v="ACC-7671"/>
    <n v="242.31"/>
    <n v="587.95000000000005"/>
    <n v="587.95000000000005"/>
    <n v="0.22900000000000001"/>
    <n v="6"/>
    <n v="2719.8567000000003"/>
    <n v="1453.8600000000001"/>
    <n v="1265.9967000000001"/>
    <n v="0.46546448568411714"/>
    <s v="Jun-2024"/>
    <d v="2024-06-01T00:00:00"/>
    <d v="2023-01-01T00:00:00"/>
    <n v="17"/>
    <s v="Q2-2024"/>
    <s v="Africa → Nigeria → Port Harcourt"/>
    <m/>
    <m/>
    <s v="Low"/>
    <n v="1"/>
    <n v="1"/>
    <n v="0.22900000000000001"/>
    <n v="266.541"/>
    <n v="6"/>
    <n v="2719.8567000000003"/>
    <n v="1599.2460000000001"/>
    <n v="1120.6107000000002"/>
    <n v="0.41201093425252883"/>
    <n v="0"/>
    <n v="-145.38599999999997"/>
    <m/>
  </r>
  <r>
    <s v="ORD-2023-728177"/>
    <d v="2023-12-18T00:00:00"/>
    <d v="2024-01-14T00:00:00"/>
    <n v="27"/>
    <s v="Original"/>
    <d v="2024-01-14T00:00:00"/>
    <n v="27"/>
    <x v="1"/>
    <s v="India"/>
    <s v="Mumbai"/>
    <s v="Consumer"/>
    <s v="Distributor"/>
    <s v="D. Smith"/>
    <s v="Networking"/>
    <s v="NET-6014"/>
    <n v="1408.3"/>
    <n v="2193.13"/>
    <n v="2193.13"/>
    <n v="7.0999999999999994E-2"/>
    <n v="7"/>
    <n v="14261.92439"/>
    <n v="9858.1"/>
    <n v="4403.8243899999998"/>
    <n v="0.30878191957656281"/>
    <s v="Dec-2023"/>
    <d v="2023-12-01T00:00:00"/>
    <d v="2023-01-01T00:00:00"/>
    <n v="11"/>
    <s v="Q4-2023"/>
    <s v="Asia → India → Mumbai"/>
    <m/>
    <m/>
    <s v="High"/>
    <n v="0"/>
    <n v="0"/>
    <n v="7.0999999999999994E-2"/>
    <n v="1549.13"/>
    <n v="7"/>
    <n v="14261.92439"/>
    <n v="10843.91"/>
    <n v="3418.0143900000003"/>
    <n v="0.23966011153421915"/>
    <n v="0"/>
    <n v="-985.80999999999949"/>
    <m/>
  </r>
  <r>
    <s v="ORD-2025-795385"/>
    <d v="2025-06-01T00:00:00"/>
    <d v="2025-06-05T00:00:00"/>
    <n v="4"/>
    <s v="Original"/>
    <d v="2025-06-05T00:00:00"/>
    <n v="4"/>
    <x v="3"/>
    <s v="Germany"/>
    <s v="Munich"/>
    <s v="Enterprise"/>
    <s v="Direct"/>
    <s v="M. Rossi"/>
    <s v="Components"/>
    <s v="CMP-4159"/>
    <n v="1171.42"/>
    <n v="2187.8000000000002"/>
    <n v="2187.8000000000002"/>
    <n v="0.23"/>
    <n v="15"/>
    <n v="25269.09"/>
    <n v="17571.300000000003"/>
    <n v="7697.7899999999972"/>
    <n v="0.30463265594447592"/>
    <s v="Jun-2025"/>
    <d v="2025-06-01T00:00:00"/>
    <d v="2023-01-01T00:00:00"/>
    <n v="29"/>
    <s v="Q2-2025"/>
    <s v="Europe → Germany → Munich"/>
    <m/>
    <m/>
    <s v="High"/>
    <n v="1"/>
    <n v="1"/>
    <n v="0.23"/>
    <n v="1288.5620000000001"/>
    <n v="16"/>
    <n v="26953.696000000004"/>
    <n v="20616.992000000002"/>
    <n v="6336.7040000000015"/>
    <n v="0.23509592153892367"/>
    <n v="1684.6060000000034"/>
    <n v="-1361.0859999999957"/>
    <m/>
  </r>
  <r>
    <s v="ORD-2025-947929"/>
    <d v="2025-03-23T00:00:00"/>
    <d v="2025-04-02T00:00:00"/>
    <n v="10"/>
    <s v="Original"/>
    <d v="2025-04-02T00:00:00"/>
    <n v="10"/>
    <x v="3"/>
    <s v="Germany"/>
    <s v="Berlin"/>
    <s v="Enterprise"/>
    <s v="Online"/>
    <s v="E. Garcia"/>
    <s v="Printers"/>
    <s v="PRN-3159"/>
    <n v="663.61"/>
    <n v="1002.11"/>
    <n v="1002.11"/>
    <n v="4.5999999999999999E-2"/>
    <n v="17"/>
    <n v="16252.219979999998"/>
    <n v="11281.37"/>
    <n v="4970.8499799999972"/>
    <n v="0.30585667595670812"/>
    <s v="Mar-2025"/>
    <d v="2025-03-01T00:00:00"/>
    <d v="2023-01-01T00:00:00"/>
    <n v="26"/>
    <s v="Q1-2025"/>
    <s v="Europe → Germany → Berlin"/>
    <m/>
    <m/>
    <s v="Medium"/>
    <n v="0"/>
    <n v="0"/>
    <n v="4.5999999999999999E-2"/>
    <n v="729.97100000000012"/>
    <n v="18"/>
    <n v="17208.232919999999"/>
    <n v="13139.478000000003"/>
    <n v="4068.7549199999958"/>
    <n v="0.23644234355237889"/>
    <n v="956.01294000000053"/>
    <n v="-902.09506000000147"/>
    <m/>
  </r>
  <r>
    <s v="ORD-2023-931633"/>
    <d v="2023-05-14T00:00:00"/>
    <d v="2023-05-22T00:00:00"/>
    <n v="8"/>
    <s v="Original"/>
    <d v="2023-05-22T00:00:00"/>
    <n v="8"/>
    <x v="0"/>
    <s v="Kenya"/>
    <s v="Mombasa"/>
    <s v="Small Business"/>
    <s v="Distributor"/>
    <s v="F. Müller"/>
    <s v="Printers"/>
    <s v="PRN-9488"/>
    <n v="432.01"/>
    <n v="913.78"/>
    <n v="913.78"/>
    <n v="4.9000000000000002E-2"/>
    <n v="12"/>
    <n v="10428.057360000001"/>
    <n v="5184.12"/>
    <n v="5243.9373600000008"/>
    <n v="0.50286809699711899"/>
    <s v="May-2023"/>
    <d v="2023-05-01T00:00:00"/>
    <d v="2023-01-01T00:00:00"/>
    <n v="4"/>
    <s v="Q2-2023"/>
    <s v="Africa → Kenya → Mombasa"/>
    <m/>
    <m/>
    <s v="Medium"/>
    <n v="0"/>
    <n v="0"/>
    <n v="4.9000000000000002E-2"/>
    <n v="475.21100000000001"/>
    <n v="13"/>
    <n v="11297.062139999998"/>
    <n v="6177.7430000000004"/>
    <n v="5119.3191399999978"/>
    <n v="0.45315490669683073"/>
    <n v="869.00477999999748"/>
    <n v="-124.61822000000302"/>
    <m/>
  </r>
  <r>
    <s v="ORD-2023-243704"/>
    <d v="2023-08-29T00:00:00"/>
    <d v="2023-09-19T00:00:00"/>
    <n v="21"/>
    <s v="Original"/>
    <d v="2023-09-19T00:00:00"/>
    <n v="21"/>
    <x v="3"/>
    <s v="France"/>
    <s v="Lyon"/>
    <s v="Small Business"/>
    <s v="Direct"/>
    <s v="B. Chen"/>
    <s v="Printers"/>
    <s v="PRN-7079"/>
    <n v="784.46"/>
    <n v="1843.51"/>
    <n v="1843.51"/>
    <n v="0.13800000000000001"/>
    <n v="23"/>
    <n v="36549.429260000004"/>
    <n v="18042.580000000002"/>
    <n v="18506.849260000003"/>
    <n v="0.50635125184441798"/>
    <s v="Aug-2023"/>
    <d v="2023-08-01T00:00:00"/>
    <d v="2023-01-01T00:00:00"/>
    <n v="7"/>
    <s v="Q3-2023"/>
    <s v="Europe → France → Lyon"/>
    <m/>
    <m/>
    <s v="High"/>
    <n v="0"/>
    <n v="0"/>
    <n v="0.13800000000000001"/>
    <n v="862.90600000000006"/>
    <n v="24"/>
    <n v="38138.534879999999"/>
    <n v="20709.744000000002"/>
    <n v="17428.790879999997"/>
    <n v="0.45698637702885975"/>
    <n v="1589.1056199999948"/>
    <n v="-1078.0583800000059"/>
    <m/>
  </r>
  <r>
    <s v="ORD-2025-779659"/>
    <d v="2025-07-03T00:00:00"/>
    <d v="2025-07-23T00:00:00"/>
    <n v="20"/>
    <s v="Original"/>
    <d v="2025-07-23T00:00:00"/>
    <n v="20"/>
    <x v="1"/>
    <s v="China"/>
    <s v="Beijing"/>
    <s v="Small Business"/>
    <s v="Online"/>
    <s v="M. Rossi"/>
    <s v="Components"/>
    <s v="CMP-1220"/>
    <n v="647.36"/>
    <n v="1383.6"/>
    <n v="1383.6"/>
    <n v="7.3999999999999996E-2"/>
    <n v="12"/>
    <n v="15374.563199999999"/>
    <n v="7768.32"/>
    <n v="7606.243199999999"/>
    <n v="0.49472906000997802"/>
    <s v="Jul-2025"/>
    <d v="2025-07-01T00:00:00"/>
    <d v="2023-01-01T00:00:00"/>
    <n v="30"/>
    <s v="Q3-2025"/>
    <s v="Asia → China → Beijing"/>
    <m/>
    <m/>
    <s v="Medium"/>
    <n v="0"/>
    <n v="0"/>
    <n v="7.3999999999999996E-2"/>
    <n v="712.09600000000012"/>
    <n v="13"/>
    <n v="16655.7768"/>
    <n v="9257.2480000000014"/>
    <n v="7398.5287999999982"/>
    <n v="0.44420196601097572"/>
    <n v="1281.213600000001"/>
    <n v="-207.71440000000075"/>
    <m/>
  </r>
  <r>
    <s v="ORD-2024-647571"/>
    <d v="2024-02-06T00:00:00"/>
    <d v="2024-02-28T00:00:00"/>
    <n v="22"/>
    <s v="Original"/>
    <d v="2024-02-28T00:00:00"/>
    <n v="22"/>
    <x v="0"/>
    <s v="Kenya"/>
    <s v="Kisumu"/>
    <s v="Non-Profit"/>
    <s v="Online"/>
    <s v="K. Singh"/>
    <s v="Monitors"/>
    <s v="MON-2462"/>
    <n v="834.93"/>
    <n v="1588.53"/>
    <n v="1588.53"/>
    <n v="0.126"/>
    <n v="6"/>
    <n v="8330.2513199999994"/>
    <n v="5009.58"/>
    <n v="3320.6713199999995"/>
    <n v="0.39862798761274343"/>
    <s v="Feb-2024"/>
    <d v="2024-02-01T00:00:00"/>
    <d v="2023-01-01T00:00:00"/>
    <n v="13"/>
    <s v="Q1-2024"/>
    <s v="Africa → Kenya → Kisumu"/>
    <m/>
    <m/>
    <s v="Medium"/>
    <n v="0"/>
    <n v="0"/>
    <n v="0.126"/>
    <n v="918.423"/>
    <n v="6"/>
    <n v="8330.2513199999994"/>
    <n v="5510.5380000000005"/>
    <n v="2819.7133199999989"/>
    <n v="0.33849078637401769"/>
    <n v="0"/>
    <n v="-500.95800000000054"/>
    <m/>
  </r>
  <r>
    <s v="ORD-2025-683043"/>
    <d v="2025-08-13T00:00:00"/>
    <d v="2025-09-03T00:00:00"/>
    <n v="21"/>
    <s v="Original"/>
    <d v="2025-09-03T00:00:00"/>
    <n v="21"/>
    <x v="3"/>
    <s v="France"/>
    <s v="Paris"/>
    <s v="Education"/>
    <s v="Retail"/>
    <s v="I. Johnson"/>
    <s v="Phones"/>
    <s v="PHN-9465"/>
    <n v="603.47"/>
    <n v="1344.05"/>
    <n v="1344.05"/>
    <n v="0.20499999999999999"/>
    <n v="18"/>
    <n v="19233.355499999998"/>
    <n v="10862.460000000001"/>
    <n v="8370.8954999999969"/>
    <n v="0.43522803392262976"/>
    <s v="Aug-2025"/>
    <d v="2025-08-01T00:00:00"/>
    <d v="2023-01-01T00:00:00"/>
    <n v="31"/>
    <s v="Q3-2025"/>
    <s v="Europe → France → Paris"/>
    <m/>
    <m/>
    <s v="Medium"/>
    <n v="0"/>
    <n v="1"/>
    <n v="0.20499999999999999"/>
    <n v="663.81700000000012"/>
    <n v="19"/>
    <n v="20301.875250000001"/>
    <n v="12612.523000000003"/>
    <n v="7689.3522499999981"/>
    <n v="0.37875083731489273"/>
    <n v="1068.5197500000031"/>
    <n v="-681.54324999999881"/>
    <m/>
  </r>
  <r>
    <s v="ORD-2023-588455"/>
    <d v="2023-05-23T00:00:00"/>
    <d v="2023-05-25T00:00:00"/>
    <n v="2"/>
    <s v="Original"/>
    <d v="2023-05-25T00:00:00"/>
    <n v="2"/>
    <x v="2"/>
    <s v="Brazil"/>
    <s v="Rio de Janeiro"/>
    <s v="Enterprise"/>
    <s v="Retail"/>
    <s v="M. Rossi"/>
    <s v="Printers"/>
    <s v="PRN-1271"/>
    <n v="690.49"/>
    <n v="1290.29"/>
    <n v="1290.29"/>
    <n v="4.2000000000000003E-2"/>
    <n v="22"/>
    <n v="27194.152039999997"/>
    <n v="15190.78"/>
    <n v="12003.372039999997"/>
    <n v="0.44139534199647718"/>
    <s v="May-2023"/>
    <d v="2023-05-01T00:00:00"/>
    <d v="2023-01-01T00:00:00"/>
    <n v="4"/>
    <s v="Q2-2023"/>
    <s v="Americas → Brazil → Rio de Janeiro"/>
    <m/>
    <m/>
    <s v="Medium"/>
    <n v="1"/>
    <n v="0"/>
    <n v="4.2000000000000003E-2"/>
    <n v="759.5390000000001"/>
    <n v="23"/>
    <n v="28430.249859999996"/>
    <n v="17469.397000000001"/>
    <n v="10960.852859999995"/>
    <n v="0.38553487619612486"/>
    <n v="1236.097819999999"/>
    <n v="-1042.5191800000011"/>
    <m/>
  </r>
  <r>
    <s v="ORD-2024-641220"/>
    <d v="2024-05-10T00:00:00"/>
    <d v="2024-05-16T00:00:00"/>
    <n v="6"/>
    <s v="Original"/>
    <d v="2024-05-16T00:00:00"/>
    <n v="6"/>
    <x v="3"/>
    <s v="United Kingdom"/>
    <s v="Birmingham"/>
    <s v="Non-Profit"/>
    <s v="Direct"/>
    <s v="G. Dubois"/>
    <s v="Laptops"/>
    <s v="LAP-1066"/>
    <n v="210.76"/>
    <n v="221.58"/>
    <n v="221.58"/>
    <n v="8.8999999999999996E-2"/>
    <n v="5"/>
    <n v="1009.2969000000002"/>
    <n v="1053.8"/>
    <n v="-44.50309999999979"/>
    <n v="-4.4093170205912434E-2"/>
    <s v="May-2024"/>
    <d v="2024-05-01T00:00:00"/>
    <d v="2023-01-01T00:00:00"/>
    <n v="16"/>
    <s v="Q2-2024"/>
    <s v="Europe → United Kingdom → Birmingham"/>
    <m/>
    <m/>
    <s v="Low"/>
    <n v="1"/>
    <n v="0"/>
    <n v="8.8999999999999996E-2"/>
    <n v="231.83600000000001"/>
    <n v="5"/>
    <n v="1009.2969000000002"/>
    <n v="1159.18"/>
    <n v="-149.8830999999999"/>
    <n v="-0.1485024872265038"/>
    <n v="0"/>
    <n v="-105.38000000000011"/>
    <m/>
  </r>
  <r>
    <s v="ORD-2023-799597"/>
    <d v="2023-03-14T00:00:00"/>
    <d v="2023-03-18T00:00:00"/>
    <n v="4"/>
    <s v="Original"/>
    <d v="2023-03-18T00:00:00"/>
    <n v="4"/>
    <x v="3"/>
    <s v="Germany"/>
    <s v="Frankfurt"/>
    <s v="Enterprise"/>
    <s v="Direct"/>
    <s v="A. Patel"/>
    <s v="Components"/>
    <s v="CMP-8675"/>
    <n v="472.33"/>
    <n v="360.34"/>
    <n v="360.34"/>
    <n v="0.16500000000000001"/>
    <n v="14"/>
    <n v="4212.3745999999992"/>
    <n v="6612.62"/>
    <n v="-2400.2454000000007"/>
    <n v="-0.56980815523861561"/>
    <s v="Mar-2023"/>
    <d v="2023-03-01T00:00:00"/>
    <d v="2023-01-01T00:00:00"/>
    <n v="2"/>
    <s v="Q1-2023"/>
    <s v="Europe → Germany → Frankfurt"/>
    <m/>
    <m/>
    <s v="Low"/>
    <n v="1"/>
    <n v="0"/>
    <n v="0.16500000000000001"/>
    <n v="519.56299999999999"/>
    <n v="15"/>
    <n v="4513.258499999999"/>
    <n v="7793.4449999999997"/>
    <n v="-3280.1865000000007"/>
    <n v="-0.72678897076247717"/>
    <n v="300.88389999999981"/>
    <n v="-879.94110000000001"/>
    <m/>
  </r>
  <r>
    <s v="ORD-2023-569862"/>
    <d v="2023-07-16T00:00:00"/>
    <d v="2023-08-13T00:00:00"/>
    <n v="28"/>
    <s v="Original"/>
    <d v="2023-08-13T00:00:00"/>
    <n v="28"/>
    <x v="3"/>
    <s v="United Kingdom"/>
    <s v="Manchester"/>
    <s v="Non-Profit"/>
    <s v="Online"/>
    <s v="J. Njeri"/>
    <s v="Laptops"/>
    <s v="LAP-1178"/>
    <n v="1039.03"/>
    <n v="2545.81"/>
    <n v="2545.81"/>
    <n v="0.216"/>
    <n v="21"/>
    <n v="41914.215840000004"/>
    <n v="21819.63"/>
    <n v="20094.585840000003"/>
    <n v="0.47942172929364774"/>
    <s v="Jul-2023"/>
    <d v="2023-07-01T00:00:00"/>
    <d v="2023-01-01T00:00:00"/>
    <n v="6"/>
    <s v="Q3-2023"/>
    <s v="Europe → United Kingdom → Manchester"/>
    <m/>
    <m/>
    <s v="High"/>
    <n v="0"/>
    <n v="1"/>
    <n v="0.216"/>
    <n v="1142.933"/>
    <n v="22"/>
    <n v="43910.130880000004"/>
    <n v="25144.525999999998"/>
    <n v="18765.604880000006"/>
    <n v="0.42736390222301257"/>
    <n v="1995.9150399999999"/>
    <n v="-1328.9809599999971"/>
    <m/>
  </r>
  <r>
    <s v="ORD-2023-609394"/>
    <d v="2023-04-16T00:00:00"/>
    <d v="2023-04-19T00:00:00"/>
    <n v="3"/>
    <s v="Original"/>
    <d v="2023-04-19T00:00:00"/>
    <n v="3"/>
    <x v="3"/>
    <s v="Germany"/>
    <s v="Munich"/>
    <s v="Corporate"/>
    <s v="Direct"/>
    <s v="B. Chen"/>
    <s v="Accessories"/>
    <s v="ACC-1731"/>
    <n v="553.61"/>
    <n v="699.47"/>
    <n v="699.47"/>
    <n v="0.02"/>
    <n v="33"/>
    <n v="22620.859800000002"/>
    <n v="18269.13"/>
    <n v="4351.729800000001"/>
    <n v="0.19237685209472014"/>
    <s v="Apr-2023"/>
    <d v="2023-04-01T00:00:00"/>
    <d v="2023-01-01T00:00:00"/>
    <n v="3"/>
    <s v="Q2-2023"/>
    <s v="Europe → Germany → Munich"/>
    <m/>
    <m/>
    <s v="Low"/>
    <n v="1"/>
    <n v="0"/>
    <n v="0.02"/>
    <n v="608.97100000000012"/>
    <n v="35"/>
    <n v="23991.821"/>
    <n v="21313.985000000004"/>
    <n v="2677.8359999999957"/>
    <n v="0.11161453730419195"/>
    <n v="1370.9611999999979"/>
    <n v="-1673.8938000000053"/>
    <m/>
  </r>
  <r>
    <s v="ORD-2024-105586"/>
    <d v="2024-01-02T00:00:00"/>
    <d v="2024-01-15T00:00:00"/>
    <n v="13"/>
    <s v="Original"/>
    <d v="2024-01-15T00:00:00"/>
    <n v="13"/>
    <x v="1"/>
    <s v="Japan"/>
    <s v="Nagoya"/>
    <s v="Small Business"/>
    <s v="Marketplace"/>
    <s v="G. Dubois"/>
    <s v="Networking"/>
    <s v="NET-1893"/>
    <n v="1219.06"/>
    <n v="2738.69"/>
    <n v="2738.69"/>
    <n v="7.5999999999999998E-2"/>
    <n v="16"/>
    <n v="40488.792960000006"/>
    <n v="19504.96"/>
    <n v="20983.832960000007"/>
    <n v="0.51826274447673737"/>
    <s v="Jan-2024"/>
    <d v="2024-01-01T00:00:00"/>
    <d v="2023-03-01T00:00:00"/>
    <n v="10"/>
    <s v="Q1-2024"/>
    <s v="Asia → Japan → Nagoya"/>
    <m/>
    <m/>
    <s v="High"/>
    <n v="0"/>
    <n v="0"/>
    <n v="7.5999999999999998E-2"/>
    <n v="1340.9660000000001"/>
    <n v="17"/>
    <n v="43019.342520000006"/>
    <n v="22796.422000000002"/>
    <n v="20222.920520000003"/>
    <n v="0.47008901892441102"/>
    <n v="2530.5495599999995"/>
    <n v="-760.9124400000037"/>
    <m/>
  </r>
  <r>
    <s v="ORD-2024-207792"/>
    <d v="2024-09-03T00:00:00"/>
    <d v="2024-09-07T00:00:00"/>
    <n v="4"/>
    <s v="Original"/>
    <d v="2024-09-07T00:00:00"/>
    <n v="4"/>
    <x v="1"/>
    <s v="Japan"/>
    <s v="Tokyo"/>
    <s v="Small Business"/>
    <s v="Distributor"/>
    <s v="N. Brown"/>
    <s v="Printers"/>
    <s v="PRN-3917"/>
    <n v="43.23"/>
    <n v="94.78"/>
    <n v="94.78"/>
    <n v="9.0999999999999998E-2"/>
    <n v="55"/>
    <n v="4738.5261"/>
    <n v="2377.6499999999996"/>
    <n v="2360.8761000000004"/>
    <n v="0.49823005090127082"/>
    <s v="Sep-2024"/>
    <d v="2024-09-01T00:00:00"/>
    <d v="2023-03-01T00:00:00"/>
    <n v="18"/>
    <s v="Q3-2024"/>
    <s v="Asia → Japan → Tokyo"/>
    <m/>
    <m/>
    <s v="Low"/>
    <n v="1"/>
    <n v="0"/>
    <n v="9.0999999999999998E-2"/>
    <n v="47.552999999999997"/>
    <n v="58"/>
    <n v="4996.9911599999996"/>
    <n v="2758.0739999999996"/>
    <n v="2238.91716"/>
    <n v="0.44805305599139789"/>
    <n v="258.46505999999954"/>
    <n v="-121.95894000000044"/>
    <m/>
  </r>
  <r>
    <s v="ORD-2025-417336"/>
    <d v="2025-08-30T00:00:00"/>
    <d v="2025-09-03T00:00:00"/>
    <n v="4"/>
    <s v="Original"/>
    <d v="2025-09-03T00:00:00"/>
    <n v="4"/>
    <x v="3"/>
    <s v="France"/>
    <s v="Marseille"/>
    <s v="Small Business"/>
    <s v="Marketplace"/>
    <s v="J. Njeri"/>
    <s v="Laptops"/>
    <s v="LAP-3220"/>
    <n v="1286.56"/>
    <n v="2777.35"/>
    <n v="2777.35"/>
    <n v="0.13200000000000001"/>
    <n v="15"/>
    <n v="36161.097000000002"/>
    <n v="19298.399999999998"/>
    <n v="16862.697000000004"/>
    <n v="0.46632150014696744"/>
    <s v="Aug-2025"/>
    <d v="2025-08-01T00:00:00"/>
    <d v="2023-01-01T00:00:00"/>
    <n v="31"/>
    <s v="Q3-2025"/>
    <s v="Europe → France → Marseille"/>
    <m/>
    <m/>
    <s v="High"/>
    <n v="1"/>
    <n v="0"/>
    <n v="0.13200000000000001"/>
    <n v="1415.2160000000001"/>
    <n v="16"/>
    <n v="38571.836799999997"/>
    <n v="22643.456000000002"/>
    <n v="15928.380799999995"/>
    <n v="0.41295365016166397"/>
    <n v="2410.7397999999957"/>
    <n v="-934.31620000000839"/>
    <m/>
  </r>
  <r>
    <s v="ORD-2025-252117"/>
    <d v="2025-04-28T00:00:00"/>
    <d v="2025-05-19T00:00:00"/>
    <n v="21"/>
    <s v="Original"/>
    <d v="2025-05-19T00:00:00"/>
    <n v="21"/>
    <x v="3"/>
    <s v="Germany"/>
    <s v="Berlin"/>
    <s v="Corporate"/>
    <s v="Distributor"/>
    <s v="B. Chen"/>
    <s v="Phones"/>
    <s v="PHN-2462"/>
    <n v="350.76"/>
    <n v="492.18"/>
    <n v="492.18"/>
    <n v="5.2999999999999999E-2"/>
    <n v="11"/>
    <n v="5127.0390600000001"/>
    <n v="3858.3599999999997"/>
    <n v="1268.6790600000004"/>
    <n v="0.24744868239798437"/>
    <s v="Apr-2025"/>
    <d v="2025-04-01T00:00:00"/>
    <d v="2023-01-01T00:00:00"/>
    <n v="27"/>
    <s v="Q2-2025"/>
    <s v="Europe → Germany → Berlin"/>
    <m/>
    <m/>
    <s v="Low"/>
    <n v="0"/>
    <n v="0"/>
    <n v="5.2999999999999999E-2"/>
    <n v="385.83600000000001"/>
    <n v="12"/>
    <n v="5593.1335199999994"/>
    <n v="4630.0320000000002"/>
    <n v="963.10151999999925"/>
    <n v="0.17219355063778263"/>
    <n v="466.09445999999934"/>
    <n v="-305.57754000000114"/>
    <m/>
  </r>
  <r>
    <s v="ORD-2023-867175"/>
    <d v="2023-08-10T00:00:00"/>
    <d v="2023-08-15T00:00:00"/>
    <n v="5"/>
    <s v="Original"/>
    <d v="2023-08-15T00:00:00"/>
    <n v="5"/>
    <x v="2"/>
    <s v="Brazil"/>
    <s v="São Paulo"/>
    <s v="Education"/>
    <s v="Direct"/>
    <s v="G. Dubois"/>
    <s v="Networking"/>
    <s v="NET-2894"/>
    <n v="1307.52"/>
    <n v="1921.65"/>
    <n v="1921.65"/>
    <n v="0.123"/>
    <n v="13"/>
    <n v="21908.731650000002"/>
    <n v="16997.759999999998"/>
    <n v="4910.9716500000031"/>
    <n v="0.22415590863289445"/>
    <s v="Aug-2023"/>
    <d v="2023-08-01T00:00:00"/>
    <d v="2023-01-01T00:00:00"/>
    <n v="7"/>
    <s v="Q3-2023"/>
    <s v="Americas → Brazil → São Paulo"/>
    <m/>
    <m/>
    <s v="High"/>
    <n v="1"/>
    <n v="0"/>
    <n v="0.123"/>
    <n v="1438.2720000000002"/>
    <n v="14"/>
    <n v="23594.018700000001"/>
    <n v="20135.808000000001"/>
    <n v="3458.2106999999996"/>
    <n v="0.14657149949618373"/>
    <n v="1685.287049999999"/>
    <n v="-1452.7609500000035"/>
    <m/>
  </r>
  <r>
    <s v="ORD-2024-382152"/>
    <d v="2024-12-08T00:00:00"/>
    <d v="2024-12-08T00:00:00"/>
    <n v="0"/>
    <s v="Original"/>
    <d v="2024-12-08T00:00:00"/>
    <n v="0"/>
    <x v="3"/>
    <s v="France"/>
    <s v="Lyon"/>
    <s v="Enterprise"/>
    <s v="Retail"/>
    <s v="H. Kim"/>
    <s v="Components"/>
    <s v="CMP-2335"/>
    <n v="257.44"/>
    <n v="290.33"/>
    <n v="290.33"/>
    <n v="9.1999999999999998E-2"/>
    <n v="23"/>
    <n v="6063.2517199999993"/>
    <n v="5921.12"/>
    <n v="142.1317199999994"/>
    <n v="2.3441500792581216E-2"/>
    <s v="Dec-2024"/>
    <d v="2024-12-01T00:00:00"/>
    <d v="2023-01-01T00:00:00"/>
    <n v="23"/>
    <s v="Q4-2024"/>
    <s v="Europe → France → Lyon"/>
    <m/>
    <m/>
    <s v="Low"/>
    <n v="1"/>
    <n v="0"/>
    <n v="9.1999999999999998E-2"/>
    <n v="283.18400000000003"/>
    <n v="24"/>
    <n v="6326.8713600000001"/>
    <n v="6796.4160000000011"/>
    <n v="-469.54464000000098"/>
    <n v="-7.4214349128160717E-2"/>
    <n v="263.6196400000008"/>
    <n v="-611.67636000000039"/>
    <m/>
  </r>
  <r>
    <s v="ORD-2023-597666"/>
    <d v="2023-10-25T00:00:00"/>
    <d v="2023-11-24T00:00:00"/>
    <n v="30"/>
    <s v="Original"/>
    <d v="2023-11-24T00:00:00"/>
    <n v="30"/>
    <x v="3"/>
    <s v="France"/>
    <s v="Paris"/>
    <s v="Enterprise"/>
    <s v="Distributor"/>
    <s v="C. Otieno"/>
    <s v="Phones"/>
    <s v="PHN-5938"/>
    <n v="287.85000000000002"/>
    <n v="602.91999999999996"/>
    <n v="602.91999999999996"/>
    <n v="0.222"/>
    <n v="11"/>
    <n v="5159.7893599999998"/>
    <n v="3166.3500000000004"/>
    <n v="1993.4393599999994"/>
    <n v="0.38634122847216373"/>
    <s v="Oct-2023"/>
    <d v="2023-10-01T00:00:00"/>
    <d v="2023-01-01T00:00:00"/>
    <n v="9"/>
    <s v="Q4-2023"/>
    <s v="Europe → France → Paris"/>
    <m/>
    <m/>
    <s v="Low"/>
    <n v="0"/>
    <n v="1"/>
    <n v="0.222"/>
    <n v="316.63500000000005"/>
    <n v="12"/>
    <n v="5628.8611199999996"/>
    <n v="3799.6200000000008"/>
    <n v="1829.2411199999988"/>
    <n v="0.32497535131938005"/>
    <n v="469.07175999999981"/>
    <n v="-164.19824000000062"/>
    <m/>
  </r>
  <r>
    <s v="ORD-2024-371409"/>
    <d v="2024-11-17T00:00:00"/>
    <d v="2024-11-28T00:00:00"/>
    <n v="11"/>
    <s v="Original"/>
    <d v="2024-11-28T00:00:00"/>
    <n v="11"/>
    <x v="2"/>
    <s v="Canada"/>
    <s v="Not Specified"/>
    <s v="Consumer"/>
    <s v="Distributor"/>
    <s v="A. Patel"/>
    <s v="Printers"/>
    <s v="PRN-1371"/>
    <n v="1008.16"/>
    <n v="2077.5"/>
    <n v="2077.5"/>
    <n v="7.3999999999999996E-2"/>
    <n v="15"/>
    <n v="28856.475000000002"/>
    <n v="15122.4"/>
    <n v="13734.075000000003"/>
    <n v="0.47594430712691005"/>
    <s v="Nov-2024"/>
    <d v="2024-11-01T00:00:00"/>
    <d v="2023-01-01T00:00:00"/>
    <n v="22"/>
    <s v="Q4-2024"/>
    <s v="Americas → Canada → Not Specified"/>
    <m/>
    <m/>
    <s v="High"/>
    <n v="0"/>
    <n v="0"/>
    <n v="7.3999999999999996E-2"/>
    <n v="1108.9760000000001"/>
    <n v="16"/>
    <n v="30780.240000000002"/>
    <n v="17743.616000000002"/>
    <n v="13036.624"/>
    <n v="0.42353873783960094"/>
    <n v="1923.7649999999994"/>
    <n v="-697.45100000000275"/>
    <m/>
  </r>
  <r>
    <s v="ORD-2024-973420"/>
    <d v="2024-05-12T00:00:00"/>
    <d v="2024-05-24T00:00:00"/>
    <n v="12"/>
    <s v="Original"/>
    <d v="2024-05-24T00:00:00"/>
    <n v="12"/>
    <x v="3"/>
    <s v="United Kingdom"/>
    <s v="Manchester"/>
    <s v="Education"/>
    <s v="Marketplace"/>
    <s v="K. Singh"/>
    <s v="Printers"/>
    <s v="PRN-5813"/>
    <n v="111.02"/>
    <n v="172.88"/>
    <n v="172.88"/>
    <n v="0.19700000000000001"/>
    <n v="29"/>
    <n v="4025.8565599999993"/>
    <n v="3219.58"/>
    <n v="806.27655999999934"/>
    <n v="0.20027453735212053"/>
    <s v="May-2024"/>
    <d v="2024-05-01T00:00:00"/>
    <d v="2023-01-01T00:00:00"/>
    <n v="16"/>
    <s v="Q2-2024"/>
    <s v="Europe → United Kingdom → Manchester"/>
    <m/>
    <m/>
    <s v="Low"/>
    <n v="0"/>
    <n v="0"/>
    <n v="0.19700000000000001"/>
    <n v="122.122"/>
    <n v="30"/>
    <n v="4164.6791999999996"/>
    <n v="3663.66"/>
    <n v="501.01919999999973"/>
    <n v="0.12030199108733268"/>
    <n v="138.82264000000032"/>
    <n v="-305.25735999999961"/>
    <m/>
  </r>
  <r>
    <s v="ORD-2025-254721"/>
    <d v="2025-05-15T00:00:00"/>
    <d v="2025-06-05T00:00:00"/>
    <n v="21"/>
    <s v="Original"/>
    <d v="2025-06-05T00:00:00"/>
    <n v="21"/>
    <x v="1"/>
    <s v="Japan"/>
    <s v="Osaka"/>
    <s v="Enterprise"/>
    <s v="Direct"/>
    <s v="H. Kim"/>
    <s v="Phones"/>
    <s v="PHN-6480"/>
    <n v="1466.5"/>
    <n v="2778.74"/>
    <n v="2778.74"/>
    <n v="0.13500000000000001"/>
    <n v="4"/>
    <n v="9614.4403999999995"/>
    <n v="5866"/>
    <n v="3748.4403999999995"/>
    <n v="0.38987608680792279"/>
    <s v="May-2025"/>
    <d v="2025-05-01T00:00:00"/>
    <d v="2023-03-01T00:00:00"/>
    <n v="26"/>
    <s v="Q2-2025"/>
    <s v="Asia → Japan → Osaka"/>
    <m/>
    <m/>
    <s v="High"/>
    <n v="0"/>
    <n v="0"/>
    <n v="0.13500000000000001"/>
    <n v="1613.15"/>
    <n v="4"/>
    <n v="9614.4403999999995"/>
    <n v="6452.6"/>
    <n v="3161.8403999999991"/>
    <n v="0.32886369548871502"/>
    <n v="0"/>
    <n v="-586.60000000000036"/>
    <m/>
  </r>
  <r>
    <s v="ORD-2024-247032"/>
    <d v="2024-04-21T00:00:00"/>
    <d v="2024-05-19T00:00:00"/>
    <n v="28"/>
    <s v="Original"/>
    <d v="2024-05-19T00:00:00"/>
    <n v="28"/>
    <x v="0"/>
    <s v="Nigeria"/>
    <s v="Lagos"/>
    <s v="Corporate"/>
    <s v="Distributor"/>
    <s v="A. Patel"/>
    <s v="Accessories"/>
    <s v="ACC-2990"/>
    <n v="187.22"/>
    <n v="309.47000000000003"/>
    <n v="309.47000000000003"/>
    <n v="0"/>
    <n v="5"/>
    <n v="1547.3500000000001"/>
    <n v="936.1"/>
    <n v="611.25000000000011"/>
    <n v="0.39503021294471197"/>
    <s v="Apr-2024"/>
    <d v="2024-04-01T00:00:00"/>
    <d v="2023-01-01T00:00:00"/>
    <n v="15"/>
    <s v="Q2-2024"/>
    <s v="Africa → Nigeria → Lagos"/>
    <m/>
    <m/>
    <s v="Low"/>
    <n v="0"/>
    <n v="0"/>
    <n v="0"/>
    <n v="205.94200000000001"/>
    <n v="5"/>
    <n v="1547.3500000000001"/>
    <n v="1029.71"/>
    <n v="517.6400000000001"/>
    <n v="0.33453323423918313"/>
    <n v="0"/>
    <n v="-93.610000000000014"/>
    <m/>
  </r>
  <r>
    <s v="ORD-2024-792353"/>
    <d v="2024-08-19T00:00:00"/>
    <d v="2024-09-07T00:00:00"/>
    <n v="19"/>
    <s v="Original"/>
    <d v="2024-09-07T00:00:00"/>
    <n v="19"/>
    <x v="3"/>
    <s v="France"/>
    <s v="Lyon"/>
    <s v="Corporate"/>
    <s v="Direct"/>
    <s v="J. Njeri"/>
    <s v="Components"/>
    <s v="CMP-5435"/>
    <n v="297.58999999999997"/>
    <n v="666.41"/>
    <n v="666.41"/>
    <n v="0"/>
    <n v="10"/>
    <n v="6664.0999999999995"/>
    <n v="2975.8999999999996"/>
    <n v="3688.2"/>
    <n v="0.55344307558409989"/>
    <s v="Aug-2024"/>
    <d v="2024-08-01T00:00:00"/>
    <d v="2023-01-01T00:00:00"/>
    <n v="19"/>
    <s v="Q3-2024"/>
    <s v="Europe → France → Lyon"/>
    <m/>
    <m/>
    <s v="Low"/>
    <n v="0"/>
    <n v="0"/>
    <n v="0"/>
    <n v="327.34899999999999"/>
    <n v="11"/>
    <n v="7330.5099999999993"/>
    <n v="3600.8389999999999"/>
    <n v="3729.6709999999994"/>
    <n v="0.50878738314250982"/>
    <n v="666.40999999999985"/>
    <n v="41.470999999999549"/>
    <m/>
  </r>
  <r>
    <s v="ORD-2025-703623"/>
    <d v="2025-07-23T00:00:00"/>
    <d v="2025-08-19T00:00:00"/>
    <n v="27"/>
    <s v="Original"/>
    <d v="2025-08-19T00:00:00"/>
    <n v="27"/>
    <x v="1"/>
    <s v="Japan"/>
    <s v="Nagoya"/>
    <s v="Consumer"/>
    <s v="Marketplace"/>
    <s v="B. Chen"/>
    <s v="Accessories"/>
    <s v="ACC-1596"/>
    <n v="896.09"/>
    <n v="744.27"/>
    <n v="744.27"/>
    <n v="8.3000000000000004E-2"/>
    <n v="11"/>
    <n v="7507.4514899999995"/>
    <n v="9856.99"/>
    <n v="-2349.5385100000003"/>
    <n v="-0.31296086469950679"/>
    <s v="Jul-2025"/>
    <d v="2025-07-01T00:00:00"/>
    <d v="2023-03-01T00:00:00"/>
    <n v="28"/>
    <s v="Q3-2025"/>
    <s v="Asia → Japan → Nagoya"/>
    <m/>
    <m/>
    <s v="Low"/>
    <n v="0"/>
    <n v="0"/>
    <n v="8.3000000000000004E-2"/>
    <n v="985.69900000000007"/>
    <n v="12"/>
    <n v="8189.9470799999999"/>
    <n v="11828.388000000001"/>
    <n v="-3638.4409200000009"/>
    <n v="-0.44425695116945751"/>
    <n v="682.49559000000045"/>
    <n v="-1288.9024100000006"/>
    <m/>
  </r>
  <r>
    <s v="ORD-2024-516704"/>
    <d v="2024-03-01T00:00:00"/>
    <d v="2024-02-29T00:00:00"/>
    <n v="-1"/>
    <s v="Corrected"/>
    <d v="2024-03-02T00:00:00"/>
    <n v="1"/>
    <x v="2"/>
    <s v="Brazil"/>
    <s v="São Paulo"/>
    <s v="Non-Profit"/>
    <s v="Direct"/>
    <s v="I. Johnson"/>
    <s v="Phones"/>
    <s v="PHN-7852"/>
    <n v="5.34"/>
    <n v="12.69"/>
    <n v="12.69"/>
    <n v="0.13200000000000001"/>
    <n v="10"/>
    <n v="110.14919999999999"/>
    <n v="53.4"/>
    <n v="56.749199999999995"/>
    <n v="0.51520301554618642"/>
    <s v="Mar-2024"/>
    <d v="2024-03-01T00:00:00"/>
    <d v="2023-01-01T00:00:00"/>
    <n v="14"/>
    <s v="Q1-2024"/>
    <s v="Americas → Brazil → São Paulo"/>
    <m/>
    <m/>
    <s v="Low"/>
    <n v="1"/>
    <n v="0"/>
    <n v="0.13200000000000001"/>
    <n v="5.8740000000000006"/>
    <n v="11"/>
    <n v="121.16412"/>
    <n v="64.614000000000004"/>
    <n v="56.550119999999993"/>
    <n v="0.46672331710080506"/>
    <n v="11.014920000000004"/>
    <n v="-0.19908000000000214"/>
    <m/>
  </r>
  <r>
    <s v="ORD-2024-578646"/>
    <d v="2024-05-27T00:00:00"/>
    <d v="2024-06-17T00:00:00"/>
    <n v="21"/>
    <s v="Original"/>
    <d v="2024-06-17T00:00:00"/>
    <n v="21"/>
    <x v="1"/>
    <s v="India"/>
    <s v="Delhi"/>
    <s v="Small Business"/>
    <s v="Online"/>
    <s v="H. Kim"/>
    <s v="Accessories"/>
    <s v="ACC-7240"/>
    <n v="465.02"/>
    <n v="651.55999999999995"/>
    <n v="651.55999999999995"/>
    <n v="4.2000000000000003E-2"/>
    <n v="19"/>
    <n v="11859.695119999998"/>
    <n v="8835.3799999999992"/>
    <n v="3024.3151199999993"/>
    <n v="0.25500783025187918"/>
    <s v="May-2024"/>
    <d v="2024-05-01T00:00:00"/>
    <d v="2023-01-01T00:00:00"/>
    <n v="16"/>
    <s v="Q2-2024"/>
    <s v="Asia → India → Delhi"/>
    <m/>
    <m/>
    <s v="Low"/>
    <n v="0"/>
    <n v="0"/>
    <n v="4.2000000000000003E-2"/>
    <n v="511.52200000000005"/>
    <n v="20"/>
    <n v="12483.889599999999"/>
    <n v="10230.44"/>
    <n v="2253.4495999999981"/>
    <n v="0.18050861327706696"/>
    <n v="624.19448000000011"/>
    <n v="-770.8655200000012"/>
    <m/>
  </r>
  <r>
    <s v="ORD-2024-433936"/>
    <d v="2024-08-04T00:00:00"/>
    <d v="2024-08-17T00:00:00"/>
    <n v="13"/>
    <s v="Original"/>
    <d v="2024-08-17T00:00:00"/>
    <n v="13"/>
    <x v="2"/>
    <s v="USA"/>
    <s v="Austin"/>
    <s v="Consumer"/>
    <s v="Retail"/>
    <s v="D. Smith"/>
    <s v="Monitors"/>
    <s v="MON-8867"/>
    <n v="352.79"/>
    <n v="754.22"/>
    <n v="754.22"/>
    <n v="0.113"/>
    <n v="7"/>
    <n v="4682.9519799999998"/>
    <n v="2469.5300000000002"/>
    <n v="2213.4219799999996"/>
    <n v="0.47265528014233443"/>
    <s v="Aug-2024"/>
    <d v="2024-08-01T00:00:00"/>
    <d v="2023-01-01T00:00:00"/>
    <n v="19"/>
    <s v="Q3-2024"/>
    <s v="Americas → USA → Austin"/>
    <m/>
    <m/>
    <s v="Low"/>
    <n v="0"/>
    <n v="0"/>
    <n v="0.113"/>
    <n v="388.06900000000007"/>
    <n v="7"/>
    <n v="4682.9519799999998"/>
    <n v="2716.4830000000006"/>
    <n v="1966.4689799999992"/>
    <n v="0.41992080815656779"/>
    <n v="0"/>
    <n v="-246.95300000000043"/>
    <m/>
  </r>
  <r>
    <s v="ORD-2023-434071"/>
    <d v="2023-06-20T00:00:00"/>
    <d v="2023-07-04T00:00:00"/>
    <n v="14"/>
    <s v="Original"/>
    <d v="2023-07-04T00:00:00"/>
    <n v="14"/>
    <x v="2"/>
    <s v="Brazil"/>
    <s v="Brasília"/>
    <s v="Non-Profit"/>
    <s v="Direct"/>
    <s v="C. Otieno"/>
    <s v="Networking"/>
    <s v="NET-1228"/>
    <n v="1292.8599999999999"/>
    <n v="2981.01"/>
    <n v="2981.01"/>
    <n v="0.14199999999999999"/>
    <n v="12"/>
    <n v="30692.47896"/>
    <n v="15514.32"/>
    <n v="15178.158960000001"/>
    <n v="0.49452372288927687"/>
    <s v="Jun-2023"/>
    <d v="2023-06-01T00:00:00"/>
    <d v="2023-01-01T00:00:00"/>
    <n v="5"/>
    <s v="Q2-2023"/>
    <s v="Americas → Brazil → Brasília"/>
    <m/>
    <m/>
    <s v="High"/>
    <n v="0"/>
    <n v="0"/>
    <n v="0.14199999999999999"/>
    <n v="1422.146"/>
    <n v="13"/>
    <n v="33250.185540000006"/>
    <n v="18487.898000000001"/>
    <n v="14762.287540000005"/>
    <n v="0.44397609517820458"/>
    <n v="2557.7065800000055"/>
    <n v="-415.87141999999585"/>
    <m/>
  </r>
  <r>
    <s v="ORD-2024-728474"/>
    <d v="2024-09-09T00:00:00"/>
    <d v="2024-09-13T00:00:00"/>
    <n v="4"/>
    <s v="Original"/>
    <d v="2024-09-13T00:00:00"/>
    <n v="4"/>
    <x v="3"/>
    <s v="United Kingdom"/>
    <s v="London"/>
    <s v="Consumer"/>
    <s v="Marketplace"/>
    <s v="F. Müller"/>
    <s v="Networking"/>
    <s v="NET-1145"/>
    <n v="1133.08"/>
    <n v="976.17"/>
    <n v="976.17"/>
    <n v="4.2000000000000003E-2"/>
    <n v="27"/>
    <n v="25249.613219999999"/>
    <n v="30593.159999999996"/>
    <n v="-5343.5467799999969"/>
    <n v="-0.21162885678452373"/>
    <s v="Sep-2024"/>
    <d v="2024-09-01T00:00:00"/>
    <d v="2023-01-01T00:00:00"/>
    <n v="20"/>
    <s v="Q3-2024"/>
    <s v="Europe → United Kingdom → London"/>
    <m/>
    <m/>
    <s v="Medium"/>
    <n v="1"/>
    <n v="0"/>
    <n v="4.2000000000000003E-2"/>
    <n v="1246.3879999999999"/>
    <n v="28"/>
    <n v="26184.784079999998"/>
    <n v="34898.864000000001"/>
    <n v="-8714.0799200000038"/>
    <n v="-0.33279174246297638"/>
    <n v="935.17085999999836"/>
    <n v="-3370.5331400000068"/>
    <m/>
  </r>
  <r>
    <s v="ORD-2023-406606"/>
    <d v="2023-10-25T00:00:00"/>
    <d v="2023-10-28T00:00:00"/>
    <n v="3"/>
    <s v="Original"/>
    <d v="2023-10-28T00:00:00"/>
    <n v="3"/>
    <x v="2"/>
    <s v="Brazil"/>
    <s v="Brasília"/>
    <s v="Corporate"/>
    <s v="Distributor"/>
    <s v="L. Okafor"/>
    <s v="Accessories"/>
    <s v="ACC-2867"/>
    <n v="509.31"/>
    <n v="1145.9000000000001"/>
    <n v="1145.9000000000001"/>
    <n v="5.7000000000000002E-2"/>
    <n v="8"/>
    <n v="8644.6696000000011"/>
    <n v="4074.48"/>
    <n v="4570.1896000000015"/>
    <n v="0.52867140231709964"/>
    <s v="Oct-2023"/>
    <d v="2023-10-01T00:00:00"/>
    <d v="2023-01-01T00:00:00"/>
    <n v="9"/>
    <s v="Q4-2023"/>
    <s v="Americas → Brazil → Brasília"/>
    <m/>
    <m/>
    <s v="Medium"/>
    <n v="1"/>
    <n v="0"/>
    <n v="5.7000000000000002E-2"/>
    <n v="560.2410000000001"/>
    <n v="8"/>
    <n v="8644.6696000000011"/>
    <n v="4481.9280000000008"/>
    <n v="4162.7416000000003"/>
    <n v="0.48153854254880946"/>
    <n v="0"/>
    <n v="-407.44800000000123"/>
    <m/>
  </r>
  <r>
    <s v="ORD-2025-823055"/>
    <d v="2025-09-08T00:00:00"/>
    <d v="2025-10-05T00:00:00"/>
    <n v="27"/>
    <s v="Original"/>
    <d v="2025-10-05T00:00:00"/>
    <n v="27"/>
    <x v="2"/>
    <s v="Brazil"/>
    <s v="Rio de Janeiro"/>
    <s v="Education"/>
    <s v="Online"/>
    <s v="C. Otieno"/>
    <s v="Monitors"/>
    <s v="MON-9274"/>
    <n v="660.78"/>
    <n v="1630.39"/>
    <n v="1630.39"/>
    <n v="0.218"/>
    <n v="13"/>
    <n v="16574.544740000001"/>
    <n v="8590.14"/>
    <n v="7984.4047400000018"/>
    <n v="0.48172694123724097"/>
    <s v="Sep-2025"/>
    <d v="2025-09-01T00:00:00"/>
    <d v="2023-01-01T00:00:00"/>
    <n v="32"/>
    <s v="Q3-2025"/>
    <s v="Americas → Brazil → Rio de Janeiro"/>
    <m/>
    <m/>
    <s v="High"/>
    <n v="0"/>
    <n v="1"/>
    <n v="0.218"/>
    <n v="726.85800000000006"/>
    <n v="14"/>
    <n v="17849.509720000002"/>
    <n v="10176.012000000001"/>
    <n v="7673.4977200000012"/>
    <n v="0.42989963536096498"/>
    <n v="1274.9649800000007"/>
    <n v="-310.90702000000056"/>
    <m/>
  </r>
  <r>
    <s v="ORD-2023-573656"/>
    <d v="2023-05-02T00:00:00"/>
    <d v="2023-05-16T00:00:00"/>
    <n v="14"/>
    <s v="Original"/>
    <d v="2023-05-16T00:00:00"/>
    <n v="14"/>
    <x v="1"/>
    <s v="India"/>
    <s v="Bengaluru"/>
    <s v="Non-Profit"/>
    <s v="Retail"/>
    <s v="L. Okafor"/>
    <s v="Monitors"/>
    <s v="MON-4830"/>
    <n v="475.37"/>
    <n v="963.73"/>
    <n v="963.73"/>
    <n v="4.1000000000000002E-2"/>
    <n v="22"/>
    <n v="20332.775539999999"/>
    <n v="10458.14"/>
    <n v="9874.6355399999993"/>
    <n v="0.48565113604750881"/>
    <s v="May-2023"/>
    <d v="2023-05-01T00:00:00"/>
    <d v="2023-01-01T00:00:00"/>
    <n v="4"/>
    <s v="Q2-2023"/>
    <s v="Asia → India → Bengaluru"/>
    <m/>
    <m/>
    <s v="Medium"/>
    <n v="0"/>
    <n v="0"/>
    <n v="4.1000000000000002E-2"/>
    <n v="522.90700000000004"/>
    <n v="23"/>
    <n v="21256.992610000001"/>
    <n v="12026.861000000001"/>
    <n v="9230.1316100000004"/>
    <n v="0.43421624965225969"/>
    <n v="924.21707000000242"/>
    <n v="-644.50392999999895"/>
    <m/>
  </r>
  <r>
    <s v="ORD-2024-567435"/>
    <d v="2024-04-26T00:00:00"/>
    <d v="2024-04-24T00:00:00"/>
    <n v="-2"/>
    <s v="Corrected"/>
    <d v="2024-04-28T00:00:00"/>
    <n v="2"/>
    <x v="3"/>
    <s v="United Kingdom"/>
    <s v="London"/>
    <s v="Non-Profit"/>
    <s v="Distributor"/>
    <s v="N. Brown"/>
    <s v="Phones"/>
    <s v="PHN-9107"/>
    <n v="1232.77"/>
    <n v="891.73"/>
    <n v="891.73"/>
    <n v="0.16700000000000001"/>
    <n v="10"/>
    <n v="7428.1108999999988"/>
    <n v="12327.7"/>
    <n v="-4899.589100000002"/>
    <n v="-0.65960096260813805"/>
    <s v="Apr-2024"/>
    <d v="2024-04-01T00:00:00"/>
    <d v="2023-01-01T00:00:00"/>
    <n v="15"/>
    <s v="Q2-2024"/>
    <s v="Europe → United Kingdom → London"/>
    <m/>
    <m/>
    <s v="Medium"/>
    <n v="1"/>
    <n v="0"/>
    <n v="0.16700000000000001"/>
    <n v="1356.047"/>
    <n v="11"/>
    <n v="8170.9219899999998"/>
    <n v="14916.517"/>
    <n v="-6745.59501"/>
    <n v="-0.82556105886895148"/>
    <n v="742.81109000000106"/>
    <n v="-1846.005909999998"/>
    <m/>
  </r>
  <r>
    <s v="ORD-2023-744942"/>
    <d v="2023-02-23T00:00:00"/>
    <d v="2023-03-18T00:00:00"/>
    <n v="23"/>
    <s v="Original"/>
    <d v="2023-03-18T00:00:00"/>
    <n v="23"/>
    <x v="1"/>
    <s v="China"/>
    <s v="Beijing"/>
    <s v="Education"/>
    <s v="Distributor"/>
    <s v="K. Singh"/>
    <s v="Printers"/>
    <s v="PRN-1060"/>
    <n v="770.11"/>
    <n v="1667.82"/>
    <n v="1667.82"/>
    <n v="6.9000000000000006E-2"/>
    <n v="7"/>
    <n v="10869.182940000001"/>
    <n v="5390.77"/>
    <n v="5478.4129400000002"/>
    <n v="0.50403171703355287"/>
    <s v="Feb-2023"/>
    <d v="2023-02-01T00:00:00"/>
    <d v="2023-01-01T00:00:00"/>
    <n v="1"/>
    <s v="Q1-2023"/>
    <s v="Asia → China → Beijing"/>
    <m/>
    <m/>
    <s v="High"/>
    <n v="0"/>
    <n v="0"/>
    <n v="6.9000000000000006E-2"/>
    <n v="847.12100000000009"/>
    <n v="7"/>
    <n v="10869.182940000001"/>
    <n v="5929.8470000000007"/>
    <n v="4939.3359399999999"/>
    <n v="0.45443488873690813"/>
    <n v="0"/>
    <n v="-539.07700000000023"/>
    <m/>
  </r>
  <r>
    <s v="ORD-2025-331237"/>
    <d v="2025-03-24T00:00:00"/>
    <d v="2025-03-25T00:00:00"/>
    <n v="1"/>
    <s v="Original"/>
    <d v="2025-03-25T00:00:00"/>
    <n v="1"/>
    <x v="1"/>
    <s v="China"/>
    <s v="Beijing"/>
    <s v="Non-Profit"/>
    <s v="Online"/>
    <s v="G. Dubois"/>
    <s v="Networking"/>
    <s v="NET-8329"/>
    <n v="1133.03"/>
    <n v="1921.51"/>
    <n v="1921.51"/>
    <n v="0.10100000000000001"/>
    <n v="5"/>
    <n v="8637.1874499999994"/>
    <n v="5665.15"/>
    <n v="2972.0374499999998"/>
    <n v="0.3440978289755654"/>
    <s v="Mar-2025"/>
    <d v="2025-03-01T00:00:00"/>
    <d v="2023-01-01T00:00:00"/>
    <n v="26"/>
    <s v="Q1-2025"/>
    <s v="Asia → China → Beijing"/>
    <m/>
    <m/>
    <s v="High"/>
    <n v="1"/>
    <n v="0"/>
    <n v="0.10100000000000001"/>
    <n v="1246.3330000000001"/>
    <n v="5"/>
    <n v="8637.1874499999994"/>
    <n v="6231.6650000000009"/>
    <n v="2405.5224499999986"/>
    <n v="0.27850761187312184"/>
    <n v="0"/>
    <n v="-566.51500000000124"/>
    <m/>
  </r>
  <r>
    <s v="ORD-2025-680118"/>
    <d v="2025-03-10T00:00:00"/>
    <d v="2025-03-27T00:00:00"/>
    <n v="17"/>
    <s v="Original"/>
    <d v="2025-03-27T00:00:00"/>
    <n v="17"/>
    <x v="2"/>
    <s v="Brazil"/>
    <s v="Rio de Janeiro"/>
    <s v="Enterprise"/>
    <s v="Direct"/>
    <s v="F. Müller"/>
    <s v="Networking"/>
    <s v="NET-6269"/>
    <n v="996.73"/>
    <n v="1217.43"/>
    <n v="1217.43"/>
    <n v="7.0000000000000007E-2"/>
    <n v="9"/>
    <n v="10189.8891"/>
    <n v="8970.57"/>
    <n v="1219.3191000000006"/>
    <n v="0.11965970267527255"/>
    <s v="Mar-2025"/>
    <d v="2025-03-01T00:00:00"/>
    <d v="2023-01-01T00:00:00"/>
    <n v="26"/>
    <s v="Q1-2025"/>
    <s v="Americas → Brazil → Rio de Janeiro"/>
    <m/>
    <m/>
    <s v="Medium"/>
    <n v="0"/>
    <n v="0"/>
    <n v="7.0000000000000007E-2"/>
    <n v="1096.403"/>
    <n v="9"/>
    <n v="10189.8891"/>
    <n v="9867.6270000000004"/>
    <n v="322.26209999999992"/>
    <n v="3.1625672942799735E-2"/>
    <n v="0"/>
    <n v="-897.0570000000007"/>
    <m/>
  </r>
  <r>
    <s v="ORD-2024-310809"/>
    <d v="2024-04-05T00:00:00"/>
    <d v="2024-04-09T00:00:00"/>
    <n v="4"/>
    <s v="Original"/>
    <d v="2024-04-09T00:00:00"/>
    <n v="4"/>
    <x v="0"/>
    <s v="Nigeria"/>
    <s v="Lagos"/>
    <s v="Non-Profit"/>
    <s v="Direct"/>
    <s v="K. Singh"/>
    <s v="Components"/>
    <s v="CMP-6529"/>
    <n v="395.07"/>
    <n v="970.27"/>
    <n v="970.27"/>
    <n v="0.123"/>
    <n v="38"/>
    <n v="32335.21802"/>
    <n v="15012.66"/>
    <n v="17322.55802"/>
    <n v="0.53571799049833657"/>
    <s v="Apr-2024"/>
    <d v="2024-04-01T00:00:00"/>
    <d v="2023-01-01T00:00:00"/>
    <n v="15"/>
    <s v="Q2-2024"/>
    <s v="Africa → Nigeria → Lagos"/>
    <m/>
    <m/>
    <s v="Medium"/>
    <n v="1"/>
    <n v="0"/>
    <n v="0.123"/>
    <n v="434.57700000000006"/>
    <n v="40"/>
    <n v="34037.071600000003"/>
    <n v="17383.080000000002"/>
    <n v="16653.991600000001"/>
    <n v="0.48928978954817015"/>
    <n v="1701.8535800000027"/>
    <n v="-668.5664199999992"/>
    <m/>
  </r>
  <r>
    <s v="ORD-2025-474368"/>
    <d v="2025-04-27T00:00:00"/>
    <d v="2025-05-17T00:00:00"/>
    <n v="20"/>
    <s v="Original"/>
    <d v="2025-05-17T00:00:00"/>
    <n v="20"/>
    <x v="2"/>
    <s v="USA"/>
    <s v="Austin"/>
    <s v="Corporate"/>
    <s v="Direct"/>
    <s v="N. Brown"/>
    <s v="Phones"/>
    <s v="PHN-8776"/>
    <n v="932.26"/>
    <n v="1624.67"/>
    <n v="1624.67"/>
    <n v="0.23499999999999999"/>
    <n v="28"/>
    <n v="34800.431400000001"/>
    <n v="26103.279999999999"/>
    <n v="8697.1514000000025"/>
    <n v="0.24991504559337163"/>
    <s v="Apr-2025"/>
    <d v="2025-04-01T00:00:00"/>
    <d v="2023-01-01T00:00:00"/>
    <n v="27"/>
    <s v="Q2-2025"/>
    <s v="Americas → USA → Austin"/>
    <m/>
    <m/>
    <s v="High"/>
    <n v="0"/>
    <n v="1"/>
    <n v="0.23499999999999999"/>
    <n v="1025.4860000000001"/>
    <n v="29"/>
    <n v="36043.303950000001"/>
    <n v="29739.094000000005"/>
    <n v="6304.2099499999968"/>
    <n v="0.17490655015270865"/>
    <n v="1242.87255"/>
    <n v="-2392.9414500000057"/>
    <m/>
  </r>
  <r>
    <s v="ORD-2024-732543"/>
    <d v="2024-10-24T00:00:00"/>
    <d v="2024-10-28T00:00:00"/>
    <n v="4"/>
    <s v="Original"/>
    <d v="2024-10-28T00:00:00"/>
    <n v="4"/>
    <x v="1"/>
    <s v="China"/>
    <s v="Shanghai"/>
    <s v="Small Business"/>
    <s v="Distributor"/>
    <s v="I. Johnson"/>
    <s v="Networking"/>
    <s v="NET-3728"/>
    <n v="1331.77"/>
    <n v="2606.11"/>
    <n v="2606.11"/>
    <n v="0.02"/>
    <n v="6"/>
    <n v="15323.926799999999"/>
    <n v="7990.62"/>
    <n v="7333.3067999999994"/>
    <n v="0.47855271665745619"/>
    <s v="Oct-2024"/>
    <d v="2024-10-01T00:00:00"/>
    <d v="2023-01-01T00:00:00"/>
    <n v="21"/>
    <s v="Q4-2024"/>
    <s v="Asia → China → Shanghai"/>
    <m/>
    <m/>
    <s v="High"/>
    <n v="1"/>
    <n v="0"/>
    <n v="0.02"/>
    <n v="1464.9470000000001"/>
    <n v="6"/>
    <n v="15323.926799999999"/>
    <n v="8789.6820000000007"/>
    <n v="6534.2447999999986"/>
    <n v="0.42640798832320176"/>
    <n v="0"/>
    <n v="-799.06200000000081"/>
    <m/>
  </r>
  <r>
    <s v="ORD-2023-867166"/>
    <d v="2023-04-13T00:00:00"/>
    <d v="2023-04-20T00:00:00"/>
    <n v="7"/>
    <s v="Original"/>
    <d v="2023-04-20T00:00:00"/>
    <n v="7"/>
    <x v="3"/>
    <s v="France"/>
    <s v="Lyon"/>
    <s v="Small Business"/>
    <s v="Online"/>
    <s v="A. Patel"/>
    <s v="Laptops"/>
    <s v="LAP-3565"/>
    <n v="227.02"/>
    <n v="434.72"/>
    <n v="434.72"/>
    <n v="9.8000000000000004E-2"/>
    <n v="10"/>
    <n v="3921.1744000000008"/>
    <n v="2270.2000000000003"/>
    <n v="1650.9744000000005"/>
    <n v="0.42104079838938052"/>
    <s v="Apr-2023"/>
    <d v="2023-04-01T00:00:00"/>
    <d v="2023-01-01T00:00:00"/>
    <n v="3"/>
    <s v="Q2-2023"/>
    <s v="Europe → France → Lyon"/>
    <m/>
    <m/>
    <s v="Low"/>
    <n v="1"/>
    <n v="0"/>
    <n v="9.8000000000000004E-2"/>
    <n v="249.72200000000004"/>
    <n v="11"/>
    <n v="4313.2918399999999"/>
    <n v="2746.9420000000005"/>
    <n v="1566.3498399999994"/>
    <n v="0.36314487822831842"/>
    <n v="392.11743999999908"/>
    <n v="-84.624560000001111"/>
    <m/>
  </r>
  <r>
    <s v="ORD-2024-776337"/>
    <d v="2024-11-12T00:00:00"/>
    <d v="2024-11-21T00:00:00"/>
    <n v="9"/>
    <s v="Original"/>
    <d v="2024-11-21T00:00:00"/>
    <n v="9"/>
    <x v="1"/>
    <s v="India"/>
    <s v="Mumbai"/>
    <s v="Corporate"/>
    <s v="Direct"/>
    <s v="H. Kim"/>
    <s v="Laptops"/>
    <s v="LAP-5078"/>
    <n v="903.41"/>
    <n v="1860.41"/>
    <n v="1860.41"/>
    <n v="0.108"/>
    <n v="5"/>
    <n v="8297.4286000000011"/>
    <n v="4517.05"/>
    <n v="3780.3786000000009"/>
    <n v="0.455608451996803"/>
    <s v="Nov-2024"/>
    <d v="2024-11-01T00:00:00"/>
    <d v="2023-01-01T00:00:00"/>
    <n v="22"/>
    <s v="Q4-2024"/>
    <s v="Asia → India → Mumbai"/>
    <m/>
    <m/>
    <s v="High"/>
    <n v="0"/>
    <n v="0"/>
    <n v="0.108"/>
    <n v="993.75100000000009"/>
    <n v="5"/>
    <n v="8297.4286000000011"/>
    <n v="4968.7550000000001"/>
    <n v="3328.673600000001"/>
    <n v="0.40116929719648331"/>
    <n v="0"/>
    <n v="-451.70499999999993"/>
    <m/>
  </r>
  <r>
    <s v="ORD-2023-913592"/>
    <d v="2023-05-10T00:00:00"/>
    <d v="2023-05-14T00:00:00"/>
    <n v="4"/>
    <s v="Original"/>
    <d v="2023-05-14T00:00:00"/>
    <n v="4"/>
    <x v="1"/>
    <s v="India"/>
    <s v="Delhi"/>
    <s v="Non-Profit"/>
    <s v="Distributor"/>
    <s v="C. Otieno"/>
    <s v="Monitors"/>
    <s v="MON-2465"/>
    <n v="622.6"/>
    <n v="833.69"/>
    <n v="833.69"/>
    <n v="0.20899999999999999"/>
    <n v="14"/>
    <n v="9232.2830599999998"/>
    <n v="8716.4"/>
    <n v="515.88306000000011"/>
    <n v="5.5878167582959715E-2"/>
    <s v="May-2023"/>
    <d v="2023-05-01T00:00:00"/>
    <d v="2023-01-01T00:00:00"/>
    <n v="4"/>
    <s v="Q2-2023"/>
    <s v="Asia → India → Delhi"/>
    <m/>
    <m/>
    <s v="Medium"/>
    <n v="1"/>
    <n v="1"/>
    <n v="0.20899999999999999"/>
    <n v="684.86000000000013"/>
    <n v="15"/>
    <n v="9891.7318500000001"/>
    <n v="10272.900000000001"/>
    <n v="-381.16815000000133"/>
    <n v="-3.853401565874446E-2"/>
    <n v="659.44879000000037"/>
    <n v="-897.05121000000145"/>
    <m/>
  </r>
  <r>
    <s v="ORD-2024-961501"/>
    <d v="2024-03-02T00:00:00"/>
    <d v="2024-03-23T00:00:00"/>
    <n v="21"/>
    <s v="Original"/>
    <d v="2024-03-23T00:00:00"/>
    <n v="21"/>
    <x v="2"/>
    <s v="USA"/>
    <s v="Chicago"/>
    <s v="Small Business"/>
    <s v="Online"/>
    <s v="F. Müller"/>
    <s v="Components"/>
    <s v="CMP-3223"/>
    <n v="225.01"/>
    <n v="333.48"/>
    <n v="333.48"/>
    <n v="0.11899999999999999"/>
    <n v="12"/>
    <n v="3525.5505600000001"/>
    <n v="2700.12"/>
    <n v="825.43056000000024"/>
    <n v="0.23412813004729685"/>
    <s v="Mar-2024"/>
    <d v="2024-03-01T00:00:00"/>
    <d v="2023-01-01T00:00:00"/>
    <n v="14"/>
    <s v="Q1-2024"/>
    <s v="Americas → USA → Chicago"/>
    <m/>
    <m/>
    <s v="Low"/>
    <n v="0"/>
    <n v="0"/>
    <n v="0.11899999999999999"/>
    <n v="247.51100000000002"/>
    <n v="13"/>
    <n v="3819.3464399999998"/>
    <n v="3217.6430000000005"/>
    <n v="601.70343999999932"/>
    <n v="0.15754094305202629"/>
    <n v="293.79587999999967"/>
    <n v="-223.72712000000092"/>
    <m/>
  </r>
  <r>
    <s v="ORD-2024-964950"/>
    <d v="2024-10-10T00:00:00"/>
    <d v="2024-10-11T00:00:00"/>
    <n v="1"/>
    <s v="Original"/>
    <d v="2024-10-11T00:00:00"/>
    <n v="1"/>
    <x v="3"/>
    <s v="United Kingdom"/>
    <s v="Manchester"/>
    <s v="Non-Profit"/>
    <s v="Distributor"/>
    <s v="L. Okafor"/>
    <s v="Components"/>
    <s v="CMP-8127"/>
    <n v="1389.46"/>
    <n v="1784.7"/>
    <n v="1784.7"/>
    <n v="0.14599999999999999"/>
    <n v="33"/>
    <n v="50296.415399999998"/>
    <n v="45852.18"/>
    <n v="4444.2353999999978"/>
    <n v="8.8360877503011831E-2"/>
    <s v="Oct-2024"/>
    <d v="2024-10-01T00:00:00"/>
    <d v="2023-01-01T00:00:00"/>
    <n v="21"/>
    <s v="Q4-2024"/>
    <s v="Europe → United Kingdom → Manchester"/>
    <m/>
    <m/>
    <s v="High"/>
    <n v="1"/>
    <n v="0"/>
    <n v="0.14599999999999999"/>
    <n v="1528.4060000000002"/>
    <n v="35"/>
    <n v="53344.682999999997"/>
    <n v="53494.210000000006"/>
    <n v="-149.52700000000914"/>
    <n v="-2.8030347466871091E-3"/>
    <n v="3048.2675999999992"/>
    <n v="-4593.7624000000069"/>
    <m/>
  </r>
  <r>
    <s v="ORD-2023-349264"/>
    <d v="2023-06-01T00:00:00"/>
    <d v="2023-06-08T00:00:00"/>
    <n v="7"/>
    <s v="Original"/>
    <d v="2023-06-08T00:00:00"/>
    <n v="7"/>
    <x v="3"/>
    <s v="Germany"/>
    <s v="Frankfurt"/>
    <s v="Consumer"/>
    <s v="Online"/>
    <s v="A. Patel"/>
    <s v="Phones"/>
    <s v="PHN-1924"/>
    <n v="804.17"/>
    <n v="1072.29"/>
    <n v="1072.29"/>
    <n v="3.2000000000000001E-2"/>
    <n v="5"/>
    <n v="5189.8836000000001"/>
    <n v="4020.85"/>
    <n v="1169.0336000000002"/>
    <n v="0.2252523736755869"/>
    <s v="Jun-2023"/>
    <d v="2023-06-01T00:00:00"/>
    <d v="2023-01-01T00:00:00"/>
    <n v="5"/>
    <s v="Q2-2023"/>
    <s v="Europe → Germany → Frankfurt"/>
    <m/>
    <m/>
    <s v="Medium"/>
    <n v="1"/>
    <n v="0"/>
    <n v="3.2000000000000001E-2"/>
    <n v="884.58699999999999"/>
    <n v="5"/>
    <n v="5189.8836000000001"/>
    <n v="4422.9349999999995"/>
    <n v="766.94860000000062"/>
    <n v="0.14777761104314566"/>
    <n v="0"/>
    <n v="-402.08499999999958"/>
    <m/>
  </r>
  <r>
    <s v="ORD-2025-137394"/>
    <d v="2025-01-04T00:00:00"/>
    <d v="2025-01-05T00:00:00"/>
    <n v="1"/>
    <s v="Original"/>
    <d v="2025-01-05T00:00:00"/>
    <n v="1"/>
    <x v="1"/>
    <s v="India"/>
    <s v="Delhi"/>
    <s v="Education"/>
    <s v="Retail"/>
    <s v="I. Johnson"/>
    <s v="Components"/>
    <s v="CMP-1156"/>
    <n v="1428.33"/>
    <n v="3028.05"/>
    <n v="3028.05"/>
    <n v="0"/>
    <n v="11"/>
    <n v="33308.550000000003"/>
    <n v="15711.63"/>
    <n v="17596.920000000006"/>
    <n v="0.52830039134096207"/>
    <s v="Jan-2025"/>
    <d v="2025-01-01T00:00:00"/>
    <d v="2023-01-01T00:00:00"/>
    <n v="24"/>
    <s v="Q1-2025"/>
    <s v="Asia → India → Delhi"/>
    <m/>
    <m/>
    <s v="High"/>
    <n v="1"/>
    <n v="0"/>
    <n v="0"/>
    <n v="1571.163"/>
    <n v="12"/>
    <n v="36336.600000000006"/>
    <n v="18853.955999999998"/>
    <n v="17482.644000000008"/>
    <n v="0.48113043047505832"/>
    <n v="3028.0500000000029"/>
    <n v="-114.27599999999802"/>
    <m/>
  </r>
  <r>
    <s v="ORD-2025-635337"/>
    <d v="2025-08-05T00:00:00"/>
    <d v="2025-08-28T00:00:00"/>
    <n v="23"/>
    <s v="Original"/>
    <d v="2025-08-28T00:00:00"/>
    <n v="23"/>
    <x v="1"/>
    <s v="India"/>
    <s v="Mumbai"/>
    <s v="Non-Profit"/>
    <s v="Distributor"/>
    <s v="N. Brown"/>
    <s v="Laptops"/>
    <s v="LAP-3905"/>
    <n v="638.54"/>
    <n v="987.24"/>
    <n v="987.24"/>
    <n v="0"/>
    <n v="11"/>
    <n v="10859.64"/>
    <n v="7023.94"/>
    <n v="3835.7"/>
    <n v="0.35320692030306716"/>
    <s v="Aug-2025"/>
    <d v="2025-08-01T00:00:00"/>
    <d v="2023-01-01T00:00:00"/>
    <n v="31"/>
    <s v="Q3-2025"/>
    <s v="Asia → India → Mumbai"/>
    <m/>
    <m/>
    <s v="Medium"/>
    <n v="0"/>
    <n v="0"/>
    <n v="0"/>
    <n v="702.39400000000001"/>
    <n v="12"/>
    <n v="11846.880000000001"/>
    <n v="8428.7279999999992"/>
    <n v="3418.1520000000019"/>
    <n v="0.28852761233337398"/>
    <n v="987.2400000000016"/>
    <n v="-417.54799999999796"/>
    <m/>
  </r>
  <r>
    <s v="ORD-2023-568013"/>
    <d v="2023-09-30T00:00:00"/>
    <d v="2023-10-30T00:00:00"/>
    <n v="30"/>
    <s v="Original"/>
    <d v="2023-10-30T00:00:00"/>
    <n v="30"/>
    <x v="1"/>
    <s v="Japan"/>
    <s v="Tokyo"/>
    <s v="Enterprise"/>
    <s v="Online"/>
    <s v="D. Smith"/>
    <s v="Printers"/>
    <s v="PRN-1786"/>
    <n v="649.13"/>
    <n v="975.43"/>
    <n v="975.43"/>
    <n v="0.157"/>
    <n v="27"/>
    <n v="22201.762229999997"/>
    <n v="17526.509999999998"/>
    <n v="4675.2522299999982"/>
    <n v="0.21058023149543473"/>
    <s v="Sep-2023"/>
    <d v="2023-09-01T00:00:00"/>
    <d v="2023-03-01T00:00:00"/>
    <n v="6"/>
    <s v="Q3-2023"/>
    <s v="Asia → Japan → Tokyo"/>
    <m/>
    <m/>
    <s v="Medium"/>
    <n v="0"/>
    <n v="0"/>
    <n v="0.157"/>
    <n v="714.04300000000001"/>
    <n v="28"/>
    <n v="23024.049719999995"/>
    <n v="19993.204000000002"/>
    <n v="3030.8457199999939"/>
    <n v="0.131638254644978"/>
    <n v="822.2874899999988"/>
    <n v="-1644.4065100000043"/>
    <m/>
  </r>
  <r>
    <s v="ORD-2025-828263"/>
    <d v="2025-05-17T00:00:00"/>
    <d v="2025-05-30T00:00:00"/>
    <n v="13"/>
    <s v="Original"/>
    <d v="2025-05-30T00:00:00"/>
    <n v="13"/>
    <x v="0"/>
    <s v="Nigeria"/>
    <s v="Lagos"/>
    <s v="Consumer"/>
    <s v="Distributor"/>
    <s v="F. Müller"/>
    <s v="Accessories"/>
    <s v="ACC-3349"/>
    <n v="66.400000000000006"/>
    <n v="141.43"/>
    <n v="141.43"/>
    <n v="0.107"/>
    <n v="8"/>
    <n v="1010.3759200000001"/>
    <n v="531.20000000000005"/>
    <n v="479.17592000000002"/>
    <n v="0.47425508715607551"/>
    <s v="May-2025"/>
    <d v="2025-05-01T00:00:00"/>
    <d v="2023-01-01T00:00:00"/>
    <n v="28"/>
    <s v="Q2-2025"/>
    <s v="Africa → Nigeria → Lagos"/>
    <m/>
    <m/>
    <s v="Low"/>
    <n v="0"/>
    <n v="0"/>
    <n v="0.107"/>
    <n v="73.040000000000006"/>
    <n v="8"/>
    <n v="1010.3759200000001"/>
    <n v="584.32000000000005"/>
    <n v="426.05592000000001"/>
    <n v="0.42168059587168305"/>
    <n v="0"/>
    <n v="-53.120000000000005"/>
    <m/>
  </r>
  <r>
    <s v="ORD-2024-402240"/>
    <d v="2024-05-01T00:00:00"/>
    <d v="2024-05-26T00:00:00"/>
    <n v="25"/>
    <s v="Original"/>
    <d v="2024-05-26T00:00:00"/>
    <n v="25"/>
    <x v="3"/>
    <s v="Germany"/>
    <s v="Berlin"/>
    <s v="Non-Profit"/>
    <s v="Retail"/>
    <s v="B. Chen"/>
    <s v="Networking"/>
    <s v="NET-4228"/>
    <n v="930.71"/>
    <n v="1625.42"/>
    <n v="1625.42"/>
    <n v="0.13800000000000001"/>
    <n v="7"/>
    <n v="9807.7842799999999"/>
    <n v="6514.97"/>
    <n v="3292.8142799999996"/>
    <n v="0.33573477821231196"/>
    <s v="May-2024"/>
    <d v="2024-05-01T00:00:00"/>
    <d v="2023-01-01T00:00:00"/>
    <n v="16"/>
    <s v="Q2-2024"/>
    <s v="Europe → Germany → Berlin"/>
    <m/>
    <m/>
    <s v="High"/>
    <n v="0"/>
    <n v="0"/>
    <n v="0.13800000000000001"/>
    <n v="1023.7810000000002"/>
    <n v="7"/>
    <n v="9807.7842799999999"/>
    <n v="7166.4670000000015"/>
    <n v="2641.3172799999984"/>
    <n v="0.26930825603354303"/>
    <n v="0"/>
    <n v="-651.49700000000121"/>
    <m/>
  </r>
  <r>
    <s v="ORD-2023-125739"/>
    <d v="2023-05-01T00:00:00"/>
    <d v="2023-05-18T00:00:00"/>
    <n v="17"/>
    <s v="Original"/>
    <d v="2023-05-18T00:00:00"/>
    <n v="17"/>
    <x v="0"/>
    <s v="Nigeria"/>
    <s v="Port Harcourt"/>
    <s v="Corporate"/>
    <s v="Direct"/>
    <s v="F. Müller"/>
    <s v="Components"/>
    <s v="CMP-5633"/>
    <n v="327.97"/>
    <n v="299.94"/>
    <n v="299.94"/>
    <n v="4.9000000000000002E-2"/>
    <n v="3"/>
    <n v="855.72881999999993"/>
    <n v="983.91000000000008"/>
    <n v="-128.18118000000015"/>
    <n v="-0.14979182306843442"/>
    <s v="May-2023"/>
    <d v="2023-05-01T00:00:00"/>
    <d v="2023-01-01T00:00:00"/>
    <n v="4"/>
    <s v="Q2-2023"/>
    <s v="Africa → Nigeria → Port Harcourt"/>
    <m/>
    <m/>
    <s v="Low"/>
    <n v="0"/>
    <n v="0"/>
    <n v="4.9000000000000002E-2"/>
    <n v="360.76700000000005"/>
    <n v="3"/>
    <n v="855.72881999999993"/>
    <n v="1082.3010000000002"/>
    <n v="-226.57218000000023"/>
    <n v="-0.26477100537527792"/>
    <n v="0"/>
    <n v="-98.391000000000076"/>
    <m/>
  </r>
  <r>
    <s v="ORD-2024-892879"/>
    <d v="2024-07-09T00:00:00"/>
    <d v="2024-08-08T00:00:00"/>
    <n v="30"/>
    <s v="Original"/>
    <d v="2024-08-08T00:00:00"/>
    <n v="30"/>
    <x v="3"/>
    <s v="France"/>
    <s v="Marseille"/>
    <s v="Corporate"/>
    <s v="Direct"/>
    <s v="J. Njeri"/>
    <s v="Components"/>
    <s v="CMP-5825"/>
    <n v="1062.3800000000001"/>
    <n v="1503.96"/>
    <n v="1503.96"/>
    <n v="0.18"/>
    <n v="6"/>
    <n v="7399.4832000000006"/>
    <n v="6374.2800000000007"/>
    <n v="1025.2031999999999"/>
    <n v="0.13855064905073369"/>
    <s v="Jul-2024"/>
    <d v="2024-07-01T00:00:00"/>
    <d v="2023-01-01T00:00:00"/>
    <n v="18"/>
    <s v="Q3-2024"/>
    <s v="Europe → France → Marseille"/>
    <m/>
    <m/>
    <s v="Medium"/>
    <n v="0"/>
    <n v="0"/>
    <n v="0.18"/>
    <n v="1168.6180000000002"/>
    <n v="6"/>
    <n v="7399.4832000000006"/>
    <n v="7011.7080000000005"/>
    <n v="387.77520000000004"/>
    <n v="5.2405713955807079E-2"/>
    <n v="0"/>
    <n v="-637.42799999999988"/>
    <m/>
  </r>
  <r>
    <s v="ORD-2023-472050"/>
    <d v="2023-05-10T00:00:00"/>
    <d v="2023-05-27T00:00:00"/>
    <n v="17"/>
    <s v="Original"/>
    <d v="2023-05-27T00:00:00"/>
    <n v="17"/>
    <x v="1"/>
    <s v="India"/>
    <s v="Mumbai"/>
    <s v="Consumer"/>
    <s v="Retail"/>
    <s v="M. Rossi"/>
    <s v="Laptops"/>
    <s v="LAP-6499"/>
    <n v="1286.1600000000001"/>
    <n v="3101.11"/>
    <n v="3101.11"/>
    <n v="0.1"/>
    <n v="23"/>
    <n v="64192.976999999999"/>
    <n v="29581.68"/>
    <n v="34611.296999999999"/>
    <n v="0.53917575749758417"/>
    <s v="May-2023"/>
    <d v="2023-05-01T00:00:00"/>
    <d v="2023-01-01T00:00:00"/>
    <n v="4"/>
    <s v="Q2-2023"/>
    <s v="Asia → India → Mumbai"/>
    <m/>
    <m/>
    <s v="High"/>
    <n v="0"/>
    <n v="0"/>
    <n v="0.1"/>
    <n v="1414.7760000000003"/>
    <n v="24"/>
    <n v="66983.975999999995"/>
    <n v="33954.624000000011"/>
    <n v="33029.351999999984"/>
    <n v="0.49309333324734245"/>
    <n v="2790.9989999999962"/>
    <n v="-1581.9450000000143"/>
    <m/>
  </r>
  <r>
    <s v="ORD-2024-468615"/>
    <d v="2024-07-09T00:00:00"/>
    <d v="2024-07-12T00:00:00"/>
    <n v="3"/>
    <s v="Original"/>
    <d v="2024-07-12T00:00:00"/>
    <n v="3"/>
    <x v="1"/>
    <s v="China"/>
    <s v="Shanghai"/>
    <s v="Small Business"/>
    <s v="Retail"/>
    <s v="D. Smith"/>
    <s v="Accessories"/>
    <s v="ACC-3721"/>
    <n v="748.39"/>
    <n v="979.42"/>
    <n v="979.42"/>
    <n v="0"/>
    <n v="23"/>
    <n v="22526.66"/>
    <n v="17212.97"/>
    <n v="5313.6899999999987"/>
    <n v="0.23588450307324738"/>
    <s v="Jul-2024"/>
    <d v="2024-07-01T00:00:00"/>
    <d v="2023-01-01T00:00:00"/>
    <n v="18"/>
    <s v="Q3-2024"/>
    <s v="Asia → China → Shanghai"/>
    <m/>
    <m/>
    <s v="Medium"/>
    <n v="1"/>
    <n v="0"/>
    <n v="0"/>
    <n v="823.22900000000004"/>
    <n v="24"/>
    <n v="23506.079999999998"/>
    <n v="19757.495999999999"/>
    <n v="3748.5839999999989"/>
    <n v="0.15947295338057213"/>
    <n v="979.41999999999825"/>
    <n v="-1565.1059999999998"/>
    <m/>
  </r>
  <r>
    <s v="ORD-2024-833375"/>
    <d v="2024-04-24T00:00:00"/>
    <d v="2024-05-10T00:00:00"/>
    <n v="16"/>
    <s v="Original"/>
    <d v="2024-05-10T00:00:00"/>
    <n v="16"/>
    <x v="0"/>
    <s v="Kenya"/>
    <s v="Kisumu"/>
    <s v="Non-Profit"/>
    <s v="Online"/>
    <s v="N. Brown"/>
    <s v="Monitors"/>
    <s v="MON-6190"/>
    <n v="513.30999999999995"/>
    <n v="1186.26"/>
    <n v="1186.26"/>
    <n v="9.4E-2"/>
    <n v="15"/>
    <n v="16121.273400000002"/>
    <n v="7699.65"/>
    <n v="8421.6234000000022"/>
    <n v="0.52239194702820446"/>
    <s v="Apr-2024"/>
    <d v="2024-04-01T00:00:00"/>
    <d v="2023-01-01T00:00:00"/>
    <n v="15"/>
    <s v="Q2-2024"/>
    <s v="Africa → Kenya → Kisumu"/>
    <m/>
    <m/>
    <s v="Medium"/>
    <n v="0"/>
    <n v="0"/>
    <n v="9.4E-2"/>
    <n v="564.64099999999996"/>
    <n v="16"/>
    <n v="17196.024959999999"/>
    <n v="9034.2559999999994"/>
    <n v="8161.7689599999994"/>
    <n v="0.47463114173102477"/>
    <n v="1074.751559999997"/>
    <n v="-259.8544400000028"/>
    <m/>
  </r>
  <r>
    <s v="ORD-2024-206311"/>
    <d v="2024-01-13T00:00:00"/>
    <d v="2024-01-15T00:00:00"/>
    <n v="2"/>
    <s v="Original"/>
    <d v="2024-01-15T00:00:00"/>
    <n v="2"/>
    <x v="2"/>
    <s v="USA"/>
    <s v="San Francisco"/>
    <s v="Non-Profit"/>
    <s v="Direct"/>
    <s v="E. Garcia"/>
    <s v="Components"/>
    <s v="CMP-2410"/>
    <n v="1061.3699999999999"/>
    <n v="1938.33"/>
    <n v="1938.33"/>
    <n v="0.17"/>
    <n v="4"/>
    <n v="6435.2555999999995"/>
    <n v="4245.4799999999996"/>
    <n v="2189.7755999999999"/>
    <n v="0.34027795259600879"/>
    <s v="Jan-2024"/>
    <d v="2024-01-01T00:00:00"/>
    <d v="2023-01-01T00:00:00"/>
    <n v="12"/>
    <s v="Q1-2024"/>
    <s v="Americas → USA → San Francisco"/>
    <m/>
    <m/>
    <s v="High"/>
    <n v="1"/>
    <n v="0"/>
    <n v="0.17"/>
    <n v="1167.5070000000001"/>
    <n v="4"/>
    <n v="6435.2555999999995"/>
    <n v="4670.0280000000002"/>
    <n v="1765.2275999999993"/>
    <n v="0.27430574785560957"/>
    <n v="0"/>
    <n v="-424.54800000000068"/>
    <m/>
  </r>
  <r>
    <s v="ORD-2024-364080"/>
    <d v="2024-04-16T00:00:00"/>
    <d v="2024-04-27T00:00:00"/>
    <n v="11"/>
    <s v="Original"/>
    <d v="2024-04-27T00:00:00"/>
    <n v="11"/>
    <x v="0"/>
    <s v="Kenya"/>
    <s v="Nakuru"/>
    <s v="Enterprise"/>
    <s v="Online"/>
    <s v="D. Smith"/>
    <s v="Printers"/>
    <s v="PRN-2641"/>
    <n v="401.3"/>
    <n v="826.47"/>
    <n v="826.47"/>
    <n v="0.22500000000000001"/>
    <n v="13"/>
    <n v="8326.6852500000005"/>
    <n v="5216.9000000000005"/>
    <n v="3109.7852499999999"/>
    <n v="0.37347217489696755"/>
    <s v="Apr-2024"/>
    <d v="2024-04-01T00:00:00"/>
    <d v="2023-01-01T00:00:00"/>
    <n v="15"/>
    <s v="Q2-2024"/>
    <s v="Africa → Kenya → Nakuru"/>
    <m/>
    <m/>
    <s v="Medium"/>
    <n v="0"/>
    <n v="1"/>
    <n v="0.22500000000000001"/>
    <n v="441.43000000000006"/>
    <n v="14"/>
    <n v="8967.1995000000006"/>
    <n v="6180.02"/>
    <n v="2787.1795000000002"/>
    <n v="0.31081939238666428"/>
    <n v="640.51425000000017"/>
    <n v="-322.60574999999972"/>
    <m/>
  </r>
  <r>
    <s v="ORD-2025-460466"/>
    <d v="2025-02-07T00:00:00"/>
    <d v="2025-02-16T00:00:00"/>
    <n v="9"/>
    <s v="Original"/>
    <d v="2025-02-16T00:00:00"/>
    <n v="9"/>
    <x v="0"/>
    <s v="Nigeria"/>
    <s v="Lagos"/>
    <s v="Small Business"/>
    <s v="Distributor"/>
    <s v="C. Otieno"/>
    <s v="Printers"/>
    <s v="PRN-1882"/>
    <n v="90.68"/>
    <n v="118.17"/>
    <n v="118.17"/>
    <n v="0.13500000000000001"/>
    <n v="21"/>
    <n v="2146.5580500000001"/>
    <n v="1904.2800000000002"/>
    <n v="242.27804999999989"/>
    <n v="0.11286815653552899"/>
    <s v="Feb-2025"/>
    <d v="2025-02-01T00:00:00"/>
    <d v="2023-01-01T00:00:00"/>
    <n v="25"/>
    <s v="Q1-2025"/>
    <s v="Africa → Nigeria → Lagos"/>
    <m/>
    <m/>
    <s v="Low"/>
    <n v="0"/>
    <n v="0"/>
    <n v="0.13500000000000001"/>
    <n v="99.748000000000019"/>
    <n v="22"/>
    <n v="2248.7751000000003"/>
    <n v="2194.4560000000006"/>
    <n v="54.319099999999708"/>
    <n v="2.4154972189081827E-2"/>
    <n v="102.2170500000002"/>
    <n v="-187.95895000000019"/>
    <m/>
  </r>
  <r>
    <s v="ORD-2023-700699"/>
    <d v="2023-01-12T00:00:00"/>
    <d v="2023-01-26T00:00:00"/>
    <n v="14"/>
    <s v="Original"/>
    <d v="2023-01-26T00:00:00"/>
    <n v="14"/>
    <x v="1"/>
    <s v="China"/>
    <s v="Shenzhen"/>
    <s v="Non-Profit"/>
    <s v="Retail"/>
    <s v="M. Rossi"/>
    <s v="Printers"/>
    <s v="PRN-1641"/>
    <n v="1083.0899999999999"/>
    <n v="1425.87"/>
    <n v="1425.87"/>
    <n v="0"/>
    <n v="8"/>
    <n v="11406.96"/>
    <n v="8664.7199999999993"/>
    <n v="2742.24"/>
    <n v="0.24040059752992909"/>
    <s v="Jan-2023"/>
    <d v="2023-01-01T00:00:00"/>
    <d v="2023-01-01T00:00:00"/>
    <n v="0"/>
    <s v="Q1-2023"/>
    <s v="Asia → China → Shenzhen"/>
    <m/>
    <m/>
    <s v="Medium"/>
    <n v="0"/>
    <n v="0"/>
    <n v="0"/>
    <n v="1191.3990000000001"/>
    <n v="8"/>
    <n v="11406.96"/>
    <n v="9531.1920000000009"/>
    <n v="1875.7679999999982"/>
    <n v="0.16444065728292187"/>
    <n v="0"/>
    <n v="-866.47200000000157"/>
    <m/>
  </r>
  <r>
    <s v="ORD-2024-713332"/>
    <d v="2024-06-05T00:00:00"/>
    <d v="2024-06-23T00:00:00"/>
    <n v="18"/>
    <s v="Original"/>
    <d v="2024-06-23T00:00:00"/>
    <n v="18"/>
    <x v="0"/>
    <s v="Kenya"/>
    <s v="Nairobi"/>
    <s v="Consumer"/>
    <s v="Distributor"/>
    <s v="D. Smith"/>
    <s v="Laptops"/>
    <s v="LAP-1739"/>
    <n v="1208.74"/>
    <n v="1594.78"/>
    <n v="1594.78"/>
    <n v="5.8999999999999997E-2"/>
    <n v="39"/>
    <n v="58526.83122"/>
    <n v="47140.86"/>
    <n v="11385.971219999999"/>
    <n v="0.1945427589817838"/>
    <s v="Jun-2024"/>
    <d v="2024-06-01T00:00:00"/>
    <d v="2023-01-01T00:00:00"/>
    <n v="17"/>
    <s v="Q2-2024"/>
    <s v="Africa → Kenya → Nairobi"/>
    <m/>
    <m/>
    <s v="Medium"/>
    <n v="0"/>
    <n v="0"/>
    <n v="5.8999999999999997E-2"/>
    <n v="1329.614"/>
    <n v="41"/>
    <n v="61528.207179999998"/>
    <n v="54514.173999999999"/>
    <n v="7014.0331799999985"/>
    <n v="0.11399703487996217"/>
    <n v="3001.3759599999976"/>
    <n v="-4371.9380400000009"/>
    <m/>
  </r>
  <r>
    <s v="ORD-2023-640022"/>
    <d v="2023-08-24T00:00:00"/>
    <d v="2023-09-20T00:00:00"/>
    <n v="27"/>
    <s v="Original"/>
    <d v="2023-09-20T00:00:00"/>
    <n v="27"/>
    <x v="0"/>
    <s v="South Africa"/>
    <s v="Durban"/>
    <s v="Small Business"/>
    <s v="Marketplace"/>
    <s v="M. Rossi"/>
    <s v="Printers"/>
    <s v="PRN-4732"/>
    <n v="1399.64"/>
    <n v="3342.11"/>
    <n v="3342.11"/>
    <n v="0"/>
    <n v="10"/>
    <n v="33421.1"/>
    <n v="13996.400000000001"/>
    <n v="19424.699999999997"/>
    <n v="0.58121067229983447"/>
    <s v="Aug-2023"/>
    <d v="2023-08-01T00:00:00"/>
    <d v="2023-01-01T00:00:00"/>
    <n v="7"/>
    <s v="Q3-2023"/>
    <s v="Africa → South Africa → Durban"/>
    <m/>
    <m/>
    <s v="High"/>
    <n v="0"/>
    <n v="0"/>
    <n v="0"/>
    <n v="1539.6040000000003"/>
    <n v="11"/>
    <n v="36763.21"/>
    <n v="16935.644000000004"/>
    <n v="19827.565999999995"/>
    <n v="0.53933173952981783"/>
    <n v="3342.1100000000006"/>
    <n v="402.86599999999817"/>
    <m/>
  </r>
  <r>
    <s v="ORD-2024-532184"/>
    <d v="2024-01-25T00:00:00"/>
    <d v="2024-02-08T00:00:00"/>
    <n v="14"/>
    <s v="Original"/>
    <d v="2024-02-08T00:00:00"/>
    <n v="14"/>
    <x v="1"/>
    <s v="Japan"/>
    <s v="Osaka"/>
    <s v="Consumer"/>
    <s v="Marketplace"/>
    <s v="I. Johnson"/>
    <s v="Networking"/>
    <s v="NET-9569"/>
    <n v="937.16"/>
    <n v="1069.77"/>
    <n v="1069.77"/>
    <n v="3.7999999999999999E-2"/>
    <n v="9"/>
    <n v="9262.0686600000008"/>
    <n v="8434.44"/>
    <n v="827.62866000000031"/>
    <n v="8.9356783066645962E-2"/>
    <s v="Jan-2024"/>
    <d v="2024-01-01T00:00:00"/>
    <d v="2023-03-01T00:00:00"/>
    <n v="10"/>
    <s v="Q1-2024"/>
    <s v="Asia → Japan → Osaka"/>
    <m/>
    <m/>
    <s v="Medium"/>
    <n v="0"/>
    <n v="0"/>
    <n v="3.7999999999999999E-2"/>
    <n v="1030.876"/>
    <n v="9"/>
    <n v="9262.0686600000008"/>
    <n v="9277.884"/>
    <n v="-15.815339999999196"/>
    <n v="-1.7075386266893853E-3"/>
    <n v="0"/>
    <n v="-843.44399999999951"/>
    <m/>
  </r>
  <r>
    <s v="ORD-2025-926547"/>
    <d v="2025-03-11T00:00:00"/>
    <d v="2025-03-26T00:00:00"/>
    <n v="15"/>
    <s v="Original"/>
    <d v="2025-03-26T00:00:00"/>
    <n v="15"/>
    <x v="3"/>
    <s v="Germany"/>
    <s v="Berlin"/>
    <s v="Small Business"/>
    <s v="Online"/>
    <s v="I. Johnson"/>
    <s v="Phones"/>
    <s v="PHN-3007"/>
    <n v="116.97"/>
    <n v="140.82"/>
    <n v="140.82"/>
    <n v="0.122"/>
    <n v="5"/>
    <n v="618.19979999999987"/>
    <n v="584.85"/>
    <n v="33.349799999999846"/>
    <n v="5.3946636669891926E-2"/>
    <s v="Mar-2025"/>
    <d v="2025-03-01T00:00:00"/>
    <d v="2023-01-01T00:00:00"/>
    <n v="26"/>
    <s v="Q1-2025"/>
    <s v="Europe → Germany → Berlin"/>
    <m/>
    <m/>
    <s v="Low"/>
    <n v="0"/>
    <n v="0"/>
    <n v="0.122"/>
    <n v="128.667"/>
    <n v="5"/>
    <n v="618.19979999999987"/>
    <n v="643.33500000000004"/>
    <n v="-25.135200000000168"/>
    <n v="-4.0658699663118907E-2"/>
    <n v="0"/>
    <n v="-58.485000000000014"/>
    <m/>
  </r>
  <r>
    <s v="ORD-2025-778145"/>
    <d v="2025-04-22T00:00:00"/>
    <d v="2025-05-12T00:00:00"/>
    <n v="20"/>
    <s v="Original"/>
    <d v="2025-05-12T00:00:00"/>
    <n v="20"/>
    <x v="3"/>
    <s v="France"/>
    <s v="Lyon"/>
    <s v="Enterprise"/>
    <s v="Marketplace"/>
    <s v="K. Singh"/>
    <s v="Monitors"/>
    <s v="MON-9216"/>
    <n v="59.51"/>
    <n v="67.040000000000006"/>
    <n v="67.040000000000006"/>
    <n v="0.114"/>
    <n v="9"/>
    <n v="534.57695999999999"/>
    <n v="535.59"/>
    <n v="-1.0130400000000463"/>
    <n v="-1.8950311663264469E-3"/>
    <s v="Apr-2025"/>
    <d v="2025-04-01T00:00:00"/>
    <d v="2023-01-01T00:00:00"/>
    <n v="27"/>
    <s v="Q2-2025"/>
    <s v="Europe → France → Lyon"/>
    <m/>
    <m/>
    <s v="Low"/>
    <n v="0"/>
    <n v="0"/>
    <n v="0.114"/>
    <n v="65.460999999999999"/>
    <n v="9"/>
    <n v="534.57695999999999"/>
    <n v="589.149"/>
    <n v="-54.572040000000015"/>
    <n v="-0.10208453428295902"/>
    <n v="0"/>
    <n v="-53.558999999999969"/>
    <m/>
  </r>
  <r>
    <s v="ORD-2023-525643"/>
    <d v="2023-08-17T00:00:00"/>
    <d v="2023-09-03T00:00:00"/>
    <n v="17"/>
    <s v="Original"/>
    <d v="2023-09-03T00:00:00"/>
    <n v="17"/>
    <x v="0"/>
    <s v="South Africa"/>
    <s v="Durban"/>
    <s v="Enterprise"/>
    <s v="Retail"/>
    <s v="A. Patel"/>
    <s v="Phones"/>
    <s v="PHN-8072"/>
    <n v="676.37"/>
    <n v="1276.67"/>
    <n v="1276.67"/>
    <n v="6.6000000000000003E-2"/>
    <n v="10"/>
    <n v="11924.0978"/>
    <n v="6763.7"/>
    <n v="5160.3977999999997"/>
    <n v="0.4327705027712872"/>
    <s v="Aug-2023"/>
    <d v="2023-08-01T00:00:00"/>
    <d v="2023-01-01T00:00:00"/>
    <n v="7"/>
    <s v="Q3-2023"/>
    <s v="Africa → South Africa → Durban"/>
    <m/>
    <m/>
    <s v="Medium"/>
    <n v="0"/>
    <n v="0"/>
    <n v="6.6000000000000003E-2"/>
    <n v="744.00700000000006"/>
    <n v="11"/>
    <n v="13116.50758"/>
    <n v="8184.0770000000011"/>
    <n v="4932.4305799999984"/>
    <n v="0.37604755304841586"/>
    <n v="1192.40978"/>
    <n v="-227.96722000000136"/>
    <m/>
  </r>
  <r>
    <s v="ORD-2025-312803"/>
    <d v="2025-06-24T00:00:00"/>
    <d v="2025-07-14T00:00:00"/>
    <n v="20"/>
    <s v="Original"/>
    <d v="2025-07-14T00:00:00"/>
    <n v="20"/>
    <x v="0"/>
    <s v="South Africa"/>
    <s v="Johannesburg"/>
    <s v="Enterprise"/>
    <s v="Marketplace"/>
    <s v="J. Njeri"/>
    <s v="Laptops"/>
    <s v="LAP-1308"/>
    <n v="1151.06"/>
    <n v="2821.36"/>
    <n v="2821.36"/>
    <n v="0.248"/>
    <n v="20"/>
    <n v="42433.254400000005"/>
    <n v="23021.199999999997"/>
    <n v="19412.054400000008"/>
    <n v="0.45747267501594235"/>
    <s v="Jun-2025"/>
    <d v="2025-06-01T00:00:00"/>
    <d v="2023-01-01T00:00:00"/>
    <n v="29"/>
    <s v="Q2-2025"/>
    <s v="Africa → South Africa → Johannesburg"/>
    <m/>
    <m/>
    <s v="High"/>
    <n v="0"/>
    <n v="1"/>
    <n v="0.248"/>
    <n v="1266.1659999999999"/>
    <n v="21"/>
    <n v="44554.917120000006"/>
    <n v="26589.485999999997"/>
    <n v="17965.431120000008"/>
    <n v="0.40321994251753657"/>
    <n v="2121.6627200000003"/>
    <n v="-1446.6232799999998"/>
    <m/>
  </r>
  <r>
    <s v="ORD-2025-149156"/>
    <d v="2025-01-10T00:00:00"/>
    <d v="2025-02-06T00:00:00"/>
    <n v="27"/>
    <s v="Original"/>
    <d v="2025-02-06T00:00:00"/>
    <n v="27"/>
    <x v="2"/>
    <s v="Brazil"/>
    <s v="Brasília"/>
    <s v="Non-Profit"/>
    <s v="Retail"/>
    <s v="B. Chen"/>
    <s v="Laptops"/>
    <s v="LAP-7353"/>
    <n v="725.62"/>
    <n v="1559.19"/>
    <n v="1559.19"/>
    <n v="0.19"/>
    <n v="12"/>
    <n v="15155.326800000001"/>
    <n v="8707.44"/>
    <n v="6447.8868000000002"/>
    <n v="0.42545349797405885"/>
    <s v="Jan-2025"/>
    <d v="2025-01-01T00:00:00"/>
    <d v="2023-01-01T00:00:00"/>
    <n v="24"/>
    <s v="Q1-2025"/>
    <s v="Americas → Brazil → Brasília"/>
    <m/>
    <m/>
    <s v="Medium"/>
    <n v="0"/>
    <n v="0"/>
    <n v="0.19"/>
    <n v="798.18200000000002"/>
    <n v="13"/>
    <n v="16418.270700000001"/>
    <n v="10376.366"/>
    <n v="6041.904700000001"/>
    <n v="0.3679988477714648"/>
    <n v="1262.9439000000002"/>
    <n v="-405.98209999999926"/>
    <m/>
  </r>
  <r>
    <s v="ORD-2023-215819"/>
    <d v="2023-07-01T00:00:00"/>
    <d v="2023-07-11T00:00:00"/>
    <n v="10"/>
    <s v="Original"/>
    <d v="2023-07-11T00:00:00"/>
    <n v="10"/>
    <x v="3"/>
    <s v="France"/>
    <s v="Paris"/>
    <s v="Corporate"/>
    <s v="Direct"/>
    <s v="F. Müller"/>
    <s v="Networking"/>
    <s v="NET-6533"/>
    <n v="479.5"/>
    <n v="656.66"/>
    <n v="656.66"/>
    <n v="0.14899999999999999"/>
    <n v="14"/>
    <n v="7823.4472399999995"/>
    <n v="6713"/>
    <n v="1110.4472399999995"/>
    <n v="0.14193835606412289"/>
    <s v="Jul-2023"/>
    <d v="2023-07-01T00:00:00"/>
    <d v="2023-01-01T00:00:00"/>
    <n v="6"/>
    <s v="Q3-2023"/>
    <s v="Europe → France → Paris"/>
    <m/>
    <m/>
    <s v="Low"/>
    <n v="0"/>
    <n v="0"/>
    <n v="0.14899999999999999"/>
    <n v="527.45000000000005"/>
    <n v="15"/>
    <n v="8382.2649000000001"/>
    <n v="7911.7500000000009"/>
    <n v="470.51489999999922"/>
    <n v="5.613219167053516E-2"/>
    <n v="558.81766000000061"/>
    <n v="-639.93234000000029"/>
    <m/>
  </r>
  <r>
    <s v="ORD-2024-353078"/>
    <d v="2024-08-16T00:00:00"/>
    <d v="2024-08-26T00:00:00"/>
    <n v="10"/>
    <s v="Original"/>
    <d v="2024-08-26T00:00:00"/>
    <n v="10"/>
    <x v="2"/>
    <s v="USA"/>
    <s v="Chicago"/>
    <s v="Corporate"/>
    <s v="Distributor"/>
    <s v="L. Okafor"/>
    <s v="Laptops"/>
    <s v="LAP-5763"/>
    <n v="1291.7"/>
    <n v="2657.84"/>
    <n v="2657.84"/>
    <n v="8.6999999999999994E-2"/>
    <n v="21"/>
    <n v="50958.766320000002"/>
    <n v="27125.7"/>
    <n v="23833.066320000002"/>
    <n v="0.46769315745083367"/>
    <s v="Aug-2024"/>
    <d v="2024-08-01T00:00:00"/>
    <d v="2023-01-01T00:00:00"/>
    <n v="19"/>
    <s v="Q3-2024"/>
    <s v="Americas → USA → Chicago"/>
    <m/>
    <m/>
    <s v="High"/>
    <n v="0"/>
    <n v="0"/>
    <n v="8.6999999999999994E-2"/>
    <n v="1420.8700000000001"/>
    <n v="22"/>
    <n v="53385.374240000005"/>
    <n v="31259.140000000003"/>
    <n v="22126.234240000002"/>
    <n v="0.41446247319591706"/>
    <n v="2426.6079200000022"/>
    <n v="-1706.8320800000001"/>
    <m/>
  </r>
  <r>
    <s v="ORD-2023-621393"/>
    <d v="2023-07-07T00:00:00"/>
    <d v="2023-07-13T00:00:00"/>
    <n v="6"/>
    <s v="Original"/>
    <d v="2023-07-13T00:00:00"/>
    <n v="6"/>
    <x v="0"/>
    <s v="South Africa"/>
    <s v="Cape Town"/>
    <s v="Small Business"/>
    <s v="Marketplace"/>
    <s v="B. Chen"/>
    <s v="Accessories"/>
    <s v="ACC-9445"/>
    <n v="612.59"/>
    <n v="1424.74"/>
    <n v="1424.74"/>
    <n v="4.3999999999999997E-2"/>
    <n v="15"/>
    <n v="20430.771599999996"/>
    <n v="9188.85"/>
    <n v="11241.921599999996"/>
    <n v="0.55024459281802152"/>
    <s v="Jul-2023"/>
    <d v="2023-07-01T00:00:00"/>
    <d v="2023-01-01T00:00:00"/>
    <n v="6"/>
    <s v="Q3-2023"/>
    <s v="Africa → South Africa → Cape Town"/>
    <m/>
    <m/>
    <s v="Medium"/>
    <n v="1"/>
    <n v="0"/>
    <n v="4.3999999999999997E-2"/>
    <n v="673.84900000000005"/>
    <n v="16"/>
    <n v="21792.823039999999"/>
    <n v="10781.584000000001"/>
    <n v="11011.239039999999"/>
    <n v="0.50526905209982376"/>
    <n v="1362.0514400000029"/>
    <n v="-230.68255999999747"/>
    <m/>
  </r>
  <r>
    <s v="ORD-2023-974506"/>
    <d v="2023-12-28T00:00:00"/>
    <d v="2024-01-01T00:00:00"/>
    <n v="4"/>
    <s v="Original"/>
    <d v="2024-01-01T00:00:00"/>
    <n v="4"/>
    <x v="0"/>
    <s v="South Africa"/>
    <s v="Cape Town"/>
    <s v="Education"/>
    <s v="Distributor"/>
    <s v="A. Patel"/>
    <s v="Printers"/>
    <s v="PRN-1654"/>
    <n v="1141.8"/>
    <n v="2318.7399999999998"/>
    <n v="2318.7399999999998"/>
    <n v="0.107"/>
    <n v="32"/>
    <n v="66260.314239999992"/>
    <n v="36537.599999999999"/>
    <n v="29722.714239999994"/>
    <n v="0.44857490612468304"/>
    <s v="Dec-2023"/>
    <d v="2023-12-01T00:00:00"/>
    <d v="2023-01-01T00:00:00"/>
    <n v="11"/>
    <s v="Q4-2023"/>
    <s v="Africa → South Africa → Cape Town"/>
    <m/>
    <m/>
    <s v="High"/>
    <n v="1"/>
    <n v="0"/>
    <n v="0.107"/>
    <n v="1255.98"/>
    <n v="34"/>
    <n v="70401.583879999991"/>
    <n v="42703.32"/>
    <n v="27698.263879999991"/>
    <n v="0.3934323967371513"/>
    <n v="4141.2696399999986"/>
    <n v="-2024.4503600000025"/>
    <m/>
  </r>
  <r>
    <s v="ORD-2023-811823"/>
    <d v="2023-01-26T00:00:00"/>
    <d v="2023-02-15T00:00:00"/>
    <n v="20"/>
    <s v="Original"/>
    <d v="2023-02-15T00:00:00"/>
    <n v="20"/>
    <x v="3"/>
    <s v="Germany"/>
    <s v="Berlin"/>
    <s v="Small Business"/>
    <s v="Online"/>
    <s v="O. Wang"/>
    <s v="Networking"/>
    <s v="NET-8787"/>
    <n v="492.62"/>
    <n v="366.7"/>
    <n v="366.7"/>
    <n v="8.8999999999999996E-2"/>
    <n v="10"/>
    <n v="3340.6370000000002"/>
    <n v="4926.2"/>
    <n v="-1585.5629999999996"/>
    <n v="-0.47462894052840809"/>
    <s v="Jan-2023"/>
    <d v="2023-01-01T00:00:00"/>
    <d v="2023-01-01T00:00:00"/>
    <n v="0"/>
    <s v="Q1-2023"/>
    <s v="Europe → Germany → Berlin"/>
    <m/>
    <m/>
    <s v="Low"/>
    <n v="0"/>
    <n v="0"/>
    <n v="8.8999999999999996E-2"/>
    <n v="541.88200000000006"/>
    <n v="11"/>
    <n v="3674.7006999999999"/>
    <n v="5960.7020000000011"/>
    <n v="-2286.0013000000013"/>
    <n v="-0.62209183458124939"/>
    <n v="334.0636999999997"/>
    <n v="-700.43830000000162"/>
    <m/>
  </r>
  <r>
    <s v="ORD-2023-286720"/>
    <d v="2023-07-08T00:00:00"/>
    <d v="2023-07-09T00:00:00"/>
    <n v="1"/>
    <s v="Original"/>
    <d v="2023-07-09T00:00:00"/>
    <n v="1"/>
    <x v="0"/>
    <s v="Kenya"/>
    <s v="Nairobi"/>
    <s v="Consumer"/>
    <s v="Online"/>
    <s v="D. Smith"/>
    <s v="Laptops"/>
    <s v="LAP-1989"/>
    <n v="1258.72"/>
    <n v="2797.41"/>
    <n v="2797.41"/>
    <n v="0"/>
    <n v="7"/>
    <n v="19581.87"/>
    <n v="8811.0400000000009"/>
    <n v="10770.829999999998"/>
    <n v="0.55004093071805704"/>
    <s v="Jul-2023"/>
    <d v="2023-07-01T00:00:00"/>
    <d v="2023-01-01T00:00:00"/>
    <n v="6"/>
    <s v="Q3-2023"/>
    <s v="Africa → Kenya → Nairobi"/>
    <m/>
    <m/>
    <s v="High"/>
    <n v="1"/>
    <n v="0"/>
    <n v="0"/>
    <n v="1384.5920000000001"/>
    <n v="7"/>
    <n v="19581.87"/>
    <n v="9692.1440000000002"/>
    <n v="9889.7259999999987"/>
    <n v="0.50504502378986271"/>
    <n v="0"/>
    <n v="-881.10399999999936"/>
    <m/>
  </r>
  <r>
    <s v="ORD-2024-626925"/>
    <d v="2024-06-07T00:00:00"/>
    <d v="2024-06-09T00:00:00"/>
    <n v="2"/>
    <s v="Original"/>
    <d v="2024-06-09T00:00:00"/>
    <n v="2"/>
    <x v="1"/>
    <s v="China"/>
    <s v="Shanghai"/>
    <s v="Corporate"/>
    <s v="Retail"/>
    <s v="O. Wang"/>
    <s v="Monitors"/>
    <s v="MON-8688"/>
    <n v="1370.28"/>
    <n v="2209.66"/>
    <n v="2209.66"/>
    <n v="0.13300000000000001"/>
    <n v="16"/>
    <n v="30652.403519999996"/>
    <n v="21924.48"/>
    <n v="8727.9235199999966"/>
    <n v="0.28473863442079589"/>
    <s v="Jun-2024"/>
    <d v="2024-06-01T00:00:00"/>
    <d v="2023-01-01T00:00:00"/>
    <n v="17"/>
    <s v="Q2-2024"/>
    <s v="Asia → China → Shanghai"/>
    <m/>
    <m/>
    <s v="High"/>
    <n v="1"/>
    <n v="0"/>
    <n v="0.13300000000000001"/>
    <n v="1507.308"/>
    <n v="17"/>
    <n v="32568.178739999999"/>
    <n v="25624.236000000001"/>
    <n v="6943.9427399999986"/>
    <n v="0.21321249786287555"/>
    <n v="1915.7752200000032"/>
    <n v="-1783.980779999998"/>
    <m/>
  </r>
  <r>
    <s v="ORD-2023-960380"/>
    <d v="2023-02-11T00:00:00"/>
    <d v="2023-02-12T00:00:00"/>
    <n v="1"/>
    <s v="Original"/>
    <d v="2023-02-12T00:00:00"/>
    <n v="1"/>
    <x v="0"/>
    <s v="Nigeria"/>
    <s v="Port Harcourt"/>
    <s v="Non-Profit"/>
    <s v="Direct"/>
    <s v="D. Smith"/>
    <s v="Accessories"/>
    <s v="ACC-8242"/>
    <n v="944.61"/>
    <n v="839.04"/>
    <n v="839.04"/>
    <n v="5.8999999999999997E-2"/>
    <n v="6"/>
    <n v="4737.2198399999997"/>
    <n v="5667.66"/>
    <n v="-930.44016000000011"/>
    <n v="-0.19641059343363726"/>
    <s v="Feb-2023"/>
    <d v="2023-02-01T00:00:00"/>
    <d v="2023-01-01T00:00:00"/>
    <n v="1"/>
    <s v="Q1-2023"/>
    <s v="Africa → Nigeria → Port Harcourt"/>
    <m/>
    <m/>
    <s v="Medium"/>
    <n v="1"/>
    <n v="0"/>
    <n v="5.8999999999999997E-2"/>
    <n v="1039.0710000000001"/>
    <n v="6"/>
    <n v="4737.2198399999997"/>
    <n v="6234.4260000000013"/>
    <n v="-1497.2061600000015"/>
    <n v="-0.31605165277700131"/>
    <n v="0"/>
    <n v="-566.76600000000144"/>
    <m/>
  </r>
  <r>
    <s v="ORD-2023-453699"/>
    <d v="2023-07-01T00:00:00"/>
    <d v="2023-07-08T00:00:00"/>
    <n v="7"/>
    <s v="Original"/>
    <d v="2023-07-08T00:00:00"/>
    <n v="7"/>
    <x v="3"/>
    <s v="Germany"/>
    <s v="Frankfurt"/>
    <s v="Small Business"/>
    <s v="Distributor"/>
    <s v="N. Brown"/>
    <s v="Laptops"/>
    <s v="LAP-4666"/>
    <n v="460.21"/>
    <n v="1139.1500000000001"/>
    <n v="1139.1500000000001"/>
    <n v="0.115"/>
    <n v="14"/>
    <n v="14114.068500000001"/>
    <n v="6442.94"/>
    <n v="7671.1285000000016"/>
    <n v="0.54350937151821255"/>
    <s v="Jul-2023"/>
    <d v="2023-07-01T00:00:00"/>
    <d v="2023-01-01T00:00:00"/>
    <n v="6"/>
    <s v="Q3-2023"/>
    <s v="Europe → Germany → Frankfurt"/>
    <m/>
    <m/>
    <s v="Medium"/>
    <n v="1"/>
    <n v="0"/>
    <n v="0.115"/>
    <n v="506.23099999999999"/>
    <n v="15"/>
    <n v="15122.216249999999"/>
    <n v="7593.4650000000001"/>
    <n v="7528.7512499999993"/>
    <n v="0.49786030867003372"/>
    <n v="1008.1477499999983"/>
    <n v="-142.37725000000228"/>
    <m/>
  </r>
  <r>
    <s v="ORD-2025-960931"/>
    <d v="2025-08-20T00:00:00"/>
    <d v="2025-08-26T00:00:00"/>
    <n v="6"/>
    <s v="Original"/>
    <d v="2025-08-26T00:00:00"/>
    <n v="6"/>
    <x v="2"/>
    <s v="USA"/>
    <s v="New York"/>
    <s v="Corporate"/>
    <s v="Retail"/>
    <s v="M. Rossi"/>
    <s v="Networking"/>
    <s v="NET-5196"/>
    <n v="1304.95"/>
    <n v="1712.03"/>
    <n v="1712.03"/>
    <n v="0.21199999999999999"/>
    <n v="8"/>
    <n v="10792.637119999999"/>
    <n v="10439.6"/>
    <n v="353.03711999999905"/>
    <n v="3.2710922833287949E-2"/>
    <s v="Aug-2025"/>
    <d v="2025-08-01T00:00:00"/>
    <d v="2023-01-01T00:00:00"/>
    <n v="31"/>
    <s v="Q3-2025"/>
    <s v="Americas → USA → New York"/>
    <m/>
    <m/>
    <s v="High"/>
    <n v="1"/>
    <n v="1"/>
    <n v="0.21199999999999999"/>
    <n v="1435.4450000000002"/>
    <n v="8"/>
    <n v="10792.637119999999"/>
    <n v="11483.560000000001"/>
    <n v="-690.9228800000019"/>
    <n v="-6.4017984883383339E-2"/>
    <n v="0"/>
    <n v="-1043.9600000000009"/>
    <m/>
  </r>
  <r>
    <s v="ORD-2024-419248"/>
    <d v="2024-03-04T00:00:00"/>
    <d v="2024-03-16T00:00:00"/>
    <n v="12"/>
    <s v="Original"/>
    <d v="2024-03-16T00:00:00"/>
    <n v="12"/>
    <x v="0"/>
    <s v="South Africa"/>
    <s v="Johannesburg"/>
    <s v="Enterprise"/>
    <s v="Distributor"/>
    <s v="M. Rossi"/>
    <s v="Monitors"/>
    <s v="MON-8422"/>
    <n v="441.08"/>
    <n v="1054.29"/>
    <n v="1054.29"/>
    <n v="0.23699999999999999"/>
    <n v="6"/>
    <n v="4826.5396199999996"/>
    <n v="2646.48"/>
    <n v="2180.0596199999995"/>
    <n v="0.45168169985932899"/>
    <s v="Mar-2024"/>
    <d v="2024-03-01T00:00:00"/>
    <d v="2023-01-01T00:00:00"/>
    <n v="14"/>
    <s v="Q1-2024"/>
    <s v="Africa → South Africa → Johannesburg"/>
    <m/>
    <m/>
    <s v="Medium"/>
    <n v="0"/>
    <n v="1"/>
    <n v="0.23699999999999999"/>
    <n v="485.18800000000005"/>
    <n v="6"/>
    <n v="4826.5396199999996"/>
    <n v="2911.1280000000002"/>
    <n v="1915.4116199999994"/>
    <n v="0.39684986984526183"/>
    <n v="0"/>
    <n v="-264.64800000000014"/>
    <m/>
  </r>
  <r>
    <s v="ORD-2023-488227"/>
    <d v="2023-09-08T00:00:00"/>
    <d v="2023-10-02T00:00:00"/>
    <n v="24"/>
    <s v="Original"/>
    <d v="2023-10-02T00:00:00"/>
    <n v="24"/>
    <x v="2"/>
    <s v="Canada"/>
    <s v="Toronto"/>
    <s v="Education"/>
    <s v="Direct"/>
    <s v="A. Patel"/>
    <s v="Accessories"/>
    <s v="ACC-3415"/>
    <n v="1299.03"/>
    <n v="2451.2199999999998"/>
    <n v="2451.2199999999998"/>
    <n v="0.20799999999999999"/>
    <n v="8"/>
    <n v="15530.929919999999"/>
    <n v="10392.24"/>
    <n v="5138.6899199999989"/>
    <n v="0.3308681416032041"/>
    <s v="Sep-2023"/>
    <d v="2023-09-01T00:00:00"/>
    <d v="2023-01-01T00:00:00"/>
    <n v="8"/>
    <s v="Q3-2023"/>
    <s v="Americas → Canada → Toronto"/>
    <m/>
    <m/>
    <s v="High"/>
    <n v="0"/>
    <n v="1"/>
    <n v="0.20799999999999999"/>
    <n v="1428.933"/>
    <n v="8"/>
    <n v="15530.929919999999"/>
    <n v="11431.464"/>
    <n v="4099.4659199999987"/>
    <n v="0.26395495576352451"/>
    <n v="0"/>
    <n v="-1039.2240000000002"/>
    <m/>
  </r>
  <r>
    <s v="ORD-2023-472078"/>
    <d v="2023-02-28T00:00:00"/>
    <d v="2023-03-06T00:00:00"/>
    <n v="6"/>
    <s v="Original"/>
    <d v="2023-03-06T00:00:00"/>
    <n v="6"/>
    <x v="3"/>
    <s v="Germany"/>
    <s v="Frankfurt"/>
    <s v="Small Business"/>
    <s v="Marketplace"/>
    <s v="D. Smith"/>
    <s v="Printers"/>
    <s v="PRN-9624"/>
    <n v="880.02"/>
    <n v="1251.21"/>
    <n v="1251.21"/>
    <n v="0.123"/>
    <n v="29"/>
    <n v="31822.023930000003"/>
    <n v="25520.579999999998"/>
    <n v="6301.4439300000049"/>
    <n v="0.19802146915172672"/>
    <s v="Feb-2023"/>
    <d v="2023-02-01T00:00:00"/>
    <d v="2023-01-01T00:00:00"/>
    <n v="1"/>
    <s v="Q1-2023"/>
    <s v="Europe → Germany → Frankfurt"/>
    <m/>
    <m/>
    <s v="Medium"/>
    <n v="1"/>
    <n v="0"/>
    <n v="0.123"/>
    <n v="968.02200000000005"/>
    <n v="30"/>
    <n v="32919.335100000004"/>
    <n v="29040.66"/>
    <n v="3878.675100000004"/>
    <n v="0.11782361606689934"/>
    <n v="1097.3111700000009"/>
    <n v="-2422.7688300000009"/>
    <m/>
  </r>
  <r>
    <s v="ORD-2024-202877"/>
    <d v="2024-07-13T00:00:00"/>
    <d v="2024-08-03T00:00:00"/>
    <n v="21"/>
    <s v="Original"/>
    <d v="2024-08-03T00:00:00"/>
    <n v="21"/>
    <x v="2"/>
    <s v="Brazil"/>
    <s v="Rio de Janeiro"/>
    <s v="Corporate"/>
    <s v="Marketplace"/>
    <s v="M. Rossi"/>
    <s v="Monitors"/>
    <s v="MON-6287"/>
    <n v="702.98"/>
    <n v="1104.8"/>
    <n v="1104.8"/>
    <n v="0.17499999999999999"/>
    <n v="12"/>
    <n v="10937.519999999999"/>
    <n v="8435.76"/>
    <n v="2501.7599999999984"/>
    <n v="0.22873192460448061"/>
    <s v="Jul-2024"/>
    <d v="2024-07-01T00:00:00"/>
    <d v="2023-01-01T00:00:00"/>
    <n v="18"/>
    <s v="Q3-2024"/>
    <s v="Americas → Brazil → Rio de Janeiro"/>
    <m/>
    <m/>
    <s v="Medium"/>
    <n v="0"/>
    <n v="0"/>
    <n v="0.17499999999999999"/>
    <n v="773.27800000000013"/>
    <n v="13"/>
    <n v="11848.98"/>
    <n v="10052.614000000001"/>
    <n v="1796.3659999999982"/>
    <n v="0.15160511706492866"/>
    <n v="911.46000000000095"/>
    <n v="-705.39400000000023"/>
    <m/>
  </r>
  <r>
    <s v="ORD-2024-140633"/>
    <d v="2024-12-07T00:00:00"/>
    <d v="2024-12-26T00:00:00"/>
    <n v="19"/>
    <s v="Original"/>
    <d v="2024-12-26T00:00:00"/>
    <n v="19"/>
    <x v="3"/>
    <s v="United Kingdom"/>
    <s v="London"/>
    <s v="Enterprise"/>
    <s v="Online"/>
    <s v="D. Smith"/>
    <s v="Networking"/>
    <s v="NET-4491"/>
    <n v="1035.24"/>
    <n v="2383.41"/>
    <n v="2383.41"/>
    <n v="0.17"/>
    <n v="15"/>
    <n v="29673.454499999993"/>
    <n v="15528.6"/>
    <n v="14144.854499999992"/>
    <n v="0.47668378145860962"/>
    <s v="Dec-2024"/>
    <d v="2024-12-01T00:00:00"/>
    <d v="2023-01-01T00:00:00"/>
    <n v="23"/>
    <s v="Q4-2024"/>
    <s v="Europe → United Kingdom → London"/>
    <m/>
    <m/>
    <s v="High"/>
    <n v="0"/>
    <n v="0"/>
    <n v="0.17"/>
    <n v="1138.7640000000001"/>
    <n v="16"/>
    <n v="31651.684799999995"/>
    <n v="18220.224000000002"/>
    <n v="13431.460799999993"/>
    <n v="0.42435215960447059"/>
    <n v="1978.2303000000029"/>
    <n v="-713.39369999999872"/>
    <m/>
  </r>
  <r>
    <s v="ORD-2025-419532"/>
    <d v="2025-08-06T00:00:00"/>
    <d v="2025-08-23T00:00:00"/>
    <n v="17"/>
    <s v="Original"/>
    <d v="2025-08-23T00:00:00"/>
    <n v="17"/>
    <x v="2"/>
    <s v="Brazil"/>
    <s v="Brasília"/>
    <s v="Consumer"/>
    <s v="Distributor"/>
    <s v="A. Patel"/>
    <s v="Monitors"/>
    <s v="MON-4317"/>
    <n v="86.64"/>
    <n v="213.06"/>
    <n v="213.06"/>
    <n v="0.21199999999999999"/>
    <n v="11"/>
    <n v="1846.8040799999999"/>
    <n v="953.04"/>
    <n v="893.76407999999992"/>
    <n v="0.48395175735154322"/>
    <s v="Aug-2025"/>
    <d v="2025-08-01T00:00:00"/>
    <d v="2023-01-01T00:00:00"/>
    <n v="31"/>
    <s v="Q3-2025"/>
    <s v="Americas → Brazil → Brasília"/>
    <m/>
    <m/>
    <s v="Low"/>
    <n v="0"/>
    <n v="1"/>
    <n v="0.21199999999999999"/>
    <n v="95.304000000000002"/>
    <n v="12"/>
    <n v="2014.6953600000004"/>
    <n v="1143.6480000000001"/>
    <n v="871.04736000000025"/>
    <n v="0.43234693308669758"/>
    <n v="167.89128000000051"/>
    <n v="-22.716719999999668"/>
    <m/>
  </r>
  <r>
    <s v="ORD-2023-139236"/>
    <d v="2023-03-03T00:00:00"/>
    <d v="2023-03-20T00:00:00"/>
    <n v="17"/>
    <s v="Original"/>
    <d v="2023-03-20T00:00:00"/>
    <n v="17"/>
    <x v="1"/>
    <s v="Japan"/>
    <s v="Nagoya"/>
    <s v="Small Business"/>
    <s v="Online"/>
    <s v="D. Smith"/>
    <s v="Networking"/>
    <s v="NET-7349"/>
    <n v="1171.17"/>
    <n v="2030.64"/>
    <n v="2030.64"/>
    <n v="0.157"/>
    <n v="11"/>
    <n v="18830.12472"/>
    <n v="12882.87"/>
    <n v="5947.254719999999"/>
    <n v="0.31583724528830415"/>
    <s v="Mar-2023"/>
    <d v="2023-03-01T00:00:00"/>
    <d v="2023-03-01T00:00:00"/>
    <n v="0"/>
    <s v="Q1-2023"/>
    <s v="Asia → Japan → Nagoya"/>
    <m/>
    <m/>
    <s v="High"/>
    <n v="0"/>
    <n v="0"/>
    <n v="0.157"/>
    <n v="1288.2870000000003"/>
    <n v="12"/>
    <n v="20541.954239999999"/>
    <n v="15459.444000000003"/>
    <n v="5082.510239999996"/>
    <n v="0.24742096981713441"/>
    <n v="1711.8295199999993"/>
    <n v="-864.74448000000302"/>
    <m/>
  </r>
  <r>
    <s v="ORD-2025-337268"/>
    <d v="2025-02-16T00:00:00"/>
    <d v="2025-03-17T00:00:00"/>
    <n v="29"/>
    <s v="Original"/>
    <d v="2025-03-17T00:00:00"/>
    <n v="29"/>
    <x v="3"/>
    <s v="Germany"/>
    <s v="Munich"/>
    <s v="Consumer"/>
    <s v="Retail"/>
    <s v="L. Okafor"/>
    <s v="Accessories"/>
    <s v="ACC-5150"/>
    <n v="730.42"/>
    <n v="956.7"/>
    <n v="956.7"/>
    <n v="4.2000000000000003E-2"/>
    <n v="22"/>
    <n v="20163.409200000002"/>
    <n v="16069.24"/>
    <n v="4094.1692000000021"/>
    <n v="0.20304945256975698"/>
    <s v="Feb-2025"/>
    <d v="2025-02-01T00:00:00"/>
    <d v="2023-01-01T00:00:00"/>
    <n v="25"/>
    <s v="Q1-2025"/>
    <s v="Europe → Germany → Munich"/>
    <m/>
    <m/>
    <s v="Medium"/>
    <n v="0"/>
    <n v="0"/>
    <n v="4.2000000000000003E-2"/>
    <n v="803.46199999999999"/>
    <n v="23"/>
    <n v="21079.927800000001"/>
    <n v="18479.626"/>
    <n v="2600.3018000000011"/>
    <n v="0.12335439782673265"/>
    <n v="916.51859999999942"/>
    <n v="-1493.867400000001"/>
    <m/>
  </r>
  <r>
    <s v="ORD-2025-332931"/>
    <d v="2025-02-15T00:00:00"/>
    <d v="2025-03-01T00:00:00"/>
    <n v="14"/>
    <s v="Original"/>
    <d v="2025-03-01T00:00:00"/>
    <n v="14"/>
    <x v="0"/>
    <s v="Kenya"/>
    <s v="Mombasa"/>
    <s v="Education"/>
    <s v="Direct"/>
    <s v="L. Okafor"/>
    <s v="Accessories"/>
    <s v="ACC-5144"/>
    <n v="1162.8599999999999"/>
    <n v="1447.68"/>
    <n v="1447.68"/>
    <n v="8.6999999999999994E-2"/>
    <n v="12"/>
    <n v="15860.782080000001"/>
    <n v="13954.32"/>
    <n v="1906.4620800000012"/>
    <n v="0.12019975247021369"/>
    <s v="Feb-2025"/>
    <d v="2025-02-01T00:00:00"/>
    <d v="2023-01-01T00:00:00"/>
    <n v="25"/>
    <s v="Q1-2025"/>
    <s v="Africa → Kenya → Mombasa"/>
    <m/>
    <m/>
    <s v="Medium"/>
    <n v="0"/>
    <n v="0"/>
    <n v="8.6999999999999994E-2"/>
    <n v="1279.146"/>
    <n v="13"/>
    <n v="17182.513920000001"/>
    <n v="16628.898000000001"/>
    <n v="553.61592000000019"/>
    <n v="3.2219727717234997E-2"/>
    <n v="1321.7318400000004"/>
    <n v="-1352.846160000001"/>
    <m/>
  </r>
  <r>
    <s v="ORD-2024-536442"/>
    <d v="2024-08-31T00:00:00"/>
    <d v="2024-09-26T00:00:00"/>
    <n v="26"/>
    <s v="Original"/>
    <d v="2024-09-26T00:00:00"/>
    <n v="26"/>
    <x v="1"/>
    <s v="Japan"/>
    <s v="Tokyo"/>
    <s v="Education"/>
    <s v="Online"/>
    <s v="I. Johnson"/>
    <s v="Phones"/>
    <s v="PHN-6111"/>
    <n v="1189.03"/>
    <n v="2949.62"/>
    <n v="2949.62"/>
    <n v="0.125"/>
    <n v="13"/>
    <n v="33551.927499999998"/>
    <n v="15457.39"/>
    <n v="18094.537499999999"/>
    <n v="0.53929949330034765"/>
    <s v="Aug-2024"/>
    <d v="2024-08-01T00:00:00"/>
    <d v="2023-03-01T00:00:00"/>
    <n v="17"/>
    <s v="Q3-2024"/>
    <s v="Asia → Japan → Tokyo"/>
    <m/>
    <m/>
    <s v="High"/>
    <n v="0"/>
    <n v="0"/>
    <n v="0.125"/>
    <n v="1307.933"/>
    <n v="14"/>
    <n v="36132.845000000001"/>
    <n v="18311.061999999998"/>
    <n v="17821.783000000003"/>
    <n v="0.49322944263038249"/>
    <n v="2580.9175000000032"/>
    <n v="-272.75449999999546"/>
    <m/>
  </r>
  <r>
    <s v="ORD-2023-957692"/>
    <d v="2023-05-07T00:00:00"/>
    <d v="2023-05-20T00:00:00"/>
    <n v="13"/>
    <s v="Original"/>
    <d v="2023-05-20T00:00:00"/>
    <n v="13"/>
    <x v="1"/>
    <s v="India"/>
    <s v="Mumbai"/>
    <s v="Enterprise"/>
    <s v="Retail"/>
    <s v="D. Smith"/>
    <s v="Accessories"/>
    <s v="ACC-9283"/>
    <n v="1443.28"/>
    <n v="2580.5700000000002"/>
    <n v="2580.5700000000002"/>
    <n v="0"/>
    <n v="18"/>
    <n v="46450.26"/>
    <n v="25979.040000000001"/>
    <n v="20471.22"/>
    <n v="0.4407127107577008"/>
    <s v="May-2023"/>
    <d v="2023-05-01T00:00:00"/>
    <d v="2023-01-01T00:00:00"/>
    <n v="4"/>
    <s v="Q2-2023"/>
    <s v="Asia → India → Mumbai"/>
    <m/>
    <m/>
    <s v="High"/>
    <n v="0"/>
    <n v="0"/>
    <n v="0"/>
    <n v="1587.6080000000002"/>
    <n v="19"/>
    <n v="49030.83"/>
    <n v="30164.552000000003"/>
    <n v="18866.277999999998"/>
    <n v="0.38478398183347085"/>
    <n v="2580.5699999999997"/>
    <n v="-1604.9420000000027"/>
    <m/>
  </r>
  <r>
    <s v="ORD-2025-874124"/>
    <d v="2025-05-14T00:00:00"/>
    <d v="2025-05-12T00:00:00"/>
    <n v="-2"/>
    <s v="Corrected"/>
    <d v="2025-05-16T00:00:00"/>
    <n v="2"/>
    <x v="2"/>
    <s v="Canada"/>
    <s v="Vancouver"/>
    <s v="Non-Profit"/>
    <s v="Distributor"/>
    <s v="F. Müller"/>
    <s v="Printers"/>
    <s v="PRN-2407"/>
    <n v="883.5"/>
    <n v="1978.91"/>
    <n v="1978.91"/>
    <n v="5.3999999999999999E-2"/>
    <n v="27"/>
    <n v="50545.319219999998"/>
    <n v="23854.5"/>
    <n v="26690.819219999998"/>
    <n v="0.52805718970390547"/>
    <s v="May-2025"/>
    <d v="2025-05-01T00:00:00"/>
    <d v="2023-01-01T00:00:00"/>
    <n v="28"/>
    <s v="Q2-2025"/>
    <s v="Americas → Canada → Vancouver"/>
    <m/>
    <m/>
    <s v="High"/>
    <n v="1"/>
    <n v="0"/>
    <n v="5.3999999999999999E-2"/>
    <n v="971.85"/>
    <n v="28"/>
    <n v="52417.36808"/>
    <n v="27211.8"/>
    <n v="25205.568080000001"/>
    <n v="0.48086290867429604"/>
    <n v="1872.0488600000026"/>
    <n v="-1485.2511399999967"/>
    <m/>
  </r>
  <r>
    <s v="ORD-2024-687073"/>
    <d v="2024-03-11T00:00:00"/>
    <d v="2024-03-29T00:00:00"/>
    <n v="18"/>
    <s v="Original"/>
    <d v="2024-03-29T00:00:00"/>
    <n v="18"/>
    <x v="2"/>
    <s v="USA"/>
    <s v="New York"/>
    <s v="Corporate"/>
    <s v="Retail"/>
    <s v="M. Rossi"/>
    <s v="Monitors"/>
    <s v="MON-7099"/>
    <n v="710.98"/>
    <n v="1481.45"/>
    <n v="1481.45"/>
    <n v="0.21099999999999999"/>
    <n v="9"/>
    <n v="10519.776450000001"/>
    <n v="6398.82"/>
    <n v="4120.9564500000015"/>
    <n v="0.39173422264120461"/>
    <s v="Mar-2024"/>
    <d v="2024-03-01T00:00:00"/>
    <d v="2023-01-01T00:00:00"/>
    <n v="14"/>
    <s v="Q1-2024"/>
    <s v="Americas → USA → New York"/>
    <m/>
    <m/>
    <s v="Medium"/>
    <n v="0"/>
    <n v="1"/>
    <n v="0.21099999999999999"/>
    <n v="782.07800000000009"/>
    <n v="9"/>
    <n v="10519.776450000001"/>
    <n v="7038.7020000000011"/>
    <n v="3481.0744500000001"/>
    <n v="0.33090764490532493"/>
    <n v="0"/>
    <n v="-639.88200000000143"/>
    <m/>
  </r>
  <r>
    <s v="ORD-2024-555229"/>
    <d v="2024-05-18T00:00:00"/>
    <d v="2024-05-22T00:00:00"/>
    <n v="4"/>
    <s v="Original"/>
    <d v="2024-05-22T00:00:00"/>
    <n v="4"/>
    <x v="0"/>
    <s v="Kenya"/>
    <s v="Nairobi"/>
    <s v="Corporate"/>
    <s v="Direct"/>
    <s v="H. Kim"/>
    <s v="Accessories"/>
    <s v="ACC-7354"/>
    <n v="857.42"/>
    <n v="1658.92"/>
    <n v="1658.92"/>
    <n v="0.122"/>
    <n v="9"/>
    <n v="13108.78584"/>
    <n v="7716.78"/>
    <n v="5392.0058400000007"/>
    <n v="0.41132763215544305"/>
    <s v="May-2024"/>
    <d v="2024-05-01T00:00:00"/>
    <d v="2023-01-01T00:00:00"/>
    <n v="16"/>
    <s v="Q2-2024"/>
    <s v="Africa → Kenya → Nairobi"/>
    <m/>
    <m/>
    <s v="High"/>
    <n v="1"/>
    <n v="0"/>
    <n v="0.122"/>
    <n v="943.16200000000003"/>
    <n v="9"/>
    <n v="13108.78584"/>
    <n v="8488.4580000000005"/>
    <n v="4620.3278399999999"/>
    <n v="0.35246039537098728"/>
    <n v="0"/>
    <n v="-771.67800000000079"/>
    <m/>
  </r>
  <r>
    <s v="ORD-2024-872291"/>
    <d v="2024-01-08T00:00:00"/>
    <d v="2024-01-12T00:00:00"/>
    <n v="4"/>
    <s v="Original"/>
    <d v="2024-01-12T00:00:00"/>
    <n v="4"/>
    <x v="1"/>
    <s v="India"/>
    <s v="Bengaluru"/>
    <s v="Corporate"/>
    <s v="Direct"/>
    <s v="E. Garcia"/>
    <s v="Printers"/>
    <s v="PRN-6585"/>
    <n v="802.32"/>
    <n v="602.34"/>
    <n v="602.34"/>
    <n v="0.12"/>
    <n v="25"/>
    <n v="13251.48"/>
    <n v="20058"/>
    <n v="-6806.52"/>
    <n v="-0.51364224977134632"/>
    <s v="Jan-2024"/>
    <d v="2024-01-01T00:00:00"/>
    <d v="2023-01-01T00:00:00"/>
    <n v="12"/>
    <s v="Q1-2024"/>
    <s v="Asia → India → Bengaluru"/>
    <m/>
    <m/>
    <s v="Low"/>
    <n v="1"/>
    <n v="0"/>
    <n v="0.12"/>
    <n v="882.55200000000013"/>
    <n v="26"/>
    <n v="13781.539200000001"/>
    <n v="22946.352000000003"/>
    <n v="-9164.8128000000015"/>
    <n v="-0.66500647474848096"/>
    <n v="530.05920000000151"/>
    <n v="-2358.2928000000011"/>
    <m/>
  </r>
  <r>
    <s v="ORD-2024-250862"/>
    <d v="2024-10-25T00:00:00"/>
    <d v="2024-11-05T00:00:00"/>
    <n v="11"/>
    <s v="Original"/>
    <d v="2024-11-05T00:00:00"/>
    <n v="11"/>
    <x v="2"/>
    <s v="USA"/>
    <s v="New York"/>
    <s v="Corporate"/>
    <s v="Distributor"/>
    <s v="N. Brown"/>
    <s v="Components"/>
    <s v="CMP-9498"/>
    <n v="446.66"/>
    <n v="527.64"/>
    <n v="527.64"/>
    <n v="0.14499999999999999"/>
    <n v="15"/>
    <n v="6766.9829999999993"/>
    <n v="6699.9000000000005"/>
    <n v="67.082999999998719"/>
    <n v="9.9132804087137105E-3"/>
    <s v="Oct-2024"/>
    <d v="2024-10-01T00:00:00"/>
    <d v="2023-01-01T00:00:00"/>
    <n v="21"/>
    <s v="Q4-2024"/>
    <s v="Americas → USA → New York"/>
    <m/>
    <m/>
    <s v="Low"/>
    <n v="0"/>
    <n v="0"/>
    <n v="0.14499999999999999"/>
    <n v="491.32600000000008"/>
    <n v="16"/>
    <n v="7218.1151999999993"/>
    <n v="7861.2160000000013"/>
    <n v="-643.10080000000198"/>
    <n v="-8.9095391550415001E-2"/>
    <n v="451.13220000000001"/>
    <n v="-710.1838000000007"/>
    <m/>
  </r>
  <r>
    <s v="ORD-2024-331226"/>
    <d v="2024-11-30T00:00:00"/>
    <d v="2024-12-19T00:00:00"/>
    <n v="19"/>
    <s v="Original"/>
    <d v="2024-12-19T00:00:00"/>
    <n v="19"/>
    <x v="0"/>
    <s v="Kenya"/>
    <s v="Kisumu"/>
    <s v="Corporate"/>
    <s v="Online"/>
    <s v="L. Okafor"/>
    <s v="Phones"/>
    <s v="PHN-1919"/>
    <n v="1195.98"/>
    <n v="1841.9"/>
    <n v="1841.9"/>
    <n v="5.5E-2"/>
    <n v="19"/>
    <n v="33071.3145"/>
    <n v="22723.62"/>
    <n v="10347.694500000001"/>
    <n v="0.31289032977506842"/>
    <s v="Nov-2024"/>
    <d v="2024-11-01T00:00:00"/>
    <d v="2023-01-01T00:00:00"/>
    <n v="22"/>
    <s v="Q4-2024"/>
    <s v="Africa → Kenya → Kisumu"/>
    <m/>
    <m/>
    <s v="High"/>
    <n v="0"/>
    <n v="0"/>
    <n v="5.5E-2"/>
    <n v="1315.5780000000002"/>
    <n v="20"/>
    <n v="34811.909999999996"/>
    <n v="26311.560000000005"/>
    <n v="8500.3499999999913"/>
    <n v="0.24417936275257499"/>
    <n v="1740.5954999999958"/>
    <n v="-1847.3445000000102"/>
    <m/>
  </r>
  <r>
    <s v="ORD-2023-356427"/>
    <d v="2023-04-13T00:00:00"/>
    <d v="2023-05-02T00:00:00"/>
    <n v="19"/>
    <s v="Original"/>
    <d v="2023-05-02T00:00:00"/>
    <n v="19"/>
    <x v="2"/>
    <s v="Canada"/>
    <s v="Montreal"/>
    <s v="Consumer"/>
    <s v="Distributor"/>
    <s v="E. Garcia"/>
    <s v="Monitors"/>
    <s v="MON-6053"/>
    <n v="671.05"/>
    <n v="1645.48"/>
    <n v="1645.48"/>
    <n v="0.13700000000000001"/>
    <n v="6"/>
    <n v="8520.2954399999999"/>
    <n v="4026.2999999999997"/>
    <n v="4493.9954400000006"/>
    <n v="0.52744596377517172"/>
    <s v="Apr-2023"/>
    <d v="2023-04-01T00:00:00"/>
    <d v="2023-01-01T00:00:00"/>
    <n v="3"/>
    <s v="Q2-2023"/>
    <s v="Americas → Canada → Montreal"/>
    <m/>
    <m/>
    <s v="High"/>
    <n v="0"/>
    <n v="0"/>
    <n v="0.13700000000000001"/>
    <n v="738.15499999999997"/>
    <n v="6"/>
    <n v="8520.2954399999999"/>
    <n v="4428.93"/>
    <n v="4091.3654399999996"/>
    <n v="0.48019056015268874"/>
    <n v="0"/>
    <n v="-402.63000000000102"/>
    <m/>
  </r>
  <r>
    <s v="ORD-2025-659650"/>
    <d v="2025-02-04T00:00:00"/>
    <d v="2025-02-08T00:00:00"/>
    <n v="4"/>
    <s v="Original"/>
    <d v="2025-02-08T00:00:00"/>
    <n v="4"/>
    <x v="3"/>
    <s v="United Kingdom"/>
    <s v="Manchester"/>
    <s v="Enterprise"/>
    <s v="Marketplace"/>
    <s v="L. Okafor"/>
    <s v="Networking"/>
    <s v="NET-2502"/>
    <n v="586.21"/>
    <n v="727.22"/>
    <n v="727.22"/>
    <n v="6.8000000000000005E-2"/>
    <n v="15"/>
    <n v="10166.535600000001"/>
    <n v="8793.1500000000015"/>
    <n v="1373.3855999999996"/>
    <n v="0.13508884973559721"/>
    <s v="Feb-2025"/>
    <d v="2025-02-01T00:00:00"/>
    <d v="2023-01-01T00:00:00"/>
    <n v="25"/>
    <s v="Q1-2025"/>
    <s v="Europe → United Kingdom → Manchester"/>
    <m/>
    <m/>
    <s v="Low"/>
    <n v="1"/>
    <n v="0"/>
    <n v="6.8000000000000005E-2"/>
    <n v="644.83100000000013"/>
    <n v="16"/>
    <n v="10844.30464"/>
    <n v="10317.296000000002"/>
    <n v="527.00863999999819"/>
    <n v="4.8597734709156806E-2"/>
    <n v="677.76903999999922"/>
    <n v="-846.37696000000142"/>
    <m/>
  </r>
  <r>
    <s v="ORD-2024-207669"/>
    <d v="2024-01-24T00:00:00"/>
    <d v="2024-02-04T00:00:00"/>
    <n v="11"/>
    <s v="Original"/>
    <d v="2024-02-04T00:00:00"/>
    <n v="11"/>
    <x v="3"/>
    <s v="United Kingdom"/>
    <s v="Manchester"/>
    <s v="Consumer"/>
    <s v="Retail"/>
    <s v="B. Chen"/>
    <s v="Laptops"/>
    <s v="LAP-5689"/>
    <n v="525.34"/>
    <n v="1233.79"/>
    <n v="1233.79"/>
    <n v="0.14299999999999999"/>
    <n v="4"/>
    <n v="4229.4321199999995"/>
    <n v="2101.36"/>
    <n v="2128.0721199999994"/>
    <n v="0.50315788494082736"/>
    <s v="Jan-2024"/>
    <d v="2024-01-01T00:00:00"/>
    <d v="2023-01-01T00:00:00"/>
    <n v="12"/>
    <s v="Q1-2024"/>
    <s v="Europe → United Kingdom → Manchester"/>
    <m/>
    <m/>
    <s v="Medium"/>
    <n v="0"/>
    <n v="0"/>
    <n v="0.14299999999999999"/>
    <n v="577.87400000000014"/>
    <n v="4"/>
    <n v="4229.4321199999995"/>
    <n v="2311.4960000000005"/>
    <n v="1917.9361199999989"/>
    <n v="0.45347367343491002"/>
    <n v="0"/>
    <n v="-210.13600000000042"/>
    <m/>
  </r>
  <r>
    <s v="ORD-2024-979401"/>
    <d v="2024-02-08T00:00:00"/>
    <d v="2024-02-09T00:00:00"/>
    <n v="1"/>
    <s v="Original"/>
    <d v="2024-02-09T00:00:00"/>
    <n v="1"/>
    <x v="0"/>
    <s v="Kenya"/>
    <s v="Mombasa"/>
    <s v="Corporate"/>
    <s v="Direct"/>
    <s v="F. Müller"/>
    <s v="Components"/>
    <s v="CMP-5911"/>
    <n v="1233.52"/>
    <n v="1543.76"/>
    <n v="1543.76"/>
    <n v="0.126"/>
    <n v="13"/>
    <n v="17540.201120000002"/>
    <n v="16035.76"/>
    <n v="1504.4411200000013"/>
    <n v="8.5771030201277493E-2"/>
    <s v="Feb-2024"/>
    <d v="2024-02-01T00:00:00"/>
    <d v="2023-01-01T00:00:00"/>
    <n v="13"/>
    <s v="Q1-2024"/>
    <s v="Africa → Kenya → Mombasa"/>
    <m/>
    <m/>
    <s v="Medium"/>
    <n v="1"/>
    <n v="0"/>
    <n v="0.126"/>
    <n v="1356.8720000000001"/>
    <n v="14"/>
    <n v="18889.447359999998"/>
    <n v="18996.208000000002"/>
    <n v="-106.76064000000406"/>
    <n v="-5.6518667785950549E-3"/>
    <n v="1349.2462399999968"/>
    <n v="-1611.2017600000054"/>
    <m/>
  </r>
  <r>
    <s v="ORD-2025-929414"/>
    <d v="2025-06-26T00:00:00"/>
    <d v="2025-07-11T00:00:00"/>
    <n v="15"/>
    <s v="Original"/>
    <d v="2025-07-11T00:00:00"/>
    <n v="15"/>
    <x v="0"/>
    <s v="Nigeria"/>
    <s v="Port Harcourt"/>
    <s v="Small Business"/>
    <s v="Online"/>
    <s v="A. Patel"/>
    <s v="Laptops"/>
    <s v="LAP-7523"/>
    <n v="1170.1500000000001"/>
    <n v="2115.19"/>
    <n v="2115.19"/>
    <n v="9.1999999999999998E-2"/>
    <n v="23"/>
    <n v="44173.627960000005"/>
    <n v="26913.45"/>
    <n v="17260.177960000005"/>
    <n v="0.39073489674946776"/>
    <s v="Jun-2025"/>
    <d v="2025-06-01T00:00:00"/>
    <d v="2023-01-01T00:00:00"/>
    <n v="29"/>
    <s v="Q2-2025"/>
    <s v="Africa → Nigeria → Port Harcourt"/>
    <m/>
    <m/>
    <s v="High"/>
    <n v="0"/>
    <n v="0"/>
    <n v="9.1999999999999998E-2"/>
    <n v="1287.1650000000002"/>
    <n v="24"/>
    <n v="46094.220479999996"/>
    <n v="30891.960000000006"/>
    <n v="15202.26047999999"/>
    <n v="0.32980838642441429"/>
    <n v="1920.5925199999911"/>
    <n v="-2057.9174800000146"/>
    <m/>
  </r>
  <r>
    <s v="ORD-2024-766980"/>
    <d v="2024-11-04T00:00:00"/>
    <d v="2024-11-07T00:00:00"/>
    <n v="3"/>
    <s v="Original"/>
    <d v="2024-11-07T00:00:00"/>
    <n v="3"/>
    <x v="3"/>
    <s v="France"/>
    <s v="Lyon"/>
    <s v="Corporate"/>
    <s v="Online"/>
    <s v="O. Wang"/>
    <s v="Monitors"/>
    <s v="MON-1118"/>
    <n v="740.68"/>
    <n v="1837.19"/>
    <n v="1837.19"/>
    <n v="0.19700000000000001"/>
    <n v="17"/>
    <n v="25079.480689999997"/>
    <n v="12591.56"/>
    <n v="12487.920689999997"/>
    <n v="0.4979337827748298"/>
    <s v="Nov-2024"/>
    <d v="2024-11-01T00:00:00"/>
    <d v="2023-01-01T00:00:00"/>
    <n v="22"/>
    <s v="Q4-2024"/>
    <s v="Europe → France → Lyon"/>
    <m/>
    <m/>
    <s v="High"/>
    <n v="1"/>
    <n v="0"/>
    <n v="0.19700000000000001"/>
    <n v="814.74800000000005"/>
    <n v="18"/>
    <n v="26554.744259999996"/>
    <n v="14665.464"/>
    <n v="11889.280259999996"/>
    <n v="0.44772716105231275"/>
    <n v="1475.2635699999992"/>
    <n v="-598.64043000000129"/>
    <m/>
  </r>
  <r>
    <s v="ORD-2024-437164"/>
    <d v="2024-02-20T00:00:00"/>
    <d v="2024-02-20T00:00:00"/>
    <n v="0"/>
    <s v="Original"/>
    <d v="2024-02-20T00:00:00"/>
    <n v="0"/>
    <x v="2"/>
    <s v="USA"/>
    <s v="New York"/>
    <s v="Enterprise"/>
    <s v="Online"/>
    <s v="C. Otieno"/>
    <s v="Networking"/>
    <s v="NET-9177"/>
    <n v="1407.05"/>
    <n v="2858.93"/>
    <n v="2858.93"/>
    <n v="0"/>
    <n v="12"/>
    <n v="34307.159999999996"/>
    <n v="16884.599999999999"/>
    <n v="17422.559999999998"/>
    <n v="0.50784034586366222"/>
    <s v="Feb-2024"/>
    <d v="2024-02-01T00:00:00"/>
    <d v="2023-01-01T00:00:00"/>
    <n v="13"/>
    <s v="Q1-2024"/>
    <s v="Americas → USA → New York"/>
    <m/>
    <m/>
    <s v="High"/>
    <n v="1"/>
    <n v="0"/>
    <n v="0"/>
    <n v="1547.7550000000001"/>
    <n v="13"/>
    <n v="37166.089999999997"/>
    <n v="20120.815000000002"/>
    <n v="17045.274999999994"/>
    <n v="0.4586243804500284"/>
    <n v="2858.9300000000003"/>
    <n v="-377.28500000000349"/>
    <m/>
  </r>
  <r>
    <s v="ORD-2025-169093"/>
    <d v="2025-04-13T00:00:00"/>
    <d v="2025-04-14T00:00:00"/>
    <n v="1"/>
    <s v="Original"/>
    <d v="2025-04-14T00:00:00"/>
    <n v="1"/>
    <x v="1"/>
    <s v="Japan"/>
    <s v="Osaka"/>
    <s v="Enterprise"/>
    <s v="Online"/>
    <s v="G. Dubois"/>
    <s v="Components"/>
    <s v="CMP-6495"/>
    <n v="138.9"/>
    <n v="289.92"/>
    <n v="289.92"/>
    <n v="2.9000000000000001E-2"/>
    <n v="12"/>
    <n v="3378.1478400000001"/>
    <n v="1666.8000000000002"/>
    <n v="1711.3478399999999"/>
    <n v="0.50659353025828491"/>
    <s v="Apr-2025"/>
    <d v="2025-04-01T00:00:00"/>
    <d v="2023-03-01T00:00:00"/>
    <n v="25"/>
    <s v="Q2-2025"/>
    <s v="Asia → Japan → Osaka"/>
    <m/>
    <m/>
    <s v="Low"/>
    <n v="1"/>
    <n v="0"/>
    <n v="2.9000000000000001E-2"/>
    <n v="152.79000000000002"/>
    <n v="13"/>
    <n v="3659.6601599999999"/>
    <n v="1986.2700000000002"/>
    <n v="1673.3901599999997"/>
    <n v="0.4572528832841134"/>
    <n v="281.51231999999982"/>
    <n v="-37.957680000000209"/>
    <m/>
  </r>
  <r>
    <s v="ORD-2023-868460"/>
    <d v="2023-06-01T00:00:00"/>
    <d v="2023-06-01T00:00:00"/>
    <n v="0"/>
    <s v="Original"/>
    <d v="2023-06-01T00:00:00"/>
    <n v="0"/>
    <x v="1"/>
    <s v="India"/>
    <s v="Bengaluru"/>
    <s v="Corporate"/>
    <s v="Retail"/>
    <s v="E. Garcia"/>
    <s v="Accessories"/>
    <s v="ACC-4587"/>
    <n v="669.37"/>
    <n v="997.2"/>
    <n v="997.2"/>
    <n v="8.2000000000000003E-2"/>
    <n v="5"/>
    <n v="4577.1480000000001"/>
    <n v="3346.85"/>
    <n v="1230.2980000000002"/>
    <n v="0.26879139586484863"/>
    <s v="Jun-2023"/>
    <d v="2023-06-01T00:00:00"/>
    <d v="2023-01-01T00:00:00"/>
    <n v="5"/>
    <s v="Q2-2023"/>
    <s v="Asia → India → Bengaluru"/>
    <m/>
    <m/>
    <s v="Medium"/>
    <n v="1"/>
    <n v="0"/>
    <n v="8.2000000000000003E-2"/>
    <n v="736.30700000000002"/>
    <n v="5"/>
    <n v="4577.1480000000001"/>
    <n v="3681.5349999999999"/>
    <n v="895.61300000000028"/>
    <n v="0.1956705354513335"/>
    <n v="0"/>
    <n v="-334.68499999999995"/>
    <m/>
  </r>
  <r>
    <s v="ORD-2025-177994"/>
    <d v="2025-03-24T00:00:00"/>
    <d v="2025-04-04T00:00:00"/>
    <n v="11"/>
    <s v="Original"/>
    <d v="2025-04-04T00:00:00"/>
    <n v="11"/>
    <x v="1"/>
    <s v="India"/>
    <s v="Mumbai"/>
    <s v="Education"/>
    <s v="Marketplace"/>
    <s v="J. Njeri"/>
    <s v="Phones"/>
    <s v="PHN-4395"/>
    <n v="23.83"/>
    <n v="47.29"/>
    <n v="47.29"/>
    <n v="6.4000000000000001E-2"/>
    <n v="19"/>
    <n v="841.00536"/>
    <n v="452.77"/>
    <n v="388.23536000000001"/>
    <n v="0.46163244429262618"/>
    <s v="Mar-2025"/>
    <d v="2025-03-01T00:00:00"/>
    <d v="2023-01-01T00:00:00"/>
    <n v="26"/>
    <s v="Q1-2025"/>
    <s v="Asia → India → Mumbai"/>
    <m/>
    <m/>
    <s v="Low"/>
    <n v="0"/>
    <n v="0"/>
    <n v="6.4000000000000001E-2"/>
    <n v="26.213000000000001"/>
    <n v="20"/>
    <n v="885.26879999999994"/>
    <n v="524.26"/>
    <n v="361.00879999999995"/>
    <n v="0.40779568872188876"/>
    <n v="44.263439999999946"/>
    <n v="-27.226560000000063"/>
    <m/>
  </r>
  <r>
    <s v="ORD-2024-355095"/>
    <d v="2024-01-02T00:00:00"/>
    <d v="2024-01-02T00:00:00"/>
    <n v="0"/>
    <s v="Original"/>
    <d v="2024-01-02T00:00:00"/>
    <n v="0"/>
    <x v="2"/>
    <s v="Canada"/>
    <s v="Vancouver"/>
    <s v="Education"/>
    <s v="Direct"/>
    <s v="A. Patel"/>
    <s v="Laptops"/>
    <s v="LAP-3581"/>
    <n v="444.41"/>
    <n v="754.24"/>
    <n v="754.24"/>
    <n v="0.20699999999999999"/>
    <n v="32"/>
    <n v="19139.594240000002"/>
    <n v="14221.12"/>
    <n v="4918.4742400000014"/>
    <n v="0.25697902360546598"/>
    <s v="Jan-2024"/>
    <d v="2024-01-01T00:00:00"/>
    <d v="2023-01-01T00:00:00"/>
    <n v="12"/>
    <s v="Q1-2024"/>
    <s v="Americas → Canada → Vancouver"/>
    <m/>
    <m/>
    <s v="Low"/>
    <n v="1"/>
    <n v="1"/>
    <n v="0.20699999999999999"/>
    <n v="488.85100000000006"/>
    <n v="34"/>
    <n v="20335.818880000003"/>
    <n v="16620.934000000001"/>
    <n v="3714.8848800000014"/>
    <n v="0.18267692596601259"/>
    <n v="1196.2246400000004"/>
    <n v="-1203.5893599999999"/>
    <m/>
  </r>
  <r>
    <s v="ORD-2023-126505"/>
    <d v="2023-12-19T00:00:00"/>
    <d v="2024-01-01T00:00:00"/>
    <n v="13"/>
    <s v="Original"/>
    <d v="2024-01-01T00:00:00"/>
    <n v="13"/>
    <x v="2"/>
    <s v="Canada"/>
    <s v="Toronto"/>
    <s v="Enterprise"/>
    <s v="Retail"/>
    <s v="K. Singh"/>
    <s v="Monitors"/>
    <s v="MON-6065"/>
    <n v="856.1"/>
    <n v="901.48"/>
    <n v="901.48"/>
    <n v="5.6000000000000001E-2"/>
    <n v="17"/>
    <n v="14466.95104"/>
    <n v="14553.7"/>
    <n v="-86.748960000000807"/>
    <n v="-5.9963540182134192E-3"/>
    <s v="Dec-2023"/>
    <d v="2023-12-01T00:00:00"/>
    <d v="2023-01-01T00:00:00"/>
    <n v="11"/>
    <s v="Q4-2023"/>
    <s v="Americas → Canada → Toronto"/>
    <m/>
    <m/>
    <s v="Medium"/>
    <n v="0"/>
    <n v="0"/>
    <n v="5.6000000000000001E-2"/>
    <n v="941.71000000000015"/>
    <n v="18"/>
    <n v="15317.948159999998"/>
    <n v="16950.780000000002"/>
    <n v="-1632.8318400000044"/>
    <n v="-0.10659598942003499"/>
    <n v="850.99711999999818"/>
    <n v="-1546.0828800000036"/>
    <m/>
  </r>
  <r>
    <s v="ORD-2023-340056"/>
    <d v="2023-04-26T00:00:00"/>
    <d v="2023-04-26T00:00:00"/>
    <n v="0"/>
    <s v="Original"/>
    <d v="2023-04-26T00:00:00"/>
    <n v="0"/>
    <x v="3"/>
    <s v="France"/>
    <s v="Marseille"/>
    <s v="Consumer"/>
    <s v="Direct"/>
    <s v="M. Rossi"/>
    <s v="Components"/>
    <s v="CMP-4945"/>
    <n v="81.489999999999995"/>
    <n v="113.08"/>
    <n v="113.08"/>
    <n v="0.121"/>
    <n v="5"/>
    <n v="496.98660000000001"/>
    <n v="407.45"/>
    <n v="89.536600000000021"/>
    <n v="0.18015898215364362"/>
    <s v="Apr-2023"/>
    <d v="2023-04-01T00:00:00"/>
    <d v="2023-01-01T00:00:00"/>
    <n v="3"/>
    <s v="Q2-2023"/>
    <s v="Europe → France → Marseille"/>
    <m/>
    <m/>
    <s v="Low"/>
    <n v="1"/>
    <n v="0"/>
    <n v="0.121"/>
    <n v="89.638999999999996"/>
    <n v="5"/>
    <n v="496.98660000000001"/>
    <n v="448.19499999999999"/>
    <n v="48.791600000000017"/>
    <n v="9.8174880369007969E-2"/>
    <n v="0"/>
    <n v="-40.745000000000005"/>
    <m/>
  </r>
  <r>
    <s v="ORD-2025-281413"/>
    <d v="2025-08-03T00:00:00"/>
    <d v="2025-08-16T00:00:00"/>
    <n v="13"/>
    <s v="Original"/>
    <d v="2025-08-16T00:00:00"/>
    <n v="13"/>
    <x v="2"/>
    <s v="Canada"/>
    <s v="Montreal"/>
    <s v="Enterprise"/>
    <s v="Distributor"/>
    <s v="O. Wang"/>
    <s v="Networking"/>
    <s v="NET-3785"/>
    <n v="698.66"/>
    <n v="868.62"/>
    <n v="868.62"/>
    <n v="7.1999999999999995E-2"/>
    <n v="15"/>
    <n v="12091.190399999999"/>
    <n v="10479.9"/>
    <n v="1611.2903999999999"/>
    <n v="0.13326151906432637"/>
    <s v="Aug-2025"/>
    <d v="2025-08-01T00:00:00"/>
    <d v="2023-01-01T00:00:00"/>
    <n v="31"/>
    <s v="Q3-2025"/>
    <s v="Americas → Canada → Montreal"/>
    <m/>
    <m/>
    <s v="Medium"/>
    <n v="0"/>
    <n v="0"/>
    <n v="7.1999999999999995E-2"/>
    <n v="768.52600000000007"/>
    <n v="16"/>
    <n v="12897.269760000001"/>
    <n v="12296.416000000001"/>
    <n v="600.85375999999997"/>
    <n v="4.6587670970758999E-2"/>
    <n v="806.07936000000154"/>
    <n v="-1010.4366399999999"/>
    <m/>
  </r>
  <r>
    <s v="ORD-2023-713614"/>
    <d v="2023-08-02T00:00:00"/>
    <d v="2023-08-19T00:00:00"/>
    <n v="17"/>
    <s v="Original"/>
    <d v="2023-08-19T00:00:00"/>
    <n v="17"/>
    <x v="2"/>
    <s v="Canada"/>
    <s v="Vancouver"/>
    <s v="Corporate"/>
    <s v="Online"/>
    <s v="F. Müller"/>
    <s v="Networking"/>
    <s v="NET-3689"/>
    <n v="175.38"/>
    <n v="347.9"/>
    <n v="347.9"/>
    <n v="7.1999999999999995E-2"/>
    <n v="43"/>
    <n v="13882.6016"/>
    <n v="7541.34"/>
    <n v="6341.2615999999998"/>
    <n v="0.45677761148169804"/>
    <s v="Aug-2023"/>
    <d v="2023-08-01T00:00:00"/>
    <d v="2023-01-01T00:00:00"/>
    <n v="7"/>
    <s v="Q3-2023"/>
    <s v="Americas → Canada → Vancouver"/>
    <m/>
    <m/>
    <s v="Low"/>
    <n v="0"/>
    <n v="0"/>
    <n v="7.1999999999999995E-2"/>
    <n v="192.91800000000001"/>
    <n v="45"/>
    <n v="14528.303999999998"/>
    <n v="8681.31"/>
    <n v="5846.9939999999988"/>
    <n v="0.40245537262986786"/>
    <n v="645.70239999999831"/>
    <n v="-494.26760000000104"/>
    <m/>
  </r>
  <r>
    <s v="ORD-2023-173313"/>
    <d v="2023-06-15T00:00:00"/>
    <d v="2023-07-12T00:00:00"/>
    <n v="27"/>
    <s v="Original"/>
    <d v="2023-07-12T00:00:00"/>
    <n v="27"/>
    <x v="3"/>
    <s v="United Kingdom"/>
    <s v="Manchester"/>
    <s v="Consumer"/>
    <s v="Direct"/>
    <s v="I. Johnson"/>
    <s v="Accessories"/>
    <s v="ACC-3833"/>
    <n v="751.28"/>
    <n v="1111.8800000000001"/>
    <n v="1111.8800000000001"/>
    <n v="0.13500000000000001"/>
    <n v="7"/>
    <n v="6732.4334000000008"/>
    <n v="5258.96"/>
    <n v="1473.4734000000008"/>
    <n v="0.21886193482433863"/>
    <s v="Jun-2023"/>
    <d v="2023-06-01T00:00:00"/>
    <d v="2023-01-01T00:00:00"/>
    <n v="5"/>
    <s v="Q2-2023"/>
    <s v="Europe → United Kingdom → Manchester"/>
    <m/>
    <m/>
    <s v="Medium"/>
    <n v="0"/>
    <n v="0"/>
    <n v="0.13500000000000001"/>
    <n v="826.40800000000002"/>
    <n v="7"/>
    <n v="6732.4334000000008"/>
    <n v="5784.8559999999998"/>
    <n v="947.57740000000103"/>
    <n v="0.14074812830677255"/>
    <n v="0"/>
    <n v="-525.89599999999973"/>
    <m/>
  </r>
  <r>
    <s v="ORD-2024-496601"/>
    <d v="2024-11-11T00:00:00"/>
    <d v="2024-11-24T00:00:00"/>
    <n v="13"/>
    <s v="Original"/>
    <d v="2024-11-24T00:00:00"/>
    <n v="13"/>
    <x v="3"/>
    <s v="United Kingdom"/>
    <s v="London"/>
    <s v="Corporate"/>
    <s v="Retail"/>
    <s v="E. Garcia"/>
    <s v="Networking"/>
    <s v="NET-2932"/>
    <n v="164.53"/>
    <n v="327.72"/>
    <n v="327.72"/>
    <n v="6.7000000000000004E-2"/>
    <n v="14"/>
    <n v="4280.6786400000001"/>
    <n v="2303.42"/>
    <n v="1977.25864"/>
    <n v="0.46190307805960412"/>
    <s v="Nov-2024"/>
    <d v="2024-11-01T00:00:00"/>
    <d v="2023-01-01T00:00:00"/>
    <n v="22"/>
    <s v="Q4-2024"/>
    <s v="Europe → United Kingdom → London"/>
    <m/>
    <m/>
    <s v="Low"/>
    <n v="0"/>
    <n v="0"/>
    <n v="6.7000000000000004E-2"/>
    <n v="180.983"/>
    <n v="15"/>
    <n v="4586.4414000000006"/>
    <n v="2714.7449999999999"/>
    <n v="1871.6964000000007"/>
    <n v="0.40809338586556465"/>
    <n v="305.76276000000053"/>
    <n v="-105.56223999999929"/>
    <m/>
  </r>
  <r>
    <s v="ORD-2025-155182"/>
    <d v="2025-07-11T00:00:00"/>
    <d v="2025-08-03T00:00:00"/>
    <n v="23"/>
    <s v="Original"/>
    <d v="2025-08-03T00:00:00"/>
    <n v="23"/>
    <x v="0"/>
    <s v="Kenya"/>
    <s v="Nakuru"/>
    <s v="Small Business"/>
    <s v="Retail"/>
    <s v="C. Otieno"/>
    <s v="Phones"/>
    <s v="PHN-7636"/>
    <n v="389.93"/>
    <n v="486.13"/>
    <n v="486.13"/>
    <n v="0.13200000000000001"/>
    <n v="17"/>
    <n v="7173.3342799999991"/>
    <n v="6628.81"/>
    <n v="544.52427999999873"/>
    <n v="7.5909508569562828E-2"/>
    <s v="Jul-2025"/>
    <d v="2025-07-01T00:00:00"/>
    <d v="2023-01-01T00:00:00"/>
    <n v="30"/>
    <s v="Q3-2025"/>
    <s v="Africa → Kenya → Nakuru"/>
    <m/>
    <m/>
    <s v="Low"/>
    <n v="0"/>
    <n v="0"/>
    <n v="0.13200000000000001"/>
    <n v="428.92300000000006"/>
    <n v="18"/>
    <n v="7595.2951199999998"/>
    <n v="7720.6140000000014"/>
    <n v="-125.31888000000163"/>
    <n v="-1.6499540573480919E-2"/>
    <n v="421.96084000000064"/>
    <n v="-669.84316000000035"/>
    <m/>
  </r>
  <r>
    <s v="ORD-2023-244375"/>
    <d v="2023-06-03T00:00:00"/>
    <d v="2023-07-01T00:00:00"/>
    <n v="28"/>
    <s v="Original"/>
    <d v="2023-07-01T00:00:00"/>
    <n v="28"/>
    <x v="2"/>
    <s v="Brazil"/>
    <s v="Brasília"/>
    <s v="Small Business"/>
    <s v="Marketplace"/>
    <s v="A. Patel"/>
    <s v="Components"/>
    <s v="CMP-1223"/>
    <n v="860.4"/>
    <n v="2066.6"/>
    <n v="2066.6"/>
    <n v="0.01"/>
    <n v="3"/>
    <n v="6137.8019999999988"/>
    <n v="2581.1999999999998"/>
    <n v="3556.601999999999"/>
    <n v="0.57945857491004105"/>
    <s v="Jun-2023"/>
    <d v="2023-06-01T00:00:00"/>
    <d v="2023-01-01T00:00:00"/>
    <n v="5"/>
    <s v="Q2-2023"/>
    <s v="Americas → Brazil → Brasília"/>
    <m/>
    <m/>
    <s v="High"/>
    <n v="0"/>
    <n v="0"/>
    <n v="0.01"/>
    <n v="946.44"/>
    <n v="3"/>
    <n v="6137.8019999999988"/>
    <n v="2839.32"/>
    <n v="3298.4819999999986"/>
    <n v="0.53740443240104507"/>
    <n v="0"/>
    <n v="-258.12000000000035"/>
    <m/>
  </r>
  <r>
    <s v="ORD-2023-856322"/>
    <d v="2023-01-29T00:00:00"/>
    <d v="2023-02-06T00:00:00"/>
    <n v="8"/>
    <s v="Original"/>
    <d v="2023-02-06T00:00:00"/>
    <n v="8"/>
    <x v="2"/>
    <s v="Brazil"/>
    <s v="Brasília"/>
    <s v="Corporate"/>
    <s v="Marketplace"/>
    <s v="D. Smith"/>
    <s v="Monitors"/>
    <s v="MON-7207"/>
    <n v="41.84"/>
    <n v="86.2"/>
    <n v="86.2"/>
    <n v="0.22600000000000001"/>
    <n v="27"/>
    <n v="1801.4076000000002"/>
    <n v="1129.68"/>
    <n v="671.72760000000017"/>
    <n v="0.37289039970742882"/>
    <s v="Jan-2023"/>
    <d v="2023-01-01T00:00:00"/>
    <d v="2023-01-01T00:00:00"/>
    <n v="0"/>
    <s v="Q1-2023"/>
    <s v="Americas → Brazil → Brasília"/>
    <m/>
    <m/>
    <s v="Low"/>
    <n v="0"/>
    <n v="1"/>
    <n v="0.22600000000000001"/>
    <n v="46.024000000000008"/>
    <n v="28"/>
    <n v="1868.1263999999999"/>
    <n v="1288.6720000000003"/>
    <n v="579.45439999999962"/>
    <n v="0.31017943967817146"/>
    <n v="66.718799999999646"/>
    <n v="-92.273200000000543"/>
    <m/>
  </r>
  <r>
    <s v="ORD-2024-594527"/>
    <d v="2024-09-06T00:00:00"/>
    <d v="2024-09-04T00:00:00"/>
    <n v="-2"/>
    <s v="Corrected"/>
    <d v="2024-09-08T00:00:00"/>
    <n v="2"/>
    <x v="1"/>
    <s v="Japan"/>
    <s v="Osaka"/>
    <s v="Corporate"/>
    <s v="Direct"/>
    <s v="A. Patel"/>
    <s v="Laptops"/>
    <s v="LAP-4483"/>
    <n v="1368.17"/>
    <n v="2307.75"/>
    <n v="2307.75"/>
    <n v="0.16300000000000001"/>
    <n v="21"/>
    <n v="40563.321749999996"/>
    <n v="28731.57"/>
    <n v="11831.751749999996"/>
    <n v="0.29168596750831921"/>
    <s v="Sep-2024"/>
    <d v="2024-09-01T00:00:00"/>
    <d v="2023-03-01T00:00:00"/>
    <n v="18"/>
    <s v="Q3-2024"/>
    <s v="Asia → Japan → Osaka"/>
    <m/>
    <m/>
    <s v="High"/>
    <n v="1"/>
    <n v="0"/>
    <n v="0.16300000000000001"/>
    <n v="1504.9870000000003"/>
    <n v="22"/>
    <n v="42494.908499999998"/>
    <n v="33109.714000000007"/>
    <n v="9385.1944999999905"/>
    <n v="0.22085456425915098"/>
    <n v="1931.5867500000022"/>
    <n v="-2446.5572500000053"/>
    <m/>
  </r>
  <r>
    <s v="ORD-2024-689872"/>
    <d v="2024-08-03T00:00:00"/>
    <d v="2024-08-09T00:00:00"/>
    <n v="6"/>
    <s v="Original"/>
    <d v="2024-08-09T00:00:00"/>
    <n v="6"/>
    <x v="0"/>
    <s v="Kenya"/>
    <s v="Mombasa"/>
    <s v="Consumer"/>
    <s v="Marketplace"/>
    <s v="H. Kim"/>
    <s v="Laptops"/>
    <s v="LAP-1969"/>
    <n v="643.21"/>
    <n v="1112.81"/>
    <n v="1112.81"/>
    <n v="0.14099999999999999"/>
    <n v="4"/>
    <n v="3823.6151599999998"/>
    <n v="2572.84"/>
    <n v="1250.7751599999997"/>
    <n v="0.32711847496702562"/>
    <s v="Aug-2024"/>
    <d v="2024-08-01T00:00:00"/>
    <d v="2023-01-01T00:00:00"/>
    <n v="19"/>
    <s v="Q3-2024"/>
    <s v="Africa → Kenya → Mombasa"/>
    <m/>
    <m/>
    <s v="Medium"/>
    <n v="1"/>
    <n v="0"/>
    <n v="0.14099999999999999"/>
    <n v="707.53100000000006"/>
    <n v="4"/>
    <n v="3823.6151599999998"/>
    <n v="2830.1240000000003"/>
    <n v="993.49115999999958"/>
    <n v="0.25983032246372817"/>
    <n v="0"/>
    <n v="-257.28400000000011"/>
    <m/>
  </r>
  <r>
    <s v="ORD-2025-246692"/>
    <d v="2025-04-17T00:00:00"/>
    <d v="2025-04-17T00:00:00"/>
    <n v="0"/>
    <s v="Original"/>
    <d v="2025-04-17T00:00:00"/>
    <n v="0"/>
    <x v="2"/>
    <s v="Brazil"/>
    <s v="São Paulo"/>
    <s v="Corporate"/>
    <s v="Distributor"/>
    <s v="L. Okafor"/>
    <s v="Phones"/>
    <s v="PHN-4566"/>
    <n v="719.41"/>
    <n v="1125.99"/>
    <n v="1125.99"/>
    <n v="4.1000000000000002E-2"/>
    <n v="21"/>
    <n v="22676.312610000001"/>
    <n v="15107.609999999999"/>
    <n v="7568.7026100000021"/>
    <n v="0.33377131194876403"/>
    <s v="Apr-2025"/>
    <d v="2025-04-01T00:00:00"/>
    <d v="2023-01-01T00:00:00"/>
    <n v="27"/>
    <s v="Q2-2025"/>
    <s v="Americas → Brazil → São Paulo"/>
    <m/>
    <m/>
    <s v="Medium"/>
    <n v="1"/>
    <n v="0"/>
    <n v="4.1000000000000002E-2"/>
    <n v="791.351"/>
    <n v="22"/>
    <n v="23756.137019999998"/>
    <n v="17409.722000000002"/>
    <n v="6346.4150199999967"/>
    <n v="0.26714844314364022"/>
    <n v="1079.8244099999974"/>
    <n v="-1222.2875900000054"/>
    <m/>
  </r>
  <r>
    <s v="ORD-2023-378676"/>
    <d v="2023-05-03T00:00:00"/>
    <d v="2023-05-16T00:00:00"/>
    <n v="13"/>
    <s v="Original"/>
    <d v="2023-05-16T00:00:00"/>
    <n v="13"/>
    <x v="2"/>
    <s v="USA"/>
    <s v="New York"/>
    <s v="Corporate"/>
    <s v="Marketplace"/>
    <s v="L. Okafor"/>
    <s v="Phones"/>
    <s v="PHN-5366"/>
    <n v="64.5"/>
    <n v="123.62"/>
    <n v="123.62"/>
    <n v="0"/>
    <n v="3"/>
    <n v="370.86"/>
    <n v="193.5"/>
    <n v="177.36"/>
    <n v="0.47823976702798904"/>
    <s v="May-2023"/>
    <d v="2023-05-01T00:00:00"/>
    <d v="2023-01-01T00:00:00"/>
    <n v="4"/>
    <s v="Q2-2023"/>
    <s v="Americas → USA → New York"/>
    <m/>
    <m/>
    <s v="Low"/>
    <n v="0"/>
    <n v="0"/>
    <n v="0"/>
    <n v="70.95"/>
    <n v="3"/>
    <n v="370.86"/>
    <n v="212.85000000000002"/>
    <n v="158.01"/>
    <n v="0.42606374373078787"/>
    <n v="0"/>
    <n v="-19.350000000000023"/>
    <m/>
  </r>
  <r>
    <s v="ORD-2024-243988"/>
    <d v="2024-03-13T00:00:00"/>
    <d v="2024-04-06T00:00:00"/>
    <n v="24"/>
    <s v="Original"/>
    <d v="2024-04-06T00:00:00"/>
    <n v="24"/>
    <x v="0"/>
    <s v="Nigeria"/>
    <s v="Abuja"/>
    <s v="Consumer"/>
    <s v="Distributor"/>
    <s v="L. Okafor"/>
    <s v="Components"/>
    <s v="CMP-9001"/>
    <n v="1232.78"/>
    <n v="1731.75"/>
    <n v="1731.75"/>
    <n v="9.2999999999999999E-2"/>
    <n v="16"/>
    <n v="25131.155999999999"/>
    <n v="19724.48"/>
    <n v="5406.6759999999995"/>
    <n v="0.21513837246484005"/>
    <s v="Mar-2024"/>
    <d v="2024-03-01T00:00:00"/>
    <d v="2023-01-01T00:00:00"/>
    <n v="14"/>
    <s v="Q1-2024"/>
    <s v="Africa → Nigeria → Abuja"/>
    <m/>
    <m/>
    <s v="High"/>
    <n v="0"/>
    <n v="0"/>
    <n v="9.2999999999999999E-2"/>
    <n v="1356.058"/>
    <n v="17"/>
    <n v="26701.85325"/>
    <n v="23052.986000000001"/>
    <n v="3648.8672499999993"/>
    <n v="0.13665220971132402"/>
    <n v="1570.6972500000011"/>
    <n v="-1757.8087500000001"/>
    <m/>
  </r>
  <r>
    <s v="ORD-2024-572312"/>
    <d v="2024-06-16T00:00:00"/>
    <d v="2024-06-21T00:00:00"/>
    <n v="5"/>
    <s v="Original"/>
    <d v="2024-06-21T00:00:00"/>
    <n v="5"/>
    <x v="1"/>
    <s v="Japan"/>
    <s v="Tokyo"/>
    <s v="Small Business"/>
    <s v="Distributor"/>
    <s v="F. Müller"/>
    <s v="Phones"/>
    <s v="PHN-9677"/>
    <n v="1367.13"/>
    <n v="3062.01"/>
    <n v="3062.01"/>
    <n v="0.10299999999999999"/>
    <n v="25"/>
    <n v="68665.574250000005"/>
    <n v="34178.25"/>
    <n v="34487.324250000005"/>
    <n v="0.50225057645971705"/>
    <s v="Jun-2024"/>
    <d v="2024-06-01T00:00:00"/>
    <d v="2023-03-01T00:00:00"/>
    <n v="15"/>
    <s v="Q2-2024"/>
    <s v="Asia → Japan → Tokyo"/>
    <m/>
    <m/>
    <s v="High"/>
    <n v="1"/>
    <n v="0"/>
    <n v="0.10299999999999999"/>
    <n v="1503.8430000000003"/>
    <n v="26"/>
    <n v="71412.197220000016"/>
    <n v="39099.918000000005"/>
    <n v="32312.279220000011"/>
    <n v="0.45247563410568875"/>
    <n v="2746.6229700000113"/>
    <n v="-2175.0450299999939"/>
    <m/>
  </r>
  <r>
    <s v="ORD-2025-281062"/>
    <d v="2025-02-15T00:00:00"/>
    <d v="2025-02-27T00:00:00"/>
    <n v="12"/>
    <s v="Original"/>
    <d v="2025-02-27T00:00:00"/>
    <n v="12"/>
    <x v="3"/>
    <s v="France"/>
    <s v="Lyon"/>
    <s v="Non-Profit"/>
    <s v="Direct"/>
    <s v="K. Singh"/>
    <s v="Accessories"/>
    <s v="ACC-1604"/>
    <n v="1027.26"/>
    <n v="2200.41"/>
    <n v="2200.41"/>
    <n v="8.7999999999999995E-2"/>
    <n v="6"/>
    <n v="12040.64352"/>
    <n v="6163.5599999999995"/>
    <n v="5877.0835200000001"/>
    <n v="0.48810377204822358"/>
    <s v="Feb-2025"/>
    <d v="2025-02-01T00:00:00"/>
    <d v="2023-01-01T00:00:00"/>
    <n v="25"/>
    <s v="Q1-2025"/>
    <s v="Europe → France → Lyon"/>
    <m/>
    <m/>
    <s v="High"/>
    <n v="0"/>
    <n v="0"/>
    <n v="8.7999999999999995E-2"/>
    <n v="1129.9860000000001"/>
    <n v="6"/>
    <n v="12040.64352"/>
    <n v="6779.9160000000011"/>
    <n v="5260.7275199999985"/>
    <n v="0.43691414925304578"/>
    <n v="0"/>
    <n v="-616.35600000000159"/>
    <m/>
  </r>
  <r>
    <s v="ORD-2023-727290"/>
    <d v="2023-04-03T00:00:00"/>
    <d v="2023-04-16T00:00:00"/>
    <n v="13"/>
    <s v="Original"/>
    <d v="2023-04-16T00:00:00"/>
    <n v="13"/>
    <x v="3"/>
    <s v="France"/>
    <s v="Marseille"/>
    <s v="Non-Profit"/>
    <s v="Marketplace"/>
    <s v="M. Rossi"/>
    <s v="Accessories"/>
    <s v="ACC-4815"/>
    <n v="790.54"/>
    <n v="601.49"/>
    <n v="601.49"/>
    <n v="0"/>
    <n v="15"/>
    <n v="9022.35"/>
    <n v="11858.099999999999"/>
    <n v="-2835.7499999999982"/>
    <n v="-0.31430281467688553"/>
    <s v="Apr-2023"/>
    <d v="2023-04-01T00:00:00"/>
    <d v="2023-01-01T00:00:00"/>
    <n v="3"/>
    <s v="Q2-2023"/>
    <s v="Europe → France → Marseille"/>
    <m/>
    <m/>
    <s v="Low"/>
    <n v="0"/>
    <n v="0"/>
    <n v="0"/>
    <n v="869.59400000000005"/>
    <n v="16"/>
    <n v="9623.84"/>
    <n v="13913.504000000001"/>
    <n v="-4289.6640000000007"/>
    <n v="-0.44573309614457435"/>
    <n v="601.48999999999978"/>
    <n v="-1453.9140000000025"/>
    <m/>
  </r>
  <r>
    <s v="ORD-2025-993993"/>
    <d v="2025-08-30T00:00:00"/>
    <d v="2025-09-22T00:00:00"/>
    <n v="23"/>
    <s v="Original"/>
    <d v="2025-09-22T00:00:00"/>
    <n v="23"/>
    <x v="3"/>
    <s v="France"/>
    <s v="Marseille"/>
    <s v="Corporate"/>
    <s v="Direct"/>
    <s v="E. Garcia"/>
    <s v="Components"/>
    <s v="CMP-5311"/>
    <n v="663.9"/>
    <n v="947.77"/>
    <n v="947.77"/>
    <n v="0.17399999999999999"/>
    <n v="15"/>
    <n v="11742.8703"/>
    <n v="9958.5"/>
    <n v="1784.3703000000005"/>
    <n v="0.1519535049280073"/>
    <s v="Aug-2025"/>
    <d v="2025-08-01T00:00:00"/>
    <d v="2023-01-01T00:00:00"/>
    <n v="31"/>
    <s v="Q3-2025"/>
    <s v="Europe → France → Marseille"/>
    <m/>
    <m/>
    <s v="Medium"/>
    <n v="0"/>
    <n v="0"/>
    <n v="0.17399999999999999"/>
    <n v="730.29000000000008"/>
    <n v="16"/>
    <n v="12525.72832"/>
    <n v="11684.640000000001"/>
    <n v="841.08831999999893"/>
    <n v="6.7148855420807896E-2"/>
    <n v="782.85801999999967"/>
    <n v="-943.28198000000157"/>
    <m/>
  </r>
  <r>
    <s v="ORD-2023-619493"/>
    <d v="2023-02-27T00:00:00"/>
    <d v="2023-02-26T00:00:00"/>
    <n v="-1"/>
    <s v="Corrected"/>
    <d v="2023-02-28T00:00:00"/>
    <n v="1"/>
    <x v="2"/>
    <s v="USA"/>
    <s v="San Francisco"/>
    <s v="Non-Profit"/>
    <s v="Online"/>
    <s v="L. Okafor"/>
    <s v="Networking"/>
    <s v="NET-1282"/>
    <n v="1015.91"/>
    <n v="2331.48"/>
    <n v="2331.48"/>
    <n v="0.14599999999999999"/>
    <n v="26"/>
    <n v="51768.181920000003"/>
    <n v="26413.66"/>
    <n v="25354.521920000003"/>
    <n v="0.48977037592669626"/>
    <s v="Feb-2023"/>
    <d v="2023-02-01T00:00:00"/>
    <d v="2023-01-01T00:00:00"/>
    <n v="1"/>
    <s v="Q1-2023"/>
    <s v="Americas → USA → San Francisco"/>
    <m/>
    <m/>
    <s v="High"/>
    <n v="1"/>
    <n v="0"/>
    <n v="0.14599999999999999"/>
    <n v="1117.501"/>
    <n v="27"/>
    <n v="53759.26584"/>
    <n v="30172.526999999998"/>
    <n v="23586.738840000002"/>
    <n v="0.43874741351936591"/>
    <n v="1991.0839199999973"/>
    <n v="-1767.7830800000011"/>
    <m/>
  </r>
  <r>
    <s v="ORD-2024-947056"/>
    <d v="2024-07-31T00:00:00"/>
    <d v="2024-08-15T00:00:00"/>
    <n v="15"/>
    <s v="Original"/>
    <d v="2024-08-15T00:00:00"/>
    <n v="15"/>
    <x v="1"/>
    <s v="Japan"/>
    <s v="Tokyo"/>
    <s v="Corporate"/>
    <s v="Marketplace"/>
    <s v="F. Müller"/>
    <s v="Monitors"/>
    <s v="MON-1564"/>
    <n v="1252.52"/>
    <n v="1417.24"/>
    <n v="1417.24"/>
    <n v="0.192"/>
    <n v="5"/>
    <n v="5725.6496000000006"/>
    <n v="6262.6"/>
    <n v="-536.95039999999972"/>
    <n v="-9.3779821943696953E-2"/>
    <s v="Jul-2024"/>
    <d v="2024-07-01T00:00:00"/>
    <d v="2023-03-01T00:00:00"/>
    <n v="16"/>
    <s v="Q3-2024"/>
    <s v="Asia → Japan → Tokyo"/>
    <m/>
    <m/>
    <s v="Medium"/>
    <n v="0"/>
    <n v="0"/>
    <n v="0.192"/>
    <n v="1377.7720000000002"/>
    <n v="5"/>
    <n v="5725.6496000000006"/>
    <n v="6888.8600000000006"/>
    <n v="-1163.2103999999999"/>
    <n v="-0.20315780413806667"/>
    <n v="0"/>
    <n v="-626.26000000000022"/>
    <m/>
  </r>
  <r>
    <s v="ORD-2025-856556"/>
    <d v="2025-06-15T00:00:00"/>
    <d v="2025-07-12T00:00:00"/>
    <n v="27"/>
    <s v="Original"/>
    <d v="2025-07-12T00:00:00"/>
    <n v="27"/>
    <x v="3"/>
    <s v="France"/>
    <s v="Marseille"/>
    <s v="Consumer"/>
    <s v="Direct"/>
    <s v="C. Otieno"/>
    <s v="Accessories"/>
    <s v="ACC-7906"/>
    <n v="318.83"/>
    <n v="699.5"/>
    <n v="699.5"/>
    <n v="0.08"/>
    <n v="13"/>
    <n v="8366.02"/>
    <n v="4144.79"/>
    <n v="4221.2300000000005"/>
    <n v="0.50456848059172699"/>
    <s v="Jun-2025"/>
    <d v="2025-06-01T00:00:00"/>
    <d v="2023-01-01T00:00:00"/>
    <n v="29"/>
    <s v="Q2-2025"/>
    <s v="Europe → France → Marseille"/>
    <m/>
    <m/>
    <s v="Low"/>
    <n v="0"/>
    <n v="0"/>
    <n v="0.08"/>
    <n v="350.71300000000002"/>
    <n v="14"/>
    <n v="9009.56"/>
    <n v="4909.982"/>
    <n v="4099.5779999999995"/>
    <n v="0.45502532865089967"/>
    <n v="643.53999999999905"/>
    <n v="-121.65200000000095"/>
    <m/>
  </r>
  <r>
    <s v="ORD-2024-442776"/>
    <d v="2024-06-30T00:00:00"/>
    <d v="2024-07-21T00:00:00"/>
    <n v="21"/>
    <s v="Original"/>
    <d v="2024-07-21T00:00:00"/>
    <n v="21"/>
    <x v="0"/>
    <s v="Kenya"/>
    <s v="Kisumu"/>
    <s v="Small Business"/>
    <s v="Retail"/>
    <s v="K. Singh"/>
    <s v="Laptops"/>
    <s v="LAP-6577"/>
    <n v="753.43"/>
    <n v="1787.2"/>
    <n v="1787.2"/>
    <n v="7.2999999999999995E-2"/>
    <n v="9"/>
    <n v="14910.609600000002"/>
    <n v="6780.87"/>
    <n v="8129.7396000000017"/>
    <n v="0.54523187301476939"/>
    <s v="Jun-2024"/>
    <d v="2024-06-01T00:00:00"/>
    <d v="2023-01-01T00:00:00"/>
    <n v="17"/>
    <s v="Q2-2024"/>
    <s v="Africa → Kenya → Kisumu"/>
    <m/>
    <m/>
    <s v="High"/>
    <n v="0"/>
    <n v="0"/>
    <n v="7.2999999999999995E-2"/>
    <n v="828.77300000000002"/>
    <n v="9"/>
    <n v="14910.609600000002"/>
    <n v="7458.9570000000003"/>
    <n v="7451.6526000000013"/>
    <n v="0.49975506031624628"/>
    <n v="0"/>
    <n v="-678.08700000000044"/>
    <m/>
  </r>
  <r>
    <s v="ORD-2025-705398"/>
    <d v="2025-02-17T00:00:00"/>
    <d v="2025-02-15T00:00:00"/>
    <n v="-2"/>
    <s v="Corrected"/>
    <d v="2025-02-19T00:00:00"/>
    <n v="2"/>
    <x v="2"/>
    <s v="Canada"/>
    <s v="Toronto"/>
    <s v="Small Business"/>
    <s v="Retail"/>
    <s v="D. Smith"/>
    <s v="Components"/>
    <s v="CMP-5065"/>
    <n v="1133.47"/>
    <n v="1698.75"/>
    <n v="1698.75"/>
    <n v="4.2999999999999997E-2"/>
    <n v="5"/>
    <n v="8128.5187499999993"/>
    <n v="5667.35"/>
    <n v="2461.1687499999989"/>
    <n v="0.30278194904821976"/>
    <s v="Feb-2025"/>
    <d v="2025-02-01T00:00:00"/>
    <d v="2023-01-01T00:00:00"/>
    <n v="25"/>
    <s v="Q1-2025"/>
    <s v="Americas → Canada → Toronto"/>
    <m/>
    <m/>
    <s v="High"/>
    <n v="1"/>
    <n v="0"/>
    <n v="4.2999999999999997E-2"/>
    <n v="1246.8170000000002"/>
    <n v="5"/>
    <n v="8128.5187499999993"/>
    <n v="6234.0850000000009"/>
    <n v="1894.4337499999983"/>
    <n v="0.2330601439530417"/>
    <n v="0"/>
    <n v="-566.73500000000058"/>
    <m/>
  </r>
  <r>
    <s v="ORD-2023-689428"/>
    <d v="2023-01-07T00:00:00"/>
    <d v="2023-01-30T00:00:00"/>
    <n v="23"/>
    <s v="Original"/>
    <d v="2023-01-30T00:00:00"/>
    <n v="23"/>
    <x v="0"/>
    <s v="South Africa"/>
    <s v="Cape Town"/>
    <s v="Consumer"/>
    <s v="Online"/>
    <s v="A. Patel"/>
    <s v="Printers"/>
    <s v="PRN-4787"/>
    <n v="299.02"/>
    <n v="724.7"/>
    <n v="724.7"/>
    <n v="0.14000000000000001"/>
    <n v="5"/>
    <n v="3116.21"/>
    <n v="1495.1"/>
    <n v="1621.1100000000001"/>
    <n v="0.52021847051386139"/>
    <s v="Jan-2023"/>
    <d v="2023-01-01T00:00:00"/>
    <d v="2023-01-01T00:00:00"/>
    <n v="0"/>
    <s v="Q1-2023"/>
    <s v="Africa → South Africa → Cape Town"/>
    <m/>
    <m/>
    <s v="Low"/>
    <n v="0"/>
    <n v="0"/>
    <n v="0.14000000000000001"/>
    <n v="328.92200000000003"/>
    <n v="5"/>
    <n v="3116.21"/>
    <n v="1644.6100000000001"/>
    <n v="1471.6"/>
    <n v="0.47224031756524748"/>
    <n v="0"/>
    <n v="-149.51000000000022"/>
    <m/>
  </r>
  <r>
    <s v="ORD-2025-683247"/>
    <d v="2025-03-10T00:00:00"/>
    <d v="2025-04-04T00:00:00"/>
    <n v="25"/>
    <s v="Original"/>
    <d v="2025-04-04T00:00:00"/>
    <n v="25"/>
    <x v="1"/>
    <s v="Japan"/>
    <s v="Osaka"/>
    <s v="Corporate"/>
    <s v="Direct"/>
    <s v="H. Kim"/>
    <s v="Printers"/>
    <s v="PRN-9867"/>
    <n v="783.72"/>
    <n v="1355.94"/>
    <n v="1355.94"/>
    <n v="0.187"/>
    <n v="4"/>
    <n v="4409.5168800000001"/>
    <n v="3134.88"/>
    <n v="1274.63688"/>
    <n v="0.28906497348525856"/>
    <s v="Mar-2025"/>
    <d v="2025-03-01T00:00:00"/>
    <d v="2023-03-01T00:00:00"/>
    <n v="24"/>
    <s v="Q1-2025"/>
    <s v="Asia → Japan → Osaka"/>
    <m/>
    <m/>
    <s v="Medium"/>
    <n v="0"/>
    <n v="0"/>
    <n v="0.187"/>
    <n v="862.0920000000001"/>
    <n v="4"/>
    <n v="4409.5168800000001"/>
    <n v="3448.3680000000004"/>
    <n v="961.14887999999974"/>
    <n v="0.21797147083378435"/>
    <n v="0"/>
    <n v="-313.48800000000028"/>
    <m/>
  </r>
  <r>
    <s v="ORD-2024-585443"/>
    <d v="2024-08-17T00:00:00"/>
    <d v="2024-08-15T00:00:00"/>
    <n v="-2"/>
    <s v="Corrected"/>
    <d v="2024-08-19T00:00:00"/>
    <n v="2"/>
    <x v="2"/>
    <s v="Brazil"/>
    <s v="Rio de Janeiro"/>
    <s v="Consumer"/>
    <s v="Direct"/>
    <s v="M. Rossi"/>
    <s v="Monitors"/>
    <s v="MON-2849"/>
    <n v="165.3"/>
    <n v="275.07"/>
    <n v="275.07"/>
    <n v="0.13300000000000001"/>
    <n v="25"/>
    <n v="5962.1422499999999"/>
    <n v="4132.5"/>
    <n v="1829.6422499999999"/>
    <n v="0.30687665159280625"/>
    <s v="Aug-2024"/>
    <d v="2024-08-01T00:00:00"/>
    <d v="2023-01-01T00:00:00"/>
    <n v="19"/>
    <s v="Q3-2024"/>
    <s v="Americas → Brazil → Rio de Janeiro"/>
    <m/>
    <m/>
    <s v="Low"/>
    <n v="1"/>
    <n v="0"/>
    <n v="0.13300000000000001"/>
    <n v="181.83000000000004"/>
    <n v="26"/>
    <n v="6200.6279399999994"/>
    <n v="4727.5800000000008"/>
    <n v="1473.0479399999986"/>
    <n v="0.23756431675208667"/>
    <n v="238.48568999999952"/>
    <n v="-356.59431000000131"/>
    <m/>
  </r>
  <r>
    <s v="ORD-2024-907733"/>
    <d v="2024-03-09T00:00:00"/>
    <d v="2024-03-22T00:00:00"/>
    <n v="13"/>
    <s v="Original"/>
    <d v="2024-03-22T00:00:00"/>
    <n v="13"/>
    <x v="3"/>
    <s v="United Kingdom"/>
    <s v="Manchester"/>
    <s v="Consumer"/>
    <s v="Online"/>
    <s v="E. Garcia"/>
    <s v="Laptops"/>
    <s v="LAP-8633"/>
    <n v="985.45"/>
    <n v="1802.44"/>
    <n v="1802.44"/>
    <n v="8.9999999999999993E-3"/>
    <n v="19"/>
    <n v="33938.142760000002"/>
    <n v="18723.55"/>
    <n v="15214.592760000003"/>
    <n v="0.44830363486867486"/>
    <s v="Mar-2024"/>
    <d v="2024-03-01T00:00:00"/>
    <d v="2023-01-01T00:00:00"/>
    <n v="14"/>
    <s v="Q1-2024"/>
    <s v="Europe → United Kingdom → Manchester"/>
    <m/>
    <m/>
    <s v="High"/>
    <n v="0"/>
    <n v="0"/>
    <n v="8.9999999999999993E-3"/>
    <n v="1083.9950000000001"/>
    <n v="20"/>
    <n v="35724.360800000002"/>
    <n v="21679.9"/>
    <n v="14044.460800000001"/>
    <n v="0.3931339983555423"/>
    <n v="1786.2180399999997"/>
    <n v="-1170.1319600000024"/>
    <m/>
  </r>
  <r>
    <s v="ORD-2024-550400"/>
    <d v="2024-08-19T00:00:00"/>
    <d v="2024-09-02T00:00:00"/>
    <n v="14"/>
    <s v="Original"/>
    <d v="2024-09-02T00:00:00"/>
    <n v="14"/>
    <x v="2"/>
    <s v="Canada"/>
    <s v="Toronto"/>
    <s v="Consumer"/>
    <s v="Distributor"/>
    <s v="C. Otieno"/>
    <s v="Printers"/>
    <s v="PRN-9793"/>
    <n v="1337.01"/>
    <n v="1269.78"/>
    <n v="1269.78"/>
    <n v="0.16"/>
    <n v="7"/>
    <n v="7466.3063999999986"/>
    <n v="9359.07"/>
    <n v="-1892.7636000000011"/>
    <n v="-0.25350735672996244"/>
    <s v="Aug-2024"/>
    <d v="2024-08-01T00:00:00"/>
    <d v="2023-01-01T00:00:00"/>
    <n v="19"/>
    <s v="Q3-2024"/>
    <s v="Americas → Canada → Toronto"/>
    <m/>
    <m/>
    <s v="Medium"/>
    <n v="0"/>
    <n v="0"/>
    <n v="0.16"/>
    <n v="1470.711"/>
    <n v="7"/>
    <n v="7466.3063999999986"/>
    <n v="10294.977000000001"/>
    <n v="-2828.6706000000022"/>
    <n v="-0.37885809240295881"/>
    <n v="0"/>
    <n v="-935.90700000000106"/>
    <m/>
  </r>
  <r>
    <s v="ORD-2025-189846"/>
    <d v="2025-08-11T00:00:00"/>
    <d v="2025-08-28T00:00:00"/>
    <n v="17"/>
    <s v="Original"/>
    <d v="2025-08-28T00:00:00"/>
    <n v="17"/>
    <x v="3"/>
    <s v="France"/>
    <s v="Paris"/>
    <s v="Education"/>
    <s v="Online"/>
    <s v="F. Müller"/>
    <s v="Networking"/>
    <s v="NET-6218"/>
    <n v="416.16"/>
    <n v="571.9"/>
    <n v="571.9"/>
    <n v="7.0999999999999994E-2"/>
    <n v="2"/>
    <n v="1062.5902000000001"/>
    <n v="832.32"/>
    <n v="230.27020000000005"/>
    <n v="0.21670649701079497"/>
    <s v="Aug-2025"/>
    <d v="2025-08-01T00:00:00"/>
    <d v="2023-01-01T00:00:00"/>
    <n v="31"/>
    <s v="Q3-2025"/>
    <s v="Europe → France → Paris"/>
    <m/>
    <m/>
    <s v="Low"/>
    <n v="0"/>
    <n v="0"/>
    <n v="7.0999999999999994E-2"/>
    <n v="457.77600000000007"/>
    <n v="2"/>
    <n v="1062.5902000000001"/>
    <n v="915.55200000000013"/>
    <n v="147.03819999999996"/>
    <n v="0.1383771467118744"/>
    <n v="0"/>
    <n v="-83.232000000000085"/>
    <m/>
  </r>
  <r>
    <s v="ORD-2025-752192"/>
    <d v="2025-05-16T00:00:00"/>
    <d v="2025-05-18T00:00:00"/>
    <n v="2"/>
    <s v="Original"/>
    <d v="2025-05-18T00:00:00"/>
    <n v="2"/>
    <x v="1"/>
    <s v="Japan"/>
    <s v="Tokyo"/>
    <s v="Enterprise"/>
    <s v="Retail"/>
    <s v="J. Njeri"/>
    <s v="Printers"/>
    <s v="PRN-6131"/>
    <n v="1144.3800000000001"/>
    <n v="2755.04"/>
    <n v="2755.04"/>
    <n v="0.15"/>
    <n v="17"/>
    <n v="39810.328000000001"/>
    <n v="19454.460000000003"/>
    <n v="20355.867999999999"/>
    <n v="0.51132128326096682"/>
    <s v="May-2025"/>
    <d v="2025-05-01T00:00:00"/>
    <d v="2023-03-01T00:00:00"/>
    <n v="26"/>
    <s v="Q2-2025"/>
    <s v="Asia → Japan → Tokyo"/>
    <m/>
    <m/>
    <s v="High"/>
    <n v="1"/>
    <n v="0"/>
    <n v="0.15"/>
    <n v="1258.8180000000002"/>
    <n v="18"/>
    <n v="42152.112000000001"/>
    <n v="22658.724000000002"/>
    <n v="19493.387999999999"/>
    <n v="0.46245341158706349"/>
    <n v="2341.7839999999997"/>
    <n v="-862.47999999999956"/>
    <m/>
  </r>
  <r>
    <s v="ORD-2023-294716"/>
    <d v="2023-04-10T00:00:00"/>
    <d v="2023-04-25T00:00:00"/>
    <n v="15"/>
    <s v="Original"/>
    <d v="2023-04-25T00:00:00"/>
    <n v="15"/>
    <x v="3"/>
    <s v="United Kingdom"/>
    <s v="London"/>
    <s v="Small Business"/>
    <s v="Retail"/>
    <s v="D. Smith"/>
    <s v="Printers"/>
    <s v="PRN-5067"/>
    <n v="405.66"/>
    <n v="962.51"/>
    <n v="962.51"/>
    <n v="0.19"/>
    <n v="7"/>
    <n v="5457.4317000000001"/>
    <n v="2839.6200000000003"/>
    <n v="2617.8116999999997"/>
    <n v="0.47967832561239376"/>
    <s v="Apr-2023"/>
    <d v="2023-04-01T00:00:00"/>
    <d v="2023-01-01T00:00:00"/>
    <n v="3"/>
    <s v="Q2-2023"/>
    <s v="Europe → United Kingdom → London"/>
    <m/>
    <m/>
    <s v="Medium"/>
    <n v="0"/>
    <n v="0"/>
    <n v="0.19"/>
    <n v="446.22600000000006"/>
    <n v="7"/>
    <n v="5457.4317000000001"/>
    <n v="3123.5820000000003"/>
    <n v="2333.8496999999998"/>
    <n v="0.42764615817363316"/>
    <n v="0"/>
    <n v="-283.96199999999999"/>
    <m/>
  </r>
  <r>
    <s v="ORD-2023-552115"/>
    <d v="2023-09-17T00:00:00"/>
    <d v="2023-10-02T00:00:00"/>
    <n v="15"/>
    <s v="Original"/>
    <d v="2023-10-02T00:00:00"/>
    <n v="15"/>
    <x v="2"/>
    <s v="Brazil"/>
    <s v="Rio de Janeiro"/>
    <s v="Small Business"/>
    <s v="Retail"/>
    <s v="B. Chen"/>
    <s v="Laptops"/>
    <s v="LAP-4932"/>
    <n v="689.33"/>
    <n v="668.27"/>
    <n v="668.27"/>
    <n v="0.186"/>
    <n v="13"/>
    <n v="7071.6331400000008"/>
    <n v="8961.2900000000009"/>
    <n v="-1889.6568600000001"/>
    <n v="-0.26721647214861033"/>
    <s v="Sep-2023"/>
    <d v="2023-09-01T00:00:00"/>
    <d v="2023-01-01T00:00:00"/>
    <n v="8"/>
    <s v="Q3-2023"/>
    <s v="Americas → Brazil → Rio de Janeiro"/>
    <m/>
    <m/>
    <s v="Low"/>
    <n v="0"/>
    <n v="0"/>
    <n v="0.186"/>
    <n v="758.26300000000015"/>
    <n v="14"/>
    <n v="7615.6049199999998"/>
    <n v="10615.682000000003"/>
    <n v="-3000.0770800000028"/>
    <n v="-0.39393811936347178"/>
    <n v="543.97177999999894"/>
    <n v="-1110.4202200000027"/>
    <m/>
  </r>
  <r>
    <s v="ORD-2023-107265"/>
    <d v="2023-04-22T00:00:00"/>
    <d v="2023-05-14T00:00:00"/>
    <n v="22"/>
    <s v="Original"/>
    <d v="2023-05-14T00:00:00"/>
    <n v="22"/>
    <x v="1"/>
    <s v="Japan"/>
    <s v="Nagoya"/>
    <s v="Enterprise"/>
    <s v="Retail"/>
    <s v="A. Patel"/>
    <s v="Accessories"/>
    <s v="ACC-7713"/>
    <n v="1209.22"/>
    <n v="1404.33"/>
    <n v="1404.33"/>
    <n v="0.10299999999999999"/>
    <n v="11"/>
    <n v="13856.52411"/>
    <n v="13301.42"/>
    <n v="555.10411000000022"/>
    <n v="4.0060848275751328E-2"/>
    <s v="Apr-2023"/>
    <d v="2023-04-01T00:00:00"/>
    <d v="2023-03-01T00:00:00"/>
    <n v="1"/>
    <s v="Q2-2023"/>
    <s v="Asia → Japan → Nagoya"/>
    <m/>
    <m/>
    <s v="Medium"/>
    <n v="0"/>
    <n v="0"/>
    <n v="0.10299999999999999"/>
    <n v="1330.1420000000001"/>
    <n v="12"/>
    <n v="15116.208119999999"/>
    <n v="15961.704000000002"/>
    <n v="-845.49588000000222"/>
    <n v="-5.5933066896673704E-2"/>
    <n v="1259.684009999999"/>
    <n v="-1400.5999900000024"/>
    <m/>
  </r>
  <r>
    <s v="ORD-2025-262434"/>
    <d v="2025-06-19T00:00:00"/>
    <d v="2025-06-21T00:00:00"/>
    <n v="2"/>
    <s v="Original"/>
    <d v="2025-06-21T00:00:00"/>
    <n v="2"/>
    <x v="0"/>
    <s v="South Africa"/>
    <s v="Johannesburg"/>
    <s v="Small Business"/>
    <s v="Not Specified"/>
    <s v="H. Kim"/>
    <s v="Phones"/>
    <s v="PHN-7379"/>
    <n v="1466.27"/>
    <n v="3589.89"/>
    <n v="3589.89"/>
    <n v="9.7000000000000003E-2"/>
    <n v="9"/>
    <n v="29175.036029999999"/>
    <n v="13196.43"/>
    <n v="15978.606029999999"/>
    <n v="0.54768076425234147"/>
    <s v="Jun-2025"/>
    <d v="2025-06-01T00:00:00"/>
    <d v="2023-01-01T00:00:00"/>
    <n v="29"/>
    <s v="Q2-2025"/>
    <s v="Africa → South Africa → Johannesburg"/>
    <m/>
    <m/>
    <s v="High"/>
    <n v="1"/>
    <n v="0"/>
    <n v="9.7000000000000003E-2"/>
    <n v="1612.8970000000002"/>
    <n v="9"/>
    <n v="29175.036029999999"/>
    <n v="14516.073000000002"/>
    <n v="14658.963029999997"/>
    <n v="0.50244884067757556"/>
    <n v="0"/>
    <n v="-1319.6430000000018"/>
    <m/>
  </r>
  <r>
    <s v="ORD-2024-266562"/>
    <d v="2024-11-27T00:00:00"/>
    <d v="2024-12-24T00:00:00"/>
    <n v="27"/>
    <s v="Original"/>
    <d v="2024-12-24T00:00:00"/>
    <n v="27"/>
    <x v="0"/>
    <s v="Kenya"/>
    <s v="Mombasa"/>
    <s v="Corporate"/>
    <s v="Distributor"/>
    <s v="B. Chen"/>
    <s v="Printers"/>
    <s v="PRN-5569"/>
    <n v="143.33000000000001"/>
    <n v="233.51"/>
    <n v="233.51"/>
    <n v="0.16300000000000001"/>
    <n v="14"/>
    <n v="2736.27018"/>
    <n v="2006.6200000000001"/>
    <n v="729.65017999999986"/>
    <n v="0.26665867476580835"/>
    <s v="Nov-2024"/>
    <d v="2024-11-01T00:00:00"/>
    <d v="2023-01-01T00:00:00"/>
    <n v="22"/>
    <s v="Q4-2024"/>
    <s v="Africa → Kenya → Mombasa"/>
    <m/>
    <m/>
    <s v="Low"/>
    <n v="0"/>
    <n v="0"/>
    <n v="0.16300000000000001"/>
    <n v="157.66300000000004"/>
    <n v="15"/>
    <n v="2931.7180499999995"/>
    <n v="2364.9450000000006"/>
    <n v="566.77304999999888"/>
    <n v="0.19332454224238887"/>
    <n v="195.44786999999951"/>
    <n v="-162.87713000000099"/>
    <m/>
  </r>
  <r>
    <s v="ORD-2024-838925"/>
    <d v="2024-01-28T00:00:00"/>
    <d v="2024-01-27T00:00:00"/>
    <n v="-1"/>
    <s v="Corrected"/>
    <d v="2024-01-29T00:00:00"/>
    <n v="1"/>
    <x v="0"/>
    <s v="South Africa"/>
    <s v="Cape Town"/>
    <s v="Enterprise"/>
    <s v="Direct"/>
    <s v="O. Wang"/>
    <s v="Components"/>
    <s v="CMP-1470"/>
    <n v="109.75"/>
    <n v="124.25"/>
    <n v="124.25"/>
    <n v="0.12"/>
    <n v="19"/>
    <n v="2077.46"/>
    <n v="2085.25"/>
    <n v="-7.7899999999999636"/>
    <n v="-3.7497713554051405E-3"/>
    <s v="Jan-2024"/>
    <d v="2024-01-01T00:00:00"/>
    <d v="2023-01-01T00:00:00"/>
    <n v="12"/>
    <s v="Q1-2024"/>
    <s v="Africa → South Africa → Cape Town"/>
    <m/>
    <m/>
    <s v="Low"/>
    <n v="1"/>
    <n v="0"/>
    <n v="0.12"/>
    <n v="120.72500000000001"/>
    <n v="20"/>
    <n v="2186.8000000000002"/>
    <n v="2414.5"/>
    <n v="-227.69999999999982"/>
    <n v="-0.10412474849094558"/>
    <n v="109.34000000000015"/>
    <n v="-219.90999999999985"/>
    <m/>
  </r>
  <r>
    <s v="ORD-2023-664790"/>
    <d v="2023-04-16T00:00:00"/>
    <d v="2023-04-23T00:00:00"/>
    <n v="7"/>
    <s v="Original"/>
    <d v="2023-04-23T00:00:00"/>
    <n v="7"/>
    <x v="2"/>
    <s v="USA"/>
    <s v="Austin"/>
    <s v="Corporate"/>
    <s v="Distributor"/>
    <s v="O. Wang"/>
    <s v="Printers"/>
    <s v="PRN-9249"/>
    <n v="1099.1500000000001"/>
    <n v="1431.37"/>
    <n v="1431.37"/>
    <n v="0.104"/>
    <n v="8"/>
    <n v="10260.060159999999"/>
    <n v="8793.2000000000007"/>
    <n v="1466.8601599999984"/>
    <n v="0.14296798821109433"/>
    <s v="Apr-2023"/>
    <d v="2023-04-01T00:00:00"/>
    <d v="2023-01-01T00:00:00"/>
    <n v="3"/>
    <s v="Q2-2023"/>
    <s v="Americas → USA → Austin"/>
    <m/>
    <m/>
    <s v="Medium"/>
    <n v="1"/>
    <n v="0"/>
    <n v="0.104"/>
    <n v="1209.0650000000003"/>
    <n v="8"/>
    <n v="10260.060159999999"/>
    <n v="9672.5200000000023"/>
    <n v="587.54015999999683"/>
    <n v="5.7264787032203605E-2"/>
    <n v="0"/>
    <n v="-879.32000000000153"/>
    <m/>
  </r>
  <r>
    <s v="ORD-2024-331408"/>
    <d v="2024-02-01T00:00:00"/>
    <d v="2024-02-01T00:00:00"/>
    <n v="0"/>
    <s v="Original"/>
    <d v="2024-02-01T00:00:00"/>
    <n v="0"/>
    <x v="2"/>
    <s v="USA"/>
    <s v="Austin"/>
    <s v="Consumer"/>
    <s v="Distributor"/>
    <s v="H. Kim"/>
    <s v="Printers"/>
    <s v="PRN-4906"/>
    <n v="714.43"/>
    <n v="1595.52"/>
    <n v="1595.52"/>
    <n v="0.19400000000000001"/>
    <n v="14"/>
    <n v="18003.847679999999"/>
    <n v="10002.019999999999"/>
    <n v="8001.8276800000003"/>
    <n v="0.44445097638151093"/>
    <s v="Feb-2024"/>
    <d v="2024-02-01T00:00:00"/>
    <d v="2023-01-01T00:00:00"/>
    <n v="13"/>
    <s v="Q1-2024"/>
    <s v="Americas → USA → Austin"/>
    <m/>
    <m/>
    <s v="Medium"/>
    <n v="1"/>
    <n v="0"/>
    <n v="0.19400000000000001"/>
    <n v="785.87300000000005"/>
    <n v="15"/>
    <n v="19289.836800000001"/>
    <n v="11788.095000000001"/>
    <n v="7501.7417999999998"/>
    <n v="0.38889607401966197"/>
    <n v="1285.989120000002"/>
    <n v="-500.08588000000054"/>
    <m/>
  </r>
  <r>
    <s v="ORD-2024-741404"/>
    <d v="2024-10-19T00:00:00"/>
    <d v="2024-11-06T00:00:00"/>
    <n v="18"/>
    <s v="Original"/>
    <d v="2024-11-06T00:00:00"/>
    <n v="18"/>
    <x v="2"/>
    <s v="USA"/>
    <s v="Chicago"/>
    <s v="Education"/>
    <s v="Not Specified"/>
    <s v="C. Otieno"/>
    <s v="Monitors"/>
    <s v="MON-8129"/>
    <n v="942.02"/>
    <n v="1028.46"/>
    <n v="1028.46"/>
    <n v="0"/>
    <n v="9"/>
    <n v="9256.14"/>
    <n v="8478.18"/>
    <n v="777.95999999999913"/>
    <n v="8.4047994088248354E-2"/>
    <s v="Oct-2024"/>
    <d v="2024-10-01T00:00:00"/>
    <d v="2023-01-01T00:00:00"/>
    <n v="21"/>
    <s v="Q4-2024"/>
    <s v="Americas → USA → Chicago"/>
    <m/>
    <m/>
    <s v="Medium"/>
    <n v="0"/>
    <n v="0"/>
    <n v="0"/>
    <n v="1036.222"/>
    <n v="9"/>
    <n v="9256.14"/>
    <n v="9325.9979999999996"/>
    <n v="-69.858000000000175"/>
    <n v="-7.5472065029267253E-3"/>
    <n v="0"/>
    <n v="-847.8179999999993"/>
    <m/>
  </r>
  <r>
    <s v="ORD-2024-341535"/>
    <d v="2024-06-25T00:00:00"/>
    <d v="2024-06-30T00:00:00"/>
    <n v="5"/>
    <s v="Original"/>
    <d v="2024-06-30T00:00:00"/>
    <n v="5"/>
    <x v="0"/>
    <s v="Kenya"/>
    <s v="Kisumu"/>
    <s v="Education"/>
    <s v="Direct"/>
    <s v="M. Rossi"/>
    <s v="Networking"/>
    <s v="NET-5987"/>
    <n v="1323.55"/>
    <n v="3230.35"/>
    <n v="3230.35"/>
    <n v="2.1999999999999999E-2"/>
    <n v="26"/>
    <n v="82141.339799999987"/>
    <n v="34412.299999999996"/>
    <n v="47729.039799999991"/>
    <n v="0.58105991351263542"/>
    <s v="Jun-2024"/>
    <d v="2024-06-01T00:00:00"/>
    <d v="2023-01-01T00:00:00"/>
    <n v="17"/>
    <s v="Q2-2024"/>
    <s v="Africa → Kenya → Kisumu"/>
    <m/>
    <m/>
    <s v="High"/>
    <n v="1"/>
    <n v="0"/>
    <n v="2.1999999999999999E-2"/>
    <n v="1455.905"/>
    <n v="27"/>
    <n v="85300.622099999993"/>
    <n v="39309.434999999998"/>
    <n v="45991.187099999996"/>
    <n v="0.53916590486389904"/>
    <n v="3159.2823000000062"/>
    <n v="-1737.8526999999958"/>
    <m/>
  </r>
  <r>
    <s v="ORD-2023-451931"/>
    <d v="2023-07-30T00:00:00"/>
    <d v="2023-08-19T00:00:00"/>
    <n v="20"/>
    <s v="Original"/>
    <d v="2023-08-19T00:00:00"/>
    <n v="20"/>
    <x v="3"/>
    <s v="France"/>
    <s v="Paris"/>
    <s v="Enterprise"/>
    <s v="Marketplace"/>
    <s v="G. Dubois"/>
    <s v="Networking"/>
    <s v="NET-5423"/>
    <n v="1418.51"/>
    <n v="2789.61"/>
    <n v="2789.61"/>
    <n v="0.17100000000000001"/>
    <n v="8"/>
    <n v="18500.693520000001"/>
    <n v="11348.08"/>
    <n v="7152.6135200000008"/>
    <n v="0.38661326464695689"/>
    <s v="Jul-2023"/>
    <d v="2023-07-01T00:00:00"/>
    <d v="2023-01-01T00:00:00"/>
    <n v="6"/>
    <s v="Q3-2023"/>
    <s v="Europe → France → Paris"/>
    <m/>
    <m/>
    <s v="High"/>
    <n v="0"/>
    <n v="0"/>
    <n v="0.17100000000000001"/>
    <n v="1560.3610000000001"/>
    <n v="8"/>
    <n v="18500.693520000001"/>
    <n v="12482.888000000001"/>
    <n v="6017.8055199999999"/>
    <n v="0.32527459111165252"/>
    <n v="0"/>
    <n v="-1134.8080000000009"/>
    <m/>
  </r>
  <r>
    <s v="ORD-2025-532859"/>
    <d v="2025-03-11T00:00:00"/>
    <d v="2025-03-27T00:00:00"/>
    <n v="16"/>
    <s v="Original"/>
    <d v="2025-03-27T00:00:00"/>
    <n v="16"/>
    <x v="1"/>
    <s v="Japan"/>
    <s v="Tokyo"/>
    <s v="Enterprise"/>
    <s v="Distributor"/>
    <s v="B. Chen"/>
    <s v="Printers"/>
    <s v="PRN-5264"/>
    <n v="1317.58"/>
    <n v="1897.74"/>
    <n v="1897.74"/>
    <n v="8.1000000000000003E-2"/>
    <n v="6"/>
    <n v="10464.138360000001"/>
    <n v="7905.48"/>
    <n v="2558.6583600000013"/>
    <n v="0.24451687009230266"/>
    <s v="Mar-2025"/>
    <d v="2025-03-01T00:00:00"/>
    <d v="2023-03-01T00:00:00"/>
    <n v="24"/>
    <s v="Q1-2025"/>
    <s v="Asia → Japan → Tokyo"/>
    <m/>
    <m/>
    <s v="High"/>
    <n v="0"/>
    <n v="0"/>
    <n v="8.1000000000000003E-2"/>
    <n v="1449.338"/>
    <n v="6"/>
    <n v="10464.138360000001"/>
    <n v="8696.0280000000002"/>
    <n v="1768.1103600000006"/>
    <n v="0.16896855710153286"/>
    <n v="0"/>
    <n v="-790.54800000000068"/>
    <m/>
  </r>
  <r>
    <s v="ORD-2023-502205"/>
    <d v="2023-10-09T00:00:00"/>
    <d v="2023-10-11T00:00:00"/>
    <n v="2"/>
    <s v="Original"/>
    <d v="2023-10-11T00:00:00"/>
    <n v="2"/>
    <x v="0"/>
    <s v="Nigeria"/>
    <s v="Port Harcourt"/>
    <s v="Education"/>
    <s v="Marketplace"/>
    <s v="K. Singh"/>
    <s v="Networking"/>
    <s v="NET-8856"/>
    <n v="391.16"/>
    <n v="902.47"/>
    <n v="902.47"/>
    <n v="4.0000000000000001E-3"/>
    <n v="12"/>
    <n v="10786.32144"/>
    <n v="4693.92"/>
    <n v="6092.4014399999996"/>
    <n v="0.56482661618139207"/>
    <s v="Oct-2023"/>
    <d v="2023-10-01T00:00:00"/>
    <d v="2023-01-01T00:00:00"/>
    <n v="9"/>
    <s v="Q4-2023"/>
    <s v="Africa → Nigeria → Port Harcourt"/>
    <m/>
    <m/>
    <s v="Medium"/>
    <n v="1"/>
    <n v="0"/>
    <n v="4.0000000000000001E-3"/>
    <n v="430.27600000000007"/>
    <n v="13"/>
    <n v="11685.181560000001"/>
    <n v="5593.5880000000006"/>
    <n v="6091.5935600000003"/>
    <n v="0.52130927779953129"/>
    <n v="898.86012000000119"/>
    <n v="-0.8078799999993862"/>
    <m/>
  </r>
  <r>
    <s v="ORD-2024-930679"/>
    <d v="2024-12-17T00:00:00"/>
    <d v="2025-01-16T00:00:00"/>
    <n v="30"/>
    <s v="Original"/>
    <d v="2025-01-16T00:00:00"/>
    <n v="30"/>
    <x v="3"/>
    <s v="United Kingdom"/>
    <s v="Manchester"/>
    <s v="Corporate"/>
    <s v="Retail"/>
    <s v="D. Smith"/>
    <s v="Monitors"/>
    <s v="MON-4215"/>
    <n v="722.87"/>
    <n v="-33.659999999999997"/>
    <n v="33.659999999999997"/>
    <n v="0.10199999999999999"/>
    <n v="28"/>
    <n v="846.34703999999988"/>
    <n v="20240.36"/>
    <n v="-19394.01296"/>
    <n v="-22.914965189693348"/>
    <s v="Dec-2024"/>
    <d v="2024-12-01T00:00:00"/>
    <d v="2023-01-01T00:00:00"/>
    <n v="23"/>
    <s v="Q4-2024"/>
    <s v="Europe → United Kingdom → Manchester"/>
    <m/>
    <m/>
    <s v="Low"/>
    <n v="0"/>
    <n v="0"/>
    <n v="0.10199999999999999"/>
    <n v="795.15700000000004"/>
    <n v="29"/>
    <n v="876.57371999999987"/>
    <n v="23059.553"/>
    <n v="-22182.97928"/>
    <n v="-25.306461708662681"/>
    <n v="30.226679999999988"/>
    <n v="-2788.9663199999995"/>
    <m/>
  </r>
  <r>
    <s v="ORD-2025-150713"/>
    <d v="2025-07-11T00:00:00"/>
    <d v="2025-07-16T00:00:00"/>
    <n v="5"/>
    <s v="Original"/>
    <d v="2025-07-16T00:00:00"/>
    <n v="5"/>
    <x v="3"/>
    <s v="United Kingdom"/>
    <s v="London"/>
    <s v="Enterprise"/>
    <s v="Online"/>
    <s v="K. Singh"/>
    <s v="Printers"/>
    <s v="PRN-5753"/>
    <n v="930.03"/>
    <n v="1086.68"/>
    <n v="1086.68"/>
    <n v="0.109"/>
    <n v="26"/>
    <n v="25174.028880000002"/>
    <n v="24180.78"/>
    <n v="993.24888000000283"/>
    <n v="3.9455300728168656E-2"/>
    <s v="Jul-2025"/>
    <d v="2025-07-01T00:00:00"/>
    <d v="2023-01-01T00:00:00"/>
    <n v="30"/>
    <s v="Q3-2025"/>
    <s v="Europe → United Kingdom → London"/>
    <m/>
    <m/>
    <s v="Medium"/>
    <n v="1"/>
    <n v="0"/>
    <n v="0.109"/>
    <n v="1023.033"/>
    <n v="27"/>
    <n v="26142.260760000001"/>
    <n v="27621.891"/>
    <n v="-1479.6302399999986"/>
    <n v="-5.6599169199014546E-2"/>
    <n v="968.23187999999936"/>
    <n v="-2472.8791200000014"/>
    <m/>
  </r>
  <r>
    <s v="ORD-2024-756884"/>
    <d v="2024-10-13T00:00:00"/>
    <d v="2024-10-24T00:00:00"/>
    <n v="11"/>
    <s v="Original"/>
    <d v="2024-10-24T00:00:00"/>
    <n v="11"/>
    <x v="3"/>
    <s v="France"/>
    <s v="Paris"/>
    <s v="Education"/>
    <s v="Distributor"/>
    <s v="F. Müller"/>
    <s v="Components"/>
    <s v="CMP-5006"/>
    <n v="816.7"/>
    <n v="1010.75"/>
    <n v="1010.75"/>
    <n v="4.7E-2"/>
    <n v="43"/>
    <n v="41419.524249999995"/>
    <n v="35118.1"/>
    <n v="6301.4242499999964"/>
    <n v="0.15213656757537472"/>
    <s v="Oct-2024"/>
    <d v="2024-10-01T00:00:00"/>
    <d v="2023-01-01T00:00:00"/>
    <n v="21"/>
    <s v="Q4-2024"/>
    <s v="Europe → France → Paris"/>
    <m/>
    <m/>
    <s v="Medium"/>
    <n v="0"/>
    <n v="0"/>
    <n v="4.7E-2"/>
    <n v="898.37000000000012"/>
    <n v="45"/>
    <n v="43346.013749999998"/>
    <n v="40426.650000000009"/>
    <n v="2919.3637499999895"/>
    <n v="6.7350224332912031E-2"/>
    <n v="1926.4895000000033"/>
    <n v="-3382.0605000000069"/>
    <m/>
  </r>
  <r>
    <s v="ORD-2023-755337"/>
    <d v="2023-09-08T00:00:00"/>
    <d v="2023-09-14T00:00:00"/>
    <n v="6"/>
    <s v="Original"/>
    <d v="2023-09-14T00:00:00"/>
    <n v="6"/>
    <x v="0"/>
    <s v="Kenya"/>
    <s v="Nakuru"/>
    <s v="Education"/>
    <s v="Direct"/>
    <s v="I. Johnson"/>
    <s v="Accessories"/>
    <s v="ACC-4766"/>
    <n v="251.03"/>
    <n v="411.48"/>
    <n v="411.48"/>
    <n v="0.16500000000000001"/>
    <n v="3"/>
    <n v="1030.7574"/>
    <n v="753.09"/>
    <n v="277.66739999999993"/>
    <n v="0.26938191275658069"/>
    <s v="Sep-2023"/>
    <d v="2023-09-01T00:00:00"/>
    <d v="2023-01-01T00:00:00"/>
    <n v="8"/>
    <s v="Q3-2023"/>
    <s v="Africa → Kenya → Nakuru"/>
    <m/>
    <m/>
    <s v="Low"/>
    <n v="1"/>
    <n v="0"/>
    <n v="0.16500000000000001"/>
    <n v="276.13300000000004"/>
    <n v="3"/>
    <n v="1030.7574"/>
    <n v="828.39900000000011"/>
    <n v="202.35839999999985"/>
    <n v="0.19632010403223868"/>
    <n v="0"/>
    <n v="-75.309000000000083"/>
    <m/>
  </r>
  <r>
    <s v="ORD-2025-907040"/>
    <d v="2025-04-17T00:00:00"/>
    <d v="2025-05-03T00:00:00"/>
    <n v="16"/>
    <s v="Original"/>
    <d v="2025-05-03T00:00:00"/>
    <n v="16"/>
    <x v="2"/>
    <s v="Brazil"/>
    <s v="Rio de Janeiro"/>
    <s v="Consumer"/>
    <s v="Marketplace"/>
    <s v="J. Njeri"/>
    <s v="Networking"/>
    <s v="NET-8610"/>
    <n v="168.68"/>
    <n v="413.34"/>
    <n v="413.34"/>
    <n v="0.186"/>
    <n v="7"/>
    <n v="2355.2113199999999"/>
    <n v="1180.76"/>
    <n v="1174.4513199999999"/>
    <n v="0.49866069767361682"/>
    <s v="Apr-2025"/>
    <d v="2025-04-01T00:00:00"/>
    <d v="2023-01-01T00:00:00"/>
    <n v="27"/>
    <s v="Q2-2025"/>
    <s v="Americas → Brazil → Rio de Janeiro"/>
    <m/>
    <m/>
    <s v="Low"/>
    <n v="0"/>
    <n v="0"/>
    <n v="0.186"/>
    <n v="185.54800000000003"/>
    <n v="7"/>
    <n v="2355.2113199999999"/>
    <n v="1298.8360000000002"/>
    <n v="1056.3753199999996"/>
    <n v="0.44852676744097836"/>
    <n v="0"/>
    <n v="-118.07600000000025"/>
    <m/>
  </r>
  <r>
    <s v="ORD-2024-817997"/>
    <d v="2024-07-28T00:00:00"/>
    <d v="2024-08-23T00:00:00"/>
    <n v="26"/>
    <s v="Original"/>
    <d v="2024-08-23T00:00:00"/>
    <n v="26"/>
    <x v="1"/>
    <s v="India"/>
    <s v="Hyderabad"/>
    <s v="Corporate"/>
    <s v="Retail"/>
    <s v="J. Njeri"/>
    <s v="Networking"/>
    <s v="NET-4675"/>
    <n v="1339.24"/>
    <n v="1558.89"/>
    <n v="1558.89"/>
    <n v="0.192"/>
    <n v="24"/>
    <n v="30229.994880000002"/>
    <n v="32141.760000000002"/>
    <n v="-1911.76512"/>
    <n v="-6.3240669659021781E-2"/>
    <s v="Jul-2024"/>
    <d v="2024-07-01T00:00:00"/>
    <d v="2023-01-01T00:00:00"/>
    <n v="18"/>
    <s v="Q3-2024"/>
    <s v="Asia → India → Hyderabad"/>
    <m/>
    <m/>
    <s v="Medium"/>
    <n v="0"/>
    <n v="0"/>
    <n v="0.192"/>
    <n v="1473.1640000000002"/>
    <n v="25"/>
    <n v="31489.578000000001"/>
    <n v="36829.100000000006"/>
    <n v="-5339.5220000000045"/>
    <n v="-0.16956473662492411"/>
    <n v="1259.5831199999993"/>
    <n v="-3427.7568800000045"/>
    <m/>
  </r>
  <r>
    <s v="ORD-2025-649633"/>
    <d v="2025-07-19T00:00:00"/>
    <d v="2025-07-31T00:00:00"/>
    <n v="12"/>
    <s v="Original"/>
    <d v="2025-07-31T00:00:00"/>
    <n v="12"/>
    <x v="0"/>
    <s v="Kenya"/>
    <s v="Nairobi"/>
    <s v="Small Business"/>
    <s v="Marketplace"/>
    <s v="O. Wang"/>
    <s v="Accessories"/>
    <s v="ACC-1028"/>
    <n v="619.64"/>
    <n v="861.16"/>
    <n v="861.16"/>
    <n v="0.113"/>
    <n v="14"/>
    <n v="10693.88488"/>
    <n v="8674.9599999999991"/>
    <n v="2018.9248800000005"/>
    <n v="0.18879246435276761"/>
    <s v="Jul-2025"/>
    <d v="2025-07-01T00:00:00"/>
    <d v="2023-01-01T00:00:00"/>
    <n v="30"/>
    <s v="Q3-2025"/>
    <s v="Africa → Kenya → Nairobi"/>
    <m/>
    <m/>
    <s v="Medium"/>
    <n v="0"/>
    <n v="0"/>
    <n v="0.113"/>
    <n v="681.60400000000004"/>
    <n v="15"/>
    <n v="11457.7338"/>
    <n v="10224.060000000001"/>
    <n v="1233.6737999999987"/>
    <n v="0.1076717107880442"/>
    <n v="763.84892000000036"/>
    <n v="-785.25108000000182"/>
    <m/>
  </r>
  <r>
    <s v="ORD-2023-885216"/>
    <d v="2023-08-03T00:00:00"/>
    <d v="2023-08-02T00:00:00"/>
    <n v="-1"/>
    <s v="Corrected"/>
    <d v="2023-08-04T00:00:00"/>
    <n v="1"/>
    <x v="1"/>
    <s v="China"/>
    <s v="Shanghai"/>
    <s v="Non-Profit"/>
    <s v="Direct"/>
    <s v="J. Njeri"/>
    <s v="Networking"/>
    <s v="NET-4735"/>
    <n v="1021.97"/>
    <n v="2296.25"/>
    <n v="2296.25"/>
    <n v="0.161"/>
    <n v="26"/>
    <n v="50090.397499999999"/>
    <n v="26571.22"/>
    <n v="23519.177499999998"/>
    <n v="0.46953465482081669"/>
    <s v="Aug-2023"/>
    <d v="2023-08-01T00:00:00"/>
    <d v="2023-01-01T00:00:00"/>
    <n v="7"/>
    <s v="Q3-2023"/>
    <s v="Asia → China → Shanghai"/>
    <m/>
    <m/>
    <s v="High"/>
    <n v="1"/>
    <n v="0"/>
    <n v="0.161"/>
    <n v="1124.1670000000001"/>
    <n v="27"/>
    <n v="52016.951249999998"/>
    <n v="30352.509000000005"/>
    <n v="21664.442249999993"/>
    <n v="0.41648812030289822"/>
    <n v="1926.5537499999991"/>
    <n v="-1854.7352500000052"/>
    <m/>
  </r>
  <r>
    <s v="ORD-2023-561823"/>
    <d v="2023-11-19T00:00:00"/>
    <d v="2023-12-12T00:00:00"/>
    <n v="23"/>
    <s v="Original"/>
    <d v="2023-12-12T00:00:00"/>
    <n v="23"/>
    <x v="1"/>
    <s v="India"/>
    <s v="Delhi"/>
    <s v="Small Business"/>
    <s v="Direct"/>
    <s v="C. Otieno"/>
    <s v="Networking"/>
    <s v="NET-2460"/>
    <n v="1349.04"/>
    <n v="2636.6"/>
    <n v="2636.6"/>
    <n v="0.114"/>
    <n v="14"/>
    <n v="32704.386400000003"/>
    <n v="18886.559999999998"/>
    <n v="13817.826400000005"/>
    <n v="0.42250682312143928"/>
    <s v="Nov-2023"/>
    <d v="2023-11-01T00:00:00"/>
    <d v="2023-01-01T00:00:00"/>
    <n v="10"/>
    <s v="Q4-2023"/>
    <s v="Asia → India → Delhi"/>
    <m/>
    <m/>
    <s v="High"/>
    <n v="0"/>
    <n v="0"/>
    <n v="0.114"/>
    <n v="1483.9440000000002"/>
    <n v="15"/>
    <n v="35040.413999999997"/>
    <n v="22259.160000000003"/>
    <n v="12781.253999999994"/>
    <n v="0.36475750543358293"/>
    <n v="2336.027599999994"/>
    <n v="-1036.5724000000118"/>
    <m/>
  </r>
  <r>
    <s v="ORD-2023-249805"/>
    <d v="2023-12-22T00:00:00"/>
    <d v="2024-01-16T00:00:00"/>
    <n v="25"/>
    <s v="Original"/>
    <d v="2024-01-16T00:00:00"/>
    <n v="25"/>
    <x v="1"/>
    <s v="India"/>
    <s v="Hyderabad"/>
    <s v="Small Business"/>
    <s v="Retail"/>
    <s v="A. Patel"/>
    <s v="Components"/>
    <s v="CMP-1555"/>
    <n v="1346.81"/>
    <n v="978.09"/>
    <n v="978.09"/>
    <n v="0.159"/>
    <n v="17"/>
    <n v="13983.752729999998"/>
    <n v="22895.77"/>
    <n v="-8912.0172700000021"/>
    <n v="-0.6373122753293996"/>
    <s v="Dec-2023"/>
    <d v="2023-12-01T00:00:00"/>
    <d v="2023-01-01T00:00:00"/>
    <n v="11"/>
    <s v="Q4-2023"/>
    <s v="Asia → India → Hyderabad"/>
    <m/>
    <m/>
    <s v="Medium"/>
    <n v="0"/>
    <n v="0"/>
    <n v="0.159"/>
    <n v="1481.491"/>
    <n v="18"/>
    <n v="14806.326419999999"/>
    <n v="26666.838"/>
    <n v="-11860.51158"/>
    <n v="-0.80104350286233938"/>
    <n v="822.57369000000108"/>
    <n v="-2948.4943099999982"/>
    <m/>
  </r>
  <r>
    <s v="ORD-2023-548934"/>
    <d v="2023-08-03T00:00:00"/>
    <d v="2023-08-30T00:00:00"/>
    <n v="27"/>
    <s v="Original"/>
    <d v="2023-08-30T00:00:00"/>
    <n v="27"/>
    <x v="1"/>
    <s v="China"/>
    <s v="Shanghai"/>
    <s v="Consumer"/>
    <s v="Distributor"/>
    <s v="N. Brown"/>
    <s v="Monitors"/>
    <s v="MON-3773"/>
    <n v="226.04"/>
    <n v="545.72"/>
    <n v="545.72"/>
    <n v="0.151"/>
    <n v="11"/>
    <n v="5096.4790800000001"/>
    <n v="2486.44"/>
    <n v="2610.03908"/>
    <n v="0.51212592831834014"/>
    <s v="Aug-2023"/>
    <d v="2023-08-01T00:00:00"/>
    <d v="2023-01-01T00:00:00"/>
    <n v="7"/>
    <s v="Q3-2023"/>
    <s v="Asia → China → Shanghai"/>
    <m/>
    <m/>
    <s v="Low"/>
    <n v="0"/>
    <n v="0"/>
    <n v="0.151"/>
    <n v="248.64400000000001"/>
    <n v="12"/>
    <n v="5559.7953600000001"/>
    <n v="2983.7280000000001"/>
    <n v="2576.06736"/>
    <n v="0.46333852115017415"/>
    <n v="463.31628000000001"/>
    <n v="-33.971720000000005"/>
    <m/>
  </r>
  <r>
    <s v="ORD-2023-921939"/>
    <d v="2023-06-23T00:00:00"/>
    <d v="2023-07-18T00:00:00"/>
    <n v="25"/>
    <s v="Original"/>
    <d v="2023-07-18T00:00:00"/>
    <n v="25"/>
    <x v="2"/>
    <s v="Canada"/>
    <s v="Vancouver"/>
    <s v="Enterprise"/>
    <s v="Online"/>
    <s v="N. Brown"/>
    <s v="Phones"/>
    <s v="PHN-4677"/>
    <n v="807.02"/>
    <n v="1435.54"/>
    <n v="1435.54"/>
    <n v="0"/>
    <n v="23"/>
    <n v="33017.42"/>
    <n v="18561.46"/>
    <n v="14455.96"/>
    <n v="0.43782827368098415"/>
    <s v="Jun-2023"/>
    <d v="2023-06-01T00:00:00"/>
    <d v="2023-01-01T00:00:00"/>
    <n v="5"/>
    <s v="Q2-2023"/>
    <s v="Americas → Canada → Vancouver"/>
    <m/>
    <m/>
    <s v="Medium"/>
    <n v="0"/>
    <n v="0"/>
    <n v="0"/>
    <n v="887.72200000000009"/>
    <n v="24"/>
    <n v="34452.959999999999"/>
    <n v="21305.328000000001"/>
    <n v="13147.631999999998"/>
    <n v="0.38161110104908252"/>
    <n v="1435.5400000000009"/>
    <n v="-1308.3280000000013"/>
    <m/>
  </r>
  <r>
    <s v="ORD-2023-961864"/>
    <d v="2023-12-07T00:00:00"/>
    <d v="2024-01-02T00:00:00"/>
    <n v="26"/>
    <s v="Original"/>
    <d v="2024-01-02T00:00:00"/>
    <n v="26"/>
    <x v="3"/>
    <s v="Germany"/>
    <s v="Frankfurt"/>
    <s v="Enterprise"/>
    <s v="Distributor"/>
    <s v="E. Garcia"/>
    <s v="Components"/>
    <s v="CMP-1940"/>
    <n v="1071.99"/>
    <n v="2397.3000000000002"/>
    <n v="2397.3000000000002"/>
    <n v="6.2E-2"/>
    <n v="18"/>
    <n v="40476.013200000001"/>
    <n v="19295.82"/>
    <n v="21180.193200000002"/>
    <n v="0.52327765324476183"/>
    <s v="Dec-2023"/>
    <d v="2023-12-01T00:00:00"/>
    <d v="2023-01-01T00:00:00"/>
    <n v="11"/>
    <s v="Q4-2023"/>
    <s v="Europe → Germany → Frankfurt"/>
    <m/>
    <m/>
    <s v="High"/>
    <n v="0"/>
    <n v="0"/>
    <n v="6.2E-2"/>
    <n v="1179.1890000000001"/>
    <n v="19"/>
    <n v="42724.6806"/>
    <n v="22404.591"/>
    <n v="20320.089599999999"/>
    <n v="0.47560541856923794"/>
    <n v="2248.6673999999985"/>
    <n v="-860.10360000000219"/>
    <m/>
  </r>
  <r>
    <s v="ORD-2023-455933"/>
    <d v="2023-11-19T00:00:00"/>
    <d v="2023-12-19T00:00:00"/>
    <n v="30"/>
    <s v="Original"/>
    <d v="2023-12-19T00:00:00"/>
    <n v="30"/>
    <x v="1"/>
    <s v="Japan"/>
    <s v="Nagoya"/>
    <s v="Consumer"/>
    <s v="Retail"/>
    <s v="Not Specified"/>
    <s v="Phones"/>
    <s v="PHN-9184"/>
    <n v="807.11"/>
    <n v="1853.86"/>
    <n v="1853.86"/>
    <n v="0.13900000000000001"/>
    <n v="8"/>
    <n v="12769.38768"/>
    <n v="6456.88"/>
    <n v="6312.5076799999997"/>
    <n v="0.49434693645388639"/>
    <s v="Nov-2023"/>
    <d v="2023-11-01T00:00:00"/>
    <d v="2023-03-01T00:00:00"/>
    <n v="8"/>
    <s v="Q4-2023"/>
    <s v="Asia → Japan → Nagoya"/>
    <m/>
    <m/>
    <s v="High"/>
    <n v="0"/>
    <n v="0"/>
    <n v="0.13900000000000001"/>
    <n v="887.82100000000014"/>
    <n v="8"/>
    <n v="12769.38768"/>
    <n v="7102.5680000000011"/>
    <n v="5666.8196799999987"/>
    <n v="0.44378163009927496"/>
    <n v="0"/>
    <n v="-645.68800000000101"/>
    <m/>
  </r>
  <r>
    <s v="ORD-2025-728935"/>
    <d v="2025-02-28T00:00:00"/>
    <d v="2025-03-10T00:00:00"/>
    <n v="10"/>
    <s v="Original"/>
    <d v="2025-03-10T00:00:00"/>
    <n v="10"/>
    <x v="1"/>
    <s v="Japan"/>
    <s v="Osaka"/>
    <s v="Education"/>
    <s v="Distributor"/>
    <s v="N. Brown"/>
    <s v="Laptops"/>
    <s v="LAP-3017"/>
    <n v="51.86"/>
    <n v="45.98"/>
    <n v="45.98"/>
    <n v="0.17299999999999999"/>
    <n v="7"/>
    <n v="266.17821999999995"/>
    <n v="363.02"/>
    <n v="-96.841780000000028"/>
    <n v="-0.3638230806412337"/>
    <s v="Feb-2025"/>
    <d v="2025-02-01T00:00:00"/>
    <d v="2023-03-01T00:00:00"/>
    <n v="23"/>
    <s v="Q1-2025"/>
    <s v="Asia → Japan → Osaka"/>
    <m/>
    <m/>
    <s v="Low"/>
    <n v="0"/>
    <n v="0"/>
    <n v="0.17299999999999999"/>
    <n v="57.046000000000006"/>
    <n v="7"/>
    <n v="266.17821999999995"/>
    <n v="399.32200000000006"/>
    <n v="-133.14378000000011"/>
    <n v="-0.50020538870535736"/>
    <n v="0"/>
    <n v="-36.30200000000007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66C5F-FC77-4FDF-AC84-864B083BB090}" name="Cohort of first-time sales by Country and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CohortMonthsSinceFirstOrder Analysis">
  <location ref="A3:AI17" firstHeaderRow="1" firstDataRow="2" firstDataCol="1"/>
  <pivotFields count="33">
    <pivotField showAll="0"/>
    <pivotField numFmtId="14" showAll="0"/>
    <pivotField numFmtId="14" showAll="0"/>
    <pivotField showAll="0"/>
    <pivotField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pivotField numFmtId="14" showAll="0"/>
    <pivotField numFmtId="14" showAll="0"/>
    <pivotField axis="axisCol" showAll="0">
      <items count="34">
        <item x="5"/>
        <item x="2"/>
        <item x="21"/>
        <item x="12"/>
        <item x="15"/>
        <item x="22"/>
        <item x="23"/>
        <item x="25"/>
        <item x="28"/>
        <item x="4"/>
        <item x="31"/>
        <item x="27"/>
        <item x="9"/>
        <item x="32"/>
        <item x="0"/>
        <item x="19"/>
        <item x="7"/>
        <item x="17"/>
        <item x="14"/>
        <item x="20"/>
        <item x="30"/>
        <item x="1"/>
        <item x="10"/>
        <item x="6"/>
        <item x="24"/>
        <item x="26"/>
        <item x="3"/>
        <item x="18"/>
        <item x="8"/>
        <item x="16"/>
        <item x="13"/>
        <item x="29"/>
        <item x="11"/>
        <item t="default"/>
      </items>
    </pivotField>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27"/>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D3993-3FDC-46DD-B81E-782249418B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1" firstHeaderRow="0" firstDataRow="1" firstDataCol="1"/>
  <pivotFields count="33">
    <pivotField showAll="0"/>
    <pivotField numFmtId="14" showAll="0"/>
    <pivotField numFmtId="14" showAll="0"/>
    <pivotField showAll="0"/>
    <pivotField showAll="0"/>
    <pivotField numFmtId="14" showAll="0"/>
    <pivotField numFmtId="1" showAll="0"/>
    <pivotField showAll="0"/>
    <pivotField showAll="0"/>
    <pivotField showAll="0"/>
    <pivotField showAll="0"/>
    <pivotField showAll="0"/>
    <pivotField showAll="0"/>
    <pivotField axis="axisRow" showAll="0" sortType="descending">
      <items count="8">
        <item x="6"/>
        <item x="0"/>
        <item x="4"/>
        <item x="5"/>
        <item x="2"/>
        <item x="3"/>
        <item x="1"/>
        <item t="default"/>
      </items>
      <autoSortScope>
        <pivotArea dataOnly="0" outline="0" fieldPosition="0">
          <references count="1">
            <reference field="4294967294" count="1" selected="0">
              <x v="0"/>
            </reference>
          </references>
        </pivotArea>
      </autoSortScope>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pivotField numFmtId="14" showAll="0"/>
    <pivotField numFmtId="14" showAll="0"/>
    <pivotField showAll="0"/>
    <pivotField showAll="0"/>
    <pivotField showAll="0"/>
    <pivotField showAll="0"/>
    <pivotField showAll="0"/>
    <pivotField showAll="0"/>
  </pivotFields>
  <rowFields count="2">
    <field x="13"/>
    <field x="14"/>
  </rowFields>
  <rowItems count="638">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6"/>
    </i>
    <i r="1">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2"/>
    </i>
    <i r="1">
      <x v="301"/>
    </i>
    <i r="1">
      <x v="264"/>
    </i>
    <i r="1">
      <x v="302"/>
    </i>
    <i r="1">
      <x v="311"/>
    </i>
    <i r="1">
      <x v="262"/>
    </i>
    <i r="1">
      <x v="305"/>
    </i>
    <i r="1">
      <x v="328"/>
    </i>
    <i r="1">
      <x v="342"/>
    </i>
    <i r="1">
      <x v="279"/>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1"/>
    </i>
    <i r="1">
      <x v="171"/>
    </i>
    <i r="1">
      <x v="117"/>
    </i>
    <i r="1">
      <x v="99"/>
    </i>
    <i r="1">
      <x v="114"/>
    </i>
    <i r="1">
      <x v="160"/>
    </i>
    <i r="1">
      <x v="10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53"/>
    </i>
    <i r="1">
      <x v="131"/>
    </i>
    <i r="1">
      <x v="170"/>
    </i>
    <i r="1">
      <x v="109"/>
    </i>
    <i r="1">
      <x v="144"/>
    </i>
    <i r="1">
      <x v="130"/>
    </i>
    <i r="1">
      <x v="89"/>
    </i>
    <i r="1">
      <x v="93"/>
    </i>
    <i r="1">
      <x v="101"/>
    </i>
    <i r="1">
      <x v="136"/>
    </i>
    <i r="1">
      <x v="146"/>
    </i>
    <i r="1">
      <x v="106"/>
    </i>
    <i r="1">
      <x v="135"/>
    </i>
    <i r="1">
      <x v="141"/>
    </i>
    <i r="1">
      <x v="177"/>
    </i>
    <i r="1">
      <x v="150"/>
    </i>
    <i r="1">
      <x v="126"/>
    </i>
    <i r="1">
      <x v="173"/>
    </i>
    <i r="1">
      <x v="96"/>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t="grand">
      <x/>
    </i>
  </rowItems>
  <colFields count="1">
    <field x="-2"/>
  </colFields>
  <colItems count="2">
    <i>
      <x/>
    </i>
    <i i="1">
      <x v="1"/>
    </i>
  </colItems>
  <dataFields count="2">
    <dataField name="Sum of GrossRevenue" fld="20" baseField="0" baseItem="0" numFmtId="2"/>
    <dataField name="Sum of GrossRevenue2" fld="20"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A482A-69BA-4378-AC24-A357E7BBEC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2" firstHeaderRow="0" firstDataRow="1" firstDataCol="1"/>
  <pivotFields count="6">
    <pivotField axis="axisRow" showAll="0">
      <items count="8">
        <item x="0"/>
        <item x="1"/>
        <item x="2"/>
        <item x="3"/>
        <item x="4"/>
        <item x="5"/>
        <item x="6"/>
        <item t="default"/>
      </items>
    </pivotField>
    <pivotField dataField="1" showAll="0">
      <items count="631">
        <item x="80"/>
        <item x="47"/>
        <item x="68"/>
        <item x="46"/>
        <item x="28"/>
        <item x="36"/>
        <item x="10"/>
        <item x="62"/>
        <item x="61"/>
        <item x="41"/>
        <item x="11"/>
        <item x="59"/>
        <item x="19"/>
        <item x="86"/>
        <item x="26"/>
        <item x="73"/>
        <item x="51"/>
        <item x="67"/>
        <item x="35"/>
        <item x="48"/>
        <item x="53"/>
        <item x="56"/>
        <item x="43"/>
        <item x="1"/>
        <item x="79"/>
        <item x="64"/>
        <item x="18"/>
        <item x="82"/>
        <item x="49"/>
        <item x="32"/>
        <item x="84"/>
        <item x="60"/>
        <item x="24"/>
        <item x="20"/>
        <item x="65"/>
        <item x="63"/>
        <item x="45"/>
        <item x="50"/>
        <item x="74"/>
        <item x="44"/>
        <item x="25"/>
        <item x="5"/>
        <item x="78"/>
        <item x="72"/>
        <item x="13"/>
        <item x="81"/>
        <item x="52"/>
        <item x="69"/>
        <item x="31"/>
        <item x="22"/>
        <item x="7"/>
        <item x="83"/>
        <item x="57"/>
        <item x="14"/>
        <item x="40"/>
        <item x="70"/>
        <item x="12"/>
        <item x="33"/>
        <item x="38"/>
        <item x="15"/>
        <item x="0"/>
        <item x="87"/>
        <item x="75"/>
        <item x="9"/>
        <item x="42"/>
        <item x="39"/>
        <item x="77"/>
        <item x="37"/>
        <item x="6"/>
        <item x="55"/>
        <item x="30"/>
        <item x="66"/>
        <item x="4"/>
        <item x="76"/>
        <item x="71"/>
        <item x="17"/>
        <item x="34"/>
        <item x="54"/>
        <item x="27"/>
        <item x="23"/>
        <item x="29"/>
        <item x="8"/>
        <item x="2"/>
        <item x="21"/>
        <item x="3"/>
        <item x="58"/>
        <item x="16"/>
        <item x="85"/>
        <item x="147"/>
        <item x="165"/>
        <item x="97"/>
        <item x="123"/>
        <item x="153"/>
        <item x="166"/>
        <item x="127"/>
        <item x="101"/>
        <item x="177"/>
        <item x="95"/>
        <item x="122"/>
        <item x="90"/>
        <item x="93"/>
        <item x="167"/>
        <item x="154"/>
        <item x="151"/>
        <item x="124"/>
        <item x="107"/>
        <item x="170"/>
        <item x="156"/>
        <item x="103"/>
        <item x="162"/>
        <item x="117"/>
        <item x="108"/>
        <item x="157"/>
        <item x="137"/>
        <item x="91"/>
        <item x="141"/>
        <item x="109"/>
        <item x="89"/>
        <item x="118"/>
        <item x="142"/>
        <item x="105"/>
        <item x="130"/>
        <item x="155"/>
        <item x="111"/>
        <item x="102"/>
        <item x="115"/>
        <item x="175"/>
        <item x="128"/>
        <item x="94"/>
        <item x="143"/>
        <item x="164"/>
        <item x="160"/>
        <item x="139"/>
        <item x="134"/>
        <item x="150"/>
        <item x="171"/>
        <item x="168"/>
        <item x="112"/>
        <item x="145"/>
        <item x="121"/>
        <item x="119"/>
        <item x="172"/>
        <item x="140"/>
        <item x="100"/>
        <item x="163"/>
        <item x="98"/>
        <item x="169"/>
        <item x="110"/>
        <item x="129"/>
        <item x="136"/>
        <item x="174"/>
        <item x="99"/>
        <item x="113"/>
        <item x="159"/>
        <item x="149"/>
        <item x="138"/>
        <item x="131"/>
        <item x="116"/>
        <item x="96"/>
        <item x="132"/>
        <item x="92"/>
        <item x="152"/>
        <item x="126"/>
        <item x="125"/>
        <item x="158"/>
        <item x="133"/>
        <item x="114"/>
        <item x="146"/>
        <item x="144"/>
        <item x="135"/>
        <item x="161"/>
        <item x="88"/>
        <item x="106"/>
        <item x="176"/>
        <item x="104"/>
        <item x="120"/>
        <item x="148"/>
        <item x="173"/>
        <item x="255"/>
        <item x="187"/>
        <item x="186"/>
        <item x="220"/>
        <item x="226"/>
        <item x="206"/>
        <item x="239"/>
        <item x="183"/>
        <item x="233"/>
        <item x="251"/>
        <item x="210"/>
        <item x="228"/>
        <item x="256"/>
        <item x="234"/>
        <item x="232"/>
        <item x="204"/>
        <item x="252"/>
        <item x="249"/>
        <item x="258"/>
        <item x="191"/>
        <item x="253"/>
        <item x="190"/>
        <item x="199"/>
        <item x="189"/>
        <item x="250"/>
        <item x="212"/>
        <item x="224"/>
        <item x="200"/>
        <item x="254"/>
        <item x="179"/>
        <item x="230"/>
        <item x="188"/>
        <item x="241"/>
        <item x="231"/>
        <item x="242"/>
        <item x="221"/>
        <item x="192"/>
        <item x="238"/>
        <item x="240"/>
        <item x="207"/>
        <item x="202"/>
        <item x="237"/>
        <item x="227"/>
        <item x="211"/>
        <item x="247"/>
        <item x="181"/>
        <item x="214"/>
        <item x="205"/>
        <item x="182"/>
        <item x="219"/>
        <item x="222"/>
        <item x="197"/>
        <item x="244"/>
        <item x="235"/>
        <item x="194"/>
        <item x="223"/>
        <item x="257"/>
        <item x="218"/>
        <item x="185"/>
        <item x="195"/>
        <item x="243"/>
        <item x="201"/>
        <item x="246"/>
        <item x="180"/>
        <item x="213"/>
        <item x="217"/>
        <item x="208"/>
        <item x="248"/>
        <item x="193"/>
        <item x="184"/>
        <item x="178"/>
        <item x="229"/>
        <item x="198"/>
        <item x="209"/>
        <item x="196"/>
        <item x="216"/>
        <item x="236"/>
        <item x="203"/>
        <item x="245"/>
        <item x="215"/>
        <item x="225"/>
        <item x="278"/>
        <item x="280"/>
        <item x="330"/>
        <item x="319"/>
        <item x="326"/>
        <item x="316"/>
        <item x="332"/>
        <item x="277"/>
        <item x="351"/>
        <item x="297"/>
        <item x="300"/>
        <item x="260"/>
        <item x="311"/>
        <item x="314"/>
        <item x="308"/>
        <item x="340"/>
        <item x="281"/>
        <item x="347"/>
        <item x="324"/>
        <item x="346"/>
        <item x="323"/>
        <item x="303"/>
        <item x="275"/>
        <item x="273"/>
        <item x="296"/>
        <item x="350"/>
        <item x="298"/>
        <item x="283"/>
        <item x="329"/>
        <item x="306"/>
        <item x="345"/>
        <item x="312"/>
        <item x="289"/>
        <item x="341"/>
        <item x="336"/>
        <item x="348"/>
        <item x="286"/>
        <item x="268"/>
        <item x="299"/>
        <item x="285"/>
        <item x="269"/>
        <item x="279"/>
        <item x="315"/>
        <item x="317"/>
        <item x="262"/>
        <item x="328"/>
        <item x="320"/>
        <item x="344"/>
        <item x="264"/>
        <item x="287"/>
        <item x="352"/>
        <item x="310"/>
        <item x="318"/>
        <item x="290"/>
        <item x="313"/>
        <item x="294"/>
        <item x="291"/>
        <item x="304"/>
        <item x="271"/>
        <item x="270"/>
        <item x="261"/>
        <item x="295"/>
        <item x="282"/>
        <item x="293"/>
        <item x="259"/>
        <item x="305"/>
        <item x="327"/>
        <item x="342"/>
        <item x="309"/>
        <item x="321"/>
        <item x="292"/>
        <item x="335"/>
        <item x="343"/>
        <item x="274"/>
        <item x="331"/>
        <item x="307"/>
        <item x="333"/>
        <item x="338"/>
        <item x="267"/>
        <item x="272"/>
        <item x="339"/>
        <item x="276"/>
        <item x="334"/>
        <item x="322"/>
        <item x="302"/>
        <item x="325"/>
        <item x="349"/>
        <item x="301"/>
        <item x="288"/>
        <item x="337"/>
        <item x="263"/>
        <item x="266"/>
        <item x="284"/>
        <item x="265"/>
        <item x="380"/>
        <item x="435"/>
        <item x="375"/>
        <item x="358"/>
        <item x="396"/>
        <item x="401"/>
        <item x="356"/>
        <item x="376"/>
        <item x="365"/>
        <item x="419"/>
        <item x="433"/>
        <item x="406"/>
        <item x="364"/>
        <item x="412"/>
        <item x="373"/>
        <item x="353"/>
        <item x="379"/>
        <item x="427"/>
        <item x="372"/>
        <item x="426"/>
        <item x="403"/>
        <item x="423"/>
        <item x="381"/>
        <item x="420"/>
        <item x="432"/>
        <item x="385"/>
        <item x="388"/>
        <item x="411"/>
        <item x="363"/>
        <item x="394"/>
        <item x="391"/>
        <item x="422"/>
        <item x="397"/>
        <item x="362"/>
        <item x="360"/>
        <item x="389"/>
        <item x="390"/>
        <item x="404"/>
        <item x="438"/>
        <item x="378"/>
        <item x="415"/>
        <item x="377"/>
        <item x="359"/>
        <item x="357"/>
        <item x="366"/>
        <item x="399"/>
        <item x="368"/>
        <item x="430"/>
        <item x="387"/>
        <item x="371"/>
        <item x="355"/>
        <item x="421"/>
        <item x="354"/>
        <item x="393"/>
        <item x="361"/>
        <item x="434"/>
        <item x="402"/>
        <item x="367"/>
        <item x="431"/>
        <item x="414"/>
        <item x="374"/>
        <item x="382"/>
        <item x="386"/>
        <item x="392"/>
        <item x="417"/>
        <item x="408"/>
        <item x="405"/>
        <item x="429"/>
        <item x="410"/>
        <item x="395"/>
        <item x="398"/>
        <item x="428"/>
        <item x="416"/>
        <item x="424"/>
        <item x="400"/>
        <item x="369"/>
        <item x="409"/>
        <item x="413"/>
        <item x="370"/>
        <item x="407"/>
        <item x="425"/>
        <item x="436"/>
        <item x="383"/>
        <item x="418"/>
        <item x="384"/>
        <item x="437"/>
        <item x="488"/>
        <item x="446"/>
        <item x="520"/>
        <item x="517"/>
        <item x="460"/>
        <item x="492"/>
        <item x="511"/>
        <item x="450"/>
        <item x="503"/>
        <item x="459"/>
        <item x="472"/>
        <item x="512"/>
        <item x="461"/>
        <item x="479"/>
        <item x="499"/>
        <item x="505"/>
        <item x="500"/>
        <item x="453"/>
        <item x="513"/>
        <item x="521"/>
        <item x="498"/>
        <item x="468"/>
        <item x="475"/>
        <item x="485"/>
        <item x="470"/>
        <item x="489"/>
        <item x="526"/>
        <item x="522"/>
        <item x="506"/>
        <item x="473"/>
        <item x="478"/>
        <item x="515"/>
        <item x="519"/>
        <item x="502"/>
        <item x="462"/>
        <item x="441"/>
        <item x="481"/>
        <item x="451"/>
        <item x="514"/>
        <item x="458"/>
        <item x="444"/>
        <item x="484"/>
        <item x="495"/>
        <item x="524"/>
        <item x="507"/>
        <item x="494"/>
        <item x="482"/>
        <item x="443"/>
        <item x="466"/>
        <item x="504"/>
        <item x="449"/>
        <item x="491"/>
        <item x="516"/>
        <item x="490"/>
        <item x="467"/>
        <item x="510"/>
        <item x="447"/>
        <item x="509"/>
        <item x="469"/>
        <item x="501"/>
        <item x="487"/>
        <item x="480"/>
        <item x="465"/>
        <item x="455"/>
        <item x="442"/>
        <item x="497"/>
        <item x="456"/>
        <item x="525"/>
        <item x="474"/>
        <item x="452"/>
        <item x="508"/>
        <item x="493"/>
        <item x="483"/>
        <item x="486"/>
        <item x="440"/>
        <item x="476"/>
        <item x="518"/>
        <item x="448"/>
        <item x="445"/>
        <item x="457"/>
        <item x="523"/>
        <item x="496"/>
        <item x="477"/>
        <item x="454"/>
        <item x="463"/>
        <item x="471"/>
        <item x="439"/>
        <item x="464"/>
        <item x="580"/>
        <item x="564"/>
        <item x="617"/>
        <item x="619"/>
        <item x="546"/>
        <item x="573"/>
        <item x="544"/>
        <item x="539"/>
        <item x="578"/>
        <item x="527"/>
        <item x="596"/>
        <item x="551"/>
        <item x="620"/>
        <item x="554"/>
        <item x="562"/>
        <item x="533"/>
        <item x="574"/>
        <item x="530"/>
        <item x="571"/>
        <item x="594"/>
        <item x="589"/>
        <item x="545"/>
        <item x="548"/>
        <item x="601"/>
        <item x="595"/>
        <item x="542"/>
        <item x="563"/>
        <item x="572"/>
        <item x="604"/>
        <item x="621"/>
        <item x="602"/>
        <item x="576"/>
        <item x="623"/>
        <item x="568"/>
        <item x="586"/>
        <item x="597"/>
        <item x="540"/>
        <item x="616"/>
        <item x="575"/>
        <item x="599"/>
        <item x="555"/>
        <item x="558"/>
        <item x="538"/>
        <item x="608"/>
        <item x="605"/>
        <item x="600"/>
        <item x="566"/>
        <item x="582"/>
        <item x="535"/>
        <item x="627"/>
        <item x="618"/>
        <item x="560"/>
        <item x="598"/>
        <item x="549"/>
        <item x="614"/>
        <item x="628"/>
        <item x="536"/>
        <item x="565"/>
        <item x="534"/>
        <item x="590"/>
        <item x="629"/>
        <item x="528"/>
        <item x="626"/>
        <item x="585"/>
        <item x="587"/>
        <item x="615"/>
        <item x="570"/>
        <item x="569"/>
        <item x="591"/>
        <item x="547"/>
        <item x="613"/>
        <item x="529"/>
        <item x="593"/>
        <item x="537"/>
        <item x="543"/>
        <item x="567"/>
        <item x="611"/>
        <item x="561"/>
        <item x="609"/>
        <item x="622"/>
        <item x="579"/>
        <item x="606"/>
        <item x="610"/>
        <item x="553"/>
        <item x="603"/>
        <item x="612"/>
        <item x="577"/>
        <item x="625"/>
        <item x="588"/>
        <item x="532"/>
        <item x="584"/>
        <item x="559"/>
        <item x="550"/>
        <item x="583"/>
        <item x="531"/>
        <item x="552"/>
        <item x="541"/>
        <item x="557"/>
        <item x="581"/>
        <item x="592"/>
        <item x="607"/>
        <item x="624"/>
        <item x="556"/>
        <item t="default"/>
      </items>
    </pivotField>
    <pivotField dataField="1" showAll="0"/>
    <pivotField numFmtId="10" showAll="0"/>
    <pivotField numFmtId="10" showAll="0"/>
    <pivotField axis="axisRow" showAll="0">
      <items count="4">
        <item x="0"/>
        <item x="1"/>
        <item x="2"/>
        <item t="default"/>
      </items>
    </pivotField>
  </pivotFields>
  <rowFields count="2">
    <field x="0"/>
    <field x="5"/>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2"/>
  </colFields>
  <colItems count="2">
    <i>
      <x/>
    </i>
    <i i="1">
      <x v="1"/>
    </i>
  </colItems>
  <dataFields count="2">
    <dataField name="Sum of Sum of GrossRevenue" fld="2" baseField="0" baseItem="0"/>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779766-B839-451D-BC98-CA1F5CDD5C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A3:D20" firstHeaderRow="0" firstDataRow="1" firstDataCol="1"/>
  <pivotFields count="33">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4" showAll="0"/>
    <pivotField numFmtId="14" showAll="0"/>
    <pivotField showAll="0"/>
    <pivotField showAll="0"/>
    <pivotField numFmtId="14" showAll="0"/>
    <pivotField numFmtId="1" showAll="0"/>
    <pivotField showAll="0"/>
    <pivotField showAll="0"/>
    <pivotField showAll="0"/>
    <pivotField showAll="0"/>
    <pivotField showAll="0"/>
    <pivotField axis="axisRow" showAll="0">
      <items count="17">
        <item x="8"/>
        <item x="5"/>
        <item x="0"/>
        <item x="14"/>
        <item x="6"/>
        <item x="9"/>
        <item x="3"/>
        <item x="10"/>
        <item x="2"/>
        <item x="1"/>
        <item x="11"/>
        <item x="4"/>
        <item x="12"/>
        <item x="13"/>
        <item x="15"/>
        <item x="7"/>
        <item t="default"/>
      </items>
    </pivotField>
    <pivotField showAll="0"/>
    <pivotField showAll="0"/>
    <pivotField numFmtId="2" showAll="0"/>
    <pivotField numFmtId="2" showAll="0"/>
    <pivotField numFmtId="2" showAll="0"/>
    <pivotField numFmtId="10" showAll="0"/>
    <pivotField numFmtId="1" showAll="0"/>
    <pivotField dataField="1" numFmtId="2" showAll="0"/>
    <pivotField numFmtId="2" showAll="0"/>
    <pivotField dataField="1" numFmtId="2" showAll="0"/>
    <pivotField numFmtId="10" showAll="0"/>
    <pivotField showAll="0"/>
    <pivotField numFmtId="14" showAll="0"/>
    <pivotField numFmtId="14" showAll="0"/>
    <pivotField showAll="0"/>
    <pivotField showAll="0"/>
    <pivotField showAll="0"/>
    <pivotField showAll="0"/>
    <pivotField showAll="0"/>
    <pivotField showAll="0"/>
  </pivotFields>
  <rowFields count="1">
    <field x="12"/>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Orders Count" fld="0" subtotal="count" baseField="12" baseItem="0"/>
    <dataField name="Total Revenue" fld="20" baseField="12" baseItem="0" numFmtId="2"/>
    <dataField name="Total Gross Profit" fld="22"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74DD6-9F9F-4B82-808D-6FBD61393F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H9" firstHeaderRow="1" firstDataRow="2" firstDataCol="1"/>
  <pivotFields count="33">
    <pivotField showAll="0"/>
    <pivotField numFmtId="14" showAll="0"/>
    <pivotField numFmtId="14" showAll="0"/>
    <pivotField showAll="0"/>
    <pivotField showAll="0"/>
    <pivotField numFmtId="14" showAll="0"/>
    <pivotField numFmtId="1" showAll="0"/>
    <pivotField axis="axisRow" showAll="0">
      <items count="5">
        <item x="0"/>
        <item x="2"/>
        <item x="1"/>
        <item x="3"/>
        <item t="default"/>
      </items>
    </pivotField>
    <pivotField showAll="0"/>
    <pivotField showAll="0"/>
    <pivotField showAll="0"/>
    <pivotField axis="axisCol" showAll="0">
      <items count="7">
        <item x="4"/>
        <item x="3"/>
        <item x="2"/>
        <item x="5"/>
        <item x="1"/>
        <item x="0"/>
        <item t="default"/>
      </items>
    </pivotField>
    <pivotField showAll="0"/>
    <pivotField showAll="0"/>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pivotField numFmtId="14" showAll="0"/>
    <pivotField numFmtId="14" showAll="0"/>
    <pivotField showAll="0"/>
    <pivotField showAll="0"/>
    <pivotField showAll="0"/>
    <pivotField showAll="0"/>
    <pivotField showAll="0"/>
    <pivotField showAll="0"/>
  </pivotFields>
  <rowFields count="1">
    <field x="7"/>
  </rowFields>
  <rowItems count="5">
    <i>
      <x/>
    </i>
    <i>
      <x v="1"/>
    </i>
    <i>
      <x v="2"/>
    </i>
    <i>
      <x v="3"/>
    </i>
    <i t="grand">
      <x/>
    </i>
  </rowItems>
  <colFields count="1">
    <field x="11"/>
  </colFields>
  <colItems count="7">
    <i>
      <x/>
    </i>
    <i>
      <x v="1"/>
    </i>
    <i>
      <x v="2"/>
    </i>
    <i>
      <x v="3"/>
    </i>
    <i>
      <x v="4"/>
    </i>
    <i>
      <x v="5"/>
    </i>
    <i t="grand">
      <x/>
    </i>
  </colItems>
  <dataFields count="1">
    <dataField name="Revenue Share (%)" fld="20" showDataAs="percentOfRow" baseField="0" baseItem="0" numFmtId="10"/>
  </dataFields>
  <chartFormats count="18">
    <chartFormat chart="2" format="1"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2" format="5" series="1">
      <pivotArea type="data" outline="0" fieldPosition="0">
        <references count="2">
          <reference field="4294967294" count="1" selected="0">
            <x v="0"/>
          </reference>
          <reference field="11" count="1" selected="0">
            <x v="2"/>
          </reference>
        </references>
      </pivotArea>
    </chartFormat>
    <chartFormat chart="2" format="7" series="1">
      <pivotArea type="data" outline="0" fieldPosition="0">
        <references count="2">
          <reference field="4294967294" count="1" selected="0">
            <x v="0"/>
          </reference>
          <reference field="11" count="1" selected="0">
            <x v="3"/>
          </reference>
        </references>
      </pivotArea>
    </chartFormat>
    <chartFormat chart="2" format="9" series="1">
      <pivotArea type="data" outline="0" fieldPosition="0">
        <references count="2">
          <reference field="4294967294" count="1" selected="0">
            <x v="0"/>
          </reference>
          <reference field="11" count="1" selected="0">
            <x v="4"/>
          </reference>
        </references>
      </pivotArea>
    </chartFormat>
    <chartFormat chart="2" format="11" series="1">
      <pivotArea type="data" outline="0" fieldPosition="0">
        <references count="2">
          <reference field="4294967294" count="1" selected="0">
            <x v="0"/>
          </reference>
          <reference field="11" count="1" selected="0">
            <x v="5"/>
          </reference>
        </references>
      </pivotArea>
    </chartFormat>
    <chartFormat chart="3" format="13" series="1">
      <pivotArea type="data" outline="0" fieldPosition="0">
        <references count="2">
          <reference field="4294967294" count="1" selected="0">
            <x v="0"/>
          </reference>
          <reference field="11" count="1" selected="0">
            <x v="0"/>
          </reference>
        </references>
      </pivotArea>
    </chartFormat>
    <chartFormat chart="3" format="15" series="1">
      <pivotArea type="data" outline="0" fieldPosition="0">
        <references count="2">
          <reference field="4294967294" count="1" selected="0">
            <x v="0"/>
          </reference>
          <reference field="11" count="1" selected="0">
            <x v="1"/>
          </reference>
        </references>
      </pivotArea>
    </chartFormat>
    <chartFormat chart="3" format="17" series="1">
      <pivotArea type="data" outline="0" fieldPosition="0">
        <references count="2">
          <reference field="4294967294" count="1" selected="0">
            <x v="0"/>
          </reference>
          <reference field="11" count="1" selected="0">
            <x v="2"/>
          </reference>
        </references>
      </pivotArea>
    </chartFormat>
    <chartFormat chart="3" format="19" series="1">
      <pivotArea type="data" outline="0" fieldPosition="0">
        <references count="2">
          <reference field="4294967294" count="1" selected="0">
            <x v="0"/>
          </reference>
          <reference field="11" count="1" selected="0">
            <x v="3"/>
          </reference>
        </references>
      </pivotArea>
    </chartFormat>
    <chartFormat chart="3" format="21" series="1">
      <pivotArea type="data" outline="0" fieldPosition="0">
        <references count="2">
          <reference field="4294967294" count="1" selected="0">
            <x v="0"/>
          </reference>
          <reference field="11" count="1" selected="0">
            <x v="4"/>
          </reference>
        </references>
      </pivotArea>
    </chartFormat>
    <chartFormat chart="3" format="23" series="1">
      <pivotArea type="data" outline="0" fieldPosition="0">
        <references count="2">
          <reference field="4294967294" count="1" selected="0">
            <x v="0"/>
          </reference>
          <reference field="11" count="1" selected="0">
            <x v="5"/>
          </reference>
        </references>
      </pivotArea>
    </chartFormat>
    <chartFormat chart="4" format="25" series="1">
      <pivotArea type="data" outline="0" fieldPosition="0">
        <references count="2">
          <reference field="4294967294" count="1" selected="0">
            <x v="0"/>
          </reference>
          <reference field="11" count="1" selected="0">
            <x v="0"/>
          </reference>
        </references>
      </pivotArea>
    </chartFormat>
    <chartFormat chart="4" format="27" series="1">
      <pivotArea type="data" outline="0" fieldPosition="0">
        <references count="2">
          <reference field="4294967294" count="1" selected="0">
            <x v="0"/>
          </reference>
          <reference field="11" count="1" selected="0">
            <x v="1"/>
          </reference>
        </references>
      </pivotArea>
    </chartFormat>
    <chartFormat chart="4" format="29" series="1">
      <pivotArea type="data" outline="0" fieldPosition="0">
        <references count="2">
          <reference field="4294967294" count="1" selected="0">
            <x v="0"/>
          </reference>
          <reference field="11" count="1" selected="0">
            <x v="2"/>
          </reference>
        </references>
      </pivotArea>
    </chartFormat>
    <chartFormat chart="4" format="31" series="1">
      <pivotArea type="data" outline="0" fieldPosition="0">
        <references count="2">
          <reference field="4294967294" count="1" selected="0">
            <x v="0"/>
          </reference>
          <reference field="11" count="1" selected="0">
            <x v="3"/>
          </reference>
        </references>
      </pivotArea>
    </chartFormat>
    <chartFormat chart="4" format="33" series="1">
      <pivotArea type="data" outline="0" fieldPosition="0">
        <references count="2">
          <reference field="4294967294" count="1" selected="0">
            <x v="0"/>
          </reference>
          <reference field="11" count="1" selected="0">
            <x v="4"/>
          </reference>
        </references>
      </pivotArea>
    </chartFormat>
    <chartFormat chart="4" format="35"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4CE9E3-82F5-4F97-BBC9-23C27C9FBC0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0" firstHeaderRow="0" firstDataRow="1" firstDataCol="1"/>
  <pivotFields count="34">
    <pivotField showAll="0"/>
    <pivotField numFmtId="14" showAll="0"/>
    <pivotField numFmtId="14" showAll="0"/>
    <pivotField showAll="0"/>
    <pivotField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numFmtId="2" showAll="0"/>
    <pivotField numFmtId="2" showAll="0"/>
    <pivotField numFmtId="2" showAll="0"/>
    <pivotField numFmtId="10" showAll="0"/>
    <pivotField showAll="0"/>
    <pivotField numFmtId="14" showAll="0"/>
    <pivotField numFmtId="14" showAll="0"/>
    <pivotField showAll="0"/>
    <pivotField showAll="0"/>
    <pivotField showAll="0"/>
    <pivotField showAll="0"/>
    <pivotField showAll="0"/>
    <pivotField showAll="0"/>
    <pivotField dataField="1" showAll="0"/>
  </pivotFields>
  <rowFields count="2">
    <field x="8"/>
    <field x="13"/>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
  </colFields>
  <colItems count="2">
    <i>
      <x/>
    </i>
    <i i="1">
      <x v="1"/>
    </i>
  </colItems>
  <dataFields count="2">
    <dataField name="Orders Met 7-Day Target" fld="33" baseField="8" baseItem="0"/>
    <dataField name="% Orders Met 7-Day Target" fld="33" subtotal="average" baseField="8" baseItem="0" numFmtId="10"/>
  </dataFields>
  <conditionalFormats count="3">
    <conditionalFormat priority="3">
      <pivotAreas count="1">
        <pivotArea outline="0" fieldPosition="0">
          <references count="1">
            <reference field="4294967294" count="1">
              <x v="1"/>
            </reference>
          </references>
        </pivotArea>
      </pivotAreas>
    </conditionalFormat>
    <conditionalFormat priority="2">
      <pivotAreas count="1">
        <pivotArea outline="0" fieldPosition="0">
          <references count="1">
            <reference field="4294967294" count="1">
              <x v="1"/>
            </reference>
          </references>
        </pivotArea>
      </pivotAreas>
    </conditionalFormat>
    <conditionalFormat priority="1">
      <pivotAreas count="1">
        <pivotArea outline="0" fieldPosition="0">
          <references count="1">
            <reference field="4294967294"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923DD3-B677-4A7B-9274-551DDB0A85A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4" firstHeaderRow="0" firstDataRow="1" firstDataCol="1"/>
  <pivotFields count="35">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axis="axisRow" showAll="0">
      <items count="18">
        <item x="8"/>
        <item x="5"/>
        <item x="0"/>
        <item x="14"/>
        <item x="6"/>
        <item x="9"/>
        <item x="3"/>
        <item x="10"/>
        <item x="2"/>
        <item x="1"/>
        <item x="11"/>
        <item x="4"/>
        <item x="12"/>
        <item x="13"/>
        <item x="15"/>
        <item x="7"/>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7"/>
    <field x="12"/>
  </rowFields>
  <rowItems count="71">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x v="4"/>
    </i>
    <i r="1">
      <x v="16"/>
    </i>
    <i t="grand">
      <x/>
    </i>
  </rowItems>
  <colFields count="1">
    <field x="-2"/>
  </colFields>
  <colItems count="2">
    <i>
      <x/>
    </i>
    <i i="1">
      <x v="1"/>
    </i>
  </colItems>
  <dataFields count="2">
    <dataField name="Orders with Discount &gt; 20%" fld="34" baseField="7" baseItem="0"/>
    <dataField name="Share of High-Discount Orders (%)" fld="34" subtotal="count" baseField="7"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A2091C-BF7B-4992-807A-79301E1711CF}"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A52" firstHeaderRow="1" firstDataRow="1" firstDataCol="0"/>
  <pivotFields count="45">
    <pivotField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34">
        <item x="58"/>
        <item x="617"/>
        <item x="2"/>
        <item x="1"/>
        <item x="385"/>
        <item x="626"/>
        <item x="265"/>
        <item x="11"/>
        <item x="560"/>
        <item x="132"/>
        <item x="134"/>
        <item x="423"/>
        <item x="289"/>
        <item x="497"/>
        <item x="501"/>
        <item x="187"/>
        <item x="65"/>
        <item x="125"/>
        <item x="192"/>
        <item x="407"/>
        <item x="150"/>
        <item x="244"/>
        <item x="259"/>
        <item x="73"/>
        <item x="72"/>
        <item x="388"/>
        <item x="590"/>
        <item x="229"/>
        <item x="416"/>
        <item x="152"/>
        <item x="477"/>
        <item x="492"/>
        <item x="98"/>
        <item x="361"/>
        <item x="196"/>
        <item x="52"/>
        <item x="363"/>
        <item x="622"/>
        <item x="404"/>
        <item x="601"/>
        <item x="605"/>
        <item x="105"/>
        <item x="397"/>
        <item x="14"/>
        <item x="146"/>
        <item x="131"/>
        <item x="384"/>
        <item x="540"/>
        <item x="338"/>
        <item x="193"/>
        <item x="321"/>
        <item x="66"/>
        <item x="432"/>
        <item x="27"/>
        <item x="449"/>
        <item x="427"/>
        <item x="543"/>
        <item x="167"/>
        <item x="224"/>
        <item x="55"/>
        <item x="303"/>
        <item x="373"/>
        <item x="457"/>
        <item x="166"/>
        <item x="81"/>
        <item x="122"/>
        <item x="114"/>
        <item x="101"/>
        <item x="94"/>
        <item x="408"/>
        <item x="593"/>
        <item x="116"/>
        <item x="3"/>
        <item x="252"/>
        <item x="268"/>
        <item x="434"/>
        <item x="411"/>
        <item x="323"/>
        <item x="299"/>
        <item x="333"/>
        <item x="238"/>
        <item x="201"/>
        <item x="36"/>
        <item x="68"/>
        <item x="137"/>
        <item x="390"/>
        <item x="230"/>
        <item x="177"/>
        <item x="179"/>
        <item x="74"/>
        <item x="87"/>
        <item x="53"/>
        <item x="519"/>
        <item x="127"/>
        <item x="631"/>
        <item x="123"/>
        <item x="574"/>
        <item x="139"/>
        <item x="54"/>
        <item x="476"/>
        <item x="200"/>
        <item x="109"/>
        <item x="298"/>
        <item x="286"/>
        <item x="112"/>
        <item x="212"/>
        <item x="609"/>
        <item x="180"/>
        <item x="263"/>
        <item x="532"/>
        <item x="96"/>
        <item x="51"/>
        <item x="106"/>
        <item x="35"/>
        <item x="172"/>
        <item x="531"/>
        <item x="493"/>
        <item x="311"/>
        <item x="561"/>
        <item x="575"/>
        <item x="285"/>
        <item x="85"/>
        <item x="275"/>
        <item x="282"/>
        <item x="216"/>
        <item x="485"/>
        <item x="243"/>
        <item x="7"/>
        <item x="83"/>
        <item x="586"/>
        <item x="89"/>
        <item x="221"/>
        <item x="119"/>
        <item x="389"/>
        <item x="358"/>
        <item x="602"/>
        <item x="461"/>
        <item x="526"/>
        <item x="247"/>
        <item x="418"/>
        <item x="620"/>
        <item x="15"/>
        <item x="291"/>
        <item x="257"/>
        <item x="59"/>
        <item x="198"/>
        <item x="545"/>
        <item x="462"/>
        <item x="248"/>
        <item x="572"/>
        <item x="460"/>
        <item x="463"/>
        <item x="341"/>
        <item x="211"/>
        <item x="269"/>
        <item x="517"/>
        <item x="369"/>
        <item x="174"/>
        <item x="510"/>
        <item x="86"/>
        <item x="6"/>
        <item x="580"/>
        <item x="113"/>
        <item x="606"/>
        <item x="354"/>
        <item x="227"/>
        <item x="26"/>
        <item x="307"/>
        <item x="169"/>
        <item x="490"/>
        <item x="155"/>
        <item x="402"/>
        <item x="124"/>
        <item x="190"/>
        <item x="582"/>
        <item x="412"/>
        <item x="439"/>
        <item x="447"/>
        <item x="464"/>
        <item x="383"/>
        <item x="608"/>
        <item x="39"/>
        <item x="350"/>
        <item x="612"/>
        <item x="488"/>
        <item x="511"/>
        <item x="530"/>
        <item x="297"/>
        <item x="108"/>
        <item x="314"/>
        <item x="318"/>
        <item x="551"/>
        <item x="232"/>
        <item x="194"/>
        <item x="445"/>
        <item x="305"/>
        <item x="162"/>
        <item x="618"/>
        <item x="16"/>
        <item x="4"/>
        <item x="217"/>
        <item x="520"/>
        <item x="317"/>
        <item x="347"/>
        <item x="393"/>
        <item x="133"/>
        <item x="189"/>
        <item x="239"/>
        <item x="75"/>
        <item x="536"/>
        <item x="327"/>
        <item x="326"/>
        <item x="417"/>
        <item x="513"/>
        <item x="234"/>
        <item x="621"/>
        <item x="370"/>
        <item x="10"/>
        <item x="340"/>
        <item x="364"/>
        <item x="381"/>
        <item x="504"/>
        <item x="128"/>
        <item x="136"/>
        <item x="571"/>
        <item x="584"/>
        <item x="186"/>
        <item x="401"/>
        <item x="466"/>
        <item x="483"/>
        <item x="235"/>
        <item x="598"/>
        <item x="330"/>
        <item x="240"/>
        <item x="564"/>
        <item x="391"/>
        <item x="30"/>
        <item x="168"/>
        <item x="215"/>
        <item x="245"/>
        <item x="270"/>
        <item x="218"/>
        <item x="610"/>
        <item x="578"/>
        <item x="566"/>
        <item x="79"/>
        <item x="296"/>
        <item x="351"/>
        <item x="343"/>
        <item x="185"/>
        <item x="410"/>
        <item x="161"/>
        <item x="576"/>
        <item x="206"/>
        <item x="597"/>
        <item x="508"/>
        <item x="12"/>
        <item x="246"/>
        <item x="344"/>
        <item x="570"/>
        <item x="170"/>
        <item x="591"/>
        <item x="294"/>
        <item x="599"/>
        <item x="258"/>
        <item x="380"/>
        <item x="554"/>
        <item x="271"/>
        <item x="308"/>
        <item x="5"/>
        <item x="419"/>
        <item x="579"/>
        <item x="325"/>
        <item x="486"/>
        <item x="395"/>
        <item x="57"/>
        <item x="623"/>
        <item x="28"/>
        <item x="400"/>
        <item x="222"/>
        <item x="208"/>
        <item x="249"/>
        <item x="565"/>
        <item x="233"/>
        <item x="546"/>
        <item x="524"/>
        <item x="495"/>
        <item x="154"/>
        <item x="241"/>
        <item x="0"/>
        <item x="262"/>
        <item x="481"/>
        <item x="118"/>
        <item x="328"/>
        <item x="399"/>
        <item x="334"/>
        <item x="70"/>
        <item x="596"/>
        <item x="428"/>
        <item x="549"/>
        <item x="615"/>
        <item x="365"/>
        <item x="84"/>
        <item x="627"/>
        <item x="143"/>
        <item x="604"/>
        <item x="25"/>
        <item x="316"/>
        <item x="441"/>
        <item x="527"/>
        <item x="403"/>
        <item x="46"/>
        <item x="103"/>
        <item x="421"/>
        <item x="436"/>
        <item x="82"/>
        <item x="332"/>
        <item x="184"/>
        <item x="503"/>
        <item x="277"/>
        <item x="494"/>
        <item x="231"/>
        <item x="44"/>
        <item x="142"/>
        <item x="443"/>
        <item x="437"/>
        <item x="377"/>
        <item x="525"/>
        <item x="304"/>
        <item x="183"/>
        <item x="214"/>
        <item x="71"/>
        <item x="331"/>
        <item x="50"/>
        <item x="284"/>
        <item x="518"/>
        <item x="78"/>
        <item x="473"/>
        <item x="41"/>
        <item x="406"/>
        <item x="387"/>
        <item x="90"/>
        <item x="420"/>
        <item x="371"/>
        <item x="151"/>
        <item x="378"/>
        <item x="581"/>
        <item x="438"/>
        <item x="254"/>
        <item x="22"/>
        <item x="491"/>
        <item x="141"/>
        <item x="38"/>
        <item x="92"/>
        <item x="426"/>
        <item x="489"/>
        <item x="147"/>
        <item x="509"/>
        <item x="32"/>
        <item x="386"/>
        <item x="515"/>
        <item x="315"/>
        <item x="182"/>
        <item x="99"/>
        <item x="178"/>
        <item x="156"/>
        <item x="458"/>
        <item x="301"/>
        <item x="435"/>
        <item x="197"/>
        <item x="553"/>
        <item x="558"/>
        <item x="279"/>
        <item x="312"/>
        <item x="283"/>
        <item x="594"/>
        <item x="309"/>
        <item x="293"/>
        <item x="191"/>
        <item x="62"/>
        <item x="479"/>
        <item x="453"/>
        <item x="130"/>
        <item x="467"/>
        <item x="512"/>
        <item x="228"/>
        <item x="563"/>
        <item x="164"/>
        <item x="69"/>
        <item x="498"/>
        <item x="516"/>
        <item x="171"/>
        <item x="446"/>
        <item x="375"/>
        <item x="236"/>
        <item x="484"/>
        <item x="573"/>
        <item x="469"/>
        <item x="195"/>
        <item x="547"/>
        <item x="533"/>
        <item x="470"/>
        <item x="281"/>
        <item x="104"/>
        <item x="522"/>
        <item x="43"/>
        <item x="274"/>
        <item x="559"/>
        <item x="587"/>
        <item x="148"/>
        <item x="502"/>
        <item x="158"/>
        <item x="67"/>
        <item x="405"/>
        <item x="455"/>
        <item x="382"/>
        <item x="250"/>
        <item x="49"/>
        <item x="209"/>
        <item x="450"/>
        <item x="256"/>
        <item x="163"/>
        <item x="589"/>
        <item x="251"/>
        <item x="272"/>
        <item x="37"/>
        <item x="552"/>
        <item x="88"/>
        <item x="616"/>
        <item x="433"/>
        <item x="359"/>
        <item x="345"/>
        <item x="31"/>
        <item x="619"/>
        <item x="548"/>
        <item x="630"/>
        <item x="91"/>
        <item x="349"/>
        <item x="577"/>
        <item x="430"/>
        <item x="64"/>
        <item x="535"/>
        <item x="145"/>
        <item x="264"/>
        <item x="398"/>
        <item x="319"/>
        <item x="409"/>
        <item x="33"/>
        <item x="8"/>
        <item x="220"/>
        <item x="160"/>
        <item x="425"/>
        <item x="242"/>
        <item x="614"/>
        <item x="176"/>
        <item x="335"/>
        <item x="507"/>
        <item x="292"/>
        <item x="368"/>
        <item x="267"/>
        <item x="280"/>
        <item x="585"/>
        <item x="472"/>
        <item x="102"/>
        <item x="261"/>
        <item x="544"/>
        <item x="468"/>
        <item x="413"/>
        <item x="456"/>
        <item x="459"/>
        <item x="273"/>
        <item x="499"/>
        <item x="611"/>
        <item x="595"/>
        <item x="210"/>
        <item x="306"/>
        <item x="474"/>
        <item x="352"/>
        <item x="523"/>
        <item x="392"/>
        <item x="129"/>
        <item x="506"/>
        <item x="339"/>
        <item x="542"/>
        <item x="138"/>
        <item x="300"/>
        <item x="366"/>
        <item x="21"/>
        <item x="45"/>
        <item x="188"/>
        <item x="355"/>
        <item x="415"/>
        <item x="394"/>
        <item x="260"/>
        <item x="144"/>
        <item x="29"/>
        <item x="290"/>
        <item x="63"/>
        <item x="500"/>
        <item x="440"/>
        <item x="444"/>
        <item x="202"/>
        <item x="111"/>
        <item x="107"/>
        <item x="23"/>
        <item x="61"/>
        <item x="367"/>
        <item x="353"/>
        <item x="60"/>
        <item x="562"/>
        <item x="287"/>
        <item x="93"/>
        <item x="157"/>
        <item x="225"/>
        <item x="541"/>
        <item x="451"/>
        <item x="295"/>
        <item x="454"/>
        <item x="42"/>
        <item x="342"/>
        <item x="213"/>
        <item x="538"/>
        <item x="121"/>
        <item x="528"/>
        <item x="203"/>
        <item x="302"/>
        <item x="583"/>
        <item x="13"/>
        <item x="475"/>
        <item x="97"/>
        <item x="159"/>
        <item x="348"/>
        <item x="360"/>
        <item x="219"/>
        <item x="288"/>
        <item x="568"/>
        <item x="320"/>
        <item x="173"/>
        <item x="329"/>
        <item x="253"/>
        <item x="115"/>
        <item x="110"/>
        <item x="452"/>
        <item x="226"/>
        <item x="205"/>
        <item x="374"/>
        <item x="135"/>
        <item x="20"/>
        <item x="204"/>
        <item x="40"/>
        <item x="24"/>
        <item x="487"/>
        <item x="625"/>
        <item x="310"/>
        <item x="336"/>
        <item x="255"/>
        <item x="77"/>
        <item x="550"/>
        <item x="34"/>
        <item x="628"/>
        <item x="153"/>
        <item x="278"/>
        <item x="324"/>
        <item x="207"/>
        <item x="48"/>
        <item x="496"/>
        <item x="600"/>
        <item x="337"/>
        <item x="372"/>
        <item x="17"/>
        <item x="607"/>
        <item x="442"/>
        <item x="376"/>
        <item x="482"/>
        <item x="56"/>
        <item x="567"/>
        <item x="76"/>
        <item x="505"/>
        <item x="569"/>
        <item x="357"/>
        <item x="514"/>
        <item x="313"/>
        <item x="414"/>
        <item x="266"/>
        <item x="448"/>
        <item x="555"/>
        <item x="379"/>
        <item x="471"/>
        <item x="429"/>
        <item x="181"/>
        <item x="18"/>
        <item x="149"/>
        <item x="534"/>
        <item x="529"/>
        <item x="9"/>
        <item x="19"/>
        <item x="478"/>
        <item x="603"/>
        <item x="556"/>
        <item x="480"/>
        <item x="120"/>
        <item x="629"/>
        <item x="322"/>
        <item x="356"/>
        <item x="424"/>
        <item x="199"/>
        <item x="140"/>
        <item x="624"/>
        <item x="80"/>
        <item x="95"/>
        <item x="537"/>
        <item x="126"/>
        <item x="592"/>
        <item x="276"/>
        <item x="557"/>
        <item x="396"/>
        <item x="539"/>
        <item x="465"/>
        <item x="165"/>
        <item x="100"/>
        <item x="431"/>
        <item x="117"/>
        <item x="588"/>
        <item x="521"/>
        <item x="346"/>
        <item x="223"/>
        <item x="175"/>
        <item x="362"/>
        <item x="422"/>
        <item x="613"/>
        <item x="237"/>
        <item x="47"/>
        <item x="632"/>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34">
        <item x="58"/>
        <item x="237"/>
        <item x="140"/>
        <item x="63"/>
        <item x="383"/>
        <item x="385"/>
        <item x="512"/>
        <item x="1"/>
        <item x="319"/>
        <item x="528"/>
        <item x="276"/>
        <item x="165"/>
        <item x="465"/>
        <item x="423"/>
        <item x="422"/>
        <item x="187"/>
        <item x="55"/>
        <item x="622"/>
        <item x="619"/>
        <item x="497"/>
        <item x="2"/>
        <item x="306"/>
        <item x="375"/>
        <item x="192"/>
        <item x="203"/>
        <item x="264"/>
        <item x="236"/>
        <item x="9"/>
        <item x="382"/>
        <item x="407"/>
        <item x="126"/>
        <item x="626"/>
        <item x="175"/>
        <item x="80"/>
        <item x="142"/>
        <item x="617"/>
        <item x="272"/>
        <item x="424"/>
        <item x="49"/>
        <item x="346"/>
        <item x="72"/>
        <item x="196"/>
        <item x="357"/>
        <item x="265"/>
        <item x="426"/>
        <item x="16"/>
        <item x="199"/>
        <item x="242"/>
        <item x="195"/>
        <item x="618"/>
        <item x="583"/>
        <item x="548"/>
        <item x="506"/>
        <item x="302"/>
        <item x="40"/>
        <item x="560"/>
        <item x="138"/>
        <item x="184"/>
        <item x="11"/>
        <item x="397"/>
        <item x="289"/>
        <item x="362"/>
        <item x="435"/>
        <item x="65"/>
        <item x="588"/>
        <item x="134"/>
        <item x="448"/>
        <item x="353"/>
        <item x="376"/>
        <item x="45"/>
        <item x="567"/>
        <item x="81"/>
        <item x="539"/>
        <item x="388"/>
        <item x="132"/>
        <item x="36"/>
        <item x="438"/>
        <item x="244"/>
        <item x="60"/>
        <item x="190"/>
        <item x="66"/>
        <item x="117"/>
        <item x="252"/>
        <item x="384"/>
        <item x="273"/>
        <item x="122"/>
        <item x="360"/>
        <item x="365"/>
        <item x="624"/>
        <item x="562"/>
        <item x="501"/>
        <item x="390"/>
        <item x="406"/>
        <item x="224"/>
        <item x="84"/>
        <item x="542"/>
        <item x="64"/>
        <item x="592"/>
        <item x="587"/>
        <item x="125"/>
        <item x="613"/>
        <item x="31"/>
        <item x="151"/>
        <item x="537"/>
        <item x="313"/>
        <item x="402"/>
        <item x="479"/>
        <item x="97"/>
        <item x="516"/>
        <item x="235"/>
        <item x="401"/>
        <item x="416"/>
        <item x="566"/>
        <item x="166"/>
        <item x="556"/>
        <item x="337"/>
        <item x="200"/>
        <item x="521"/>
        <item x="150"/>
        <item x="522"/>
        <item x="429"/>
        <item x="73"/>
        <item x="317"/>
        <item x="111"/>
        <item x="574"/>
        <item x="400"/>
        <item x="396"/>
        <item x="48"/>
        <item x="449"/>
        <item x="387"/>
        <item x="10"/>
        <item x="553"/>
        <item x="351"/>
        <item x="557"/>
        <item x="352"/>
        <item x="259"/>
        <item x="590"/>
        <item x="484"/>
        <item x="86"/>
        <item x="534"/>
        <item x="181"/>
        <item x="85"/>
        <item x="44"/>
        <item x="229"/>
        <item x="223"/>
        <item x="606"/>
        <item x="149"/>
        <item x="215"/>
        <item x="299"/>
        <item x="468"/>
        <item x="554"/>
        <item x="144"/>
        <item x="188"/>
        <item x="478"/>
        <item x="234"/>
        <item x="256"/>
        <item x="607"/>
        <item x="628"/>
        <item x="208"/>
        <item x="213"/>
        <item x="34"/>
        <item x="492"/>
        <item x="409"/>
        <item x="266"/>
        <item x="167"/>
        <item x="404"/>
        <item x="300"/>
        <item x="278"/>
        <item x="585"/>
        <item x="202"/>
        <item x="573"/>
        <item x="395"/>
        <item x="292"/>
        <item x="173"/>
        <item x="115"/>
        <item x="170"/>
        <item x="77"/>
        <item x="600"/>
        <item x="121"/>
        <item x="160"/>
        <item x="381"/>
        <item x="14"/>
        <item x="459"/>
        <item x="364"/>
        <item x="105"/>
        <item x="371"/>
        <item x="614"/>
        <item x="91"/>
        <item x="605"/>
        <item x="17"/>
        <item x="123"/>
        <item x="431"/>
        <item x="471"/>
        <item x="61"/>
        <item x="110"/>
        <item x="303"/>
        <item x="21"/>
        <item x="399"/>
        <item x="377"/>
        <item x="356"/>
        <item x="284"/>
        <item x="20"/>
        <item x="372"/>
        <item x="545"/>
        <item x="475"/>
        <item x="547"/>
        <item x="625"/>
        <item x="394"/>
        <item x="366"/>
        <item x="261"/>
        <item x="23"/>
        <item x="267"/>
        <item x="428"/>
        <item x="576"/>
        <item x="120"/>
        <item x="52"/>
        <item x="355"/>
        <item x="321"/>
        <item x="4"/>
        <item x="457"/>
        <item x="98"/>
        <item x="280"/>
        <item x="210"/>
        <item x="467"/>
        <item x="18"/>
        <item x="19"/>
        <item x="456"/>
        <item x="249"/>
        <item x="393"/>
        <item x="228"/>
        <item x="159"/>
        <item x="287"/>
        <item x="251"/>
        <item x="295"/>
        <item x="68"/>
        <item x="591"/>
        <item x="361"/>
        <item x="601"/>
        <item x="482"/>
        <item x="441"/>
        <item x="38"/>
        <item x="455"/>
        <item x="380"/>
        <item x="335"/>
        <item x="469"/>
        <item x="415"/>
        <item x="226"/>
        <item x="504"/>
        <item x="510"/>
        <item x="541"/>
        <item x="477"/>
        <item x="610"/>
        <item x="527"/>
        <item x="552"/>
        <item x="603"/>
        <item x="420"/>
        <item x="629"/>
        <item x="336"/>
        <item x="176"/>
        <item x="612"/>
        <item x="136"/>
        <item x="275"/>
        <item x="564"/>
        <item x="530"/>
        <item x="367"/>
        <item x="155"/>
        <item x="413"/>
        <item x="411"/>
        <item x="288"/>
        <item x="425"/>
        <item x="185"/>
        <item x="131"/>
        <item x="348"/>
        <item x="268"/>
        <item x="70"/>
        <item x="30"/>
        <item x="238"/>
        <item x="198"/>
        <item x="507"/>
        <item x="615"/>
        <item x="405"/>
        <item x="623"/>
        <item x="8"/>
        <item x="559"/>
        <item x="494"/>
        <item x="148"/>
        <item x="480"/>
        <item x="216"/>
        <item x="147"/>
        <item x="444"/>
        <item x="189"/>
        <item x="345"/>
        <item x="101"/>
        <item x="209"/>
        <item x="95"/>
        <item x="269"/>
        <item x="143"/>
        <item x="164"/>
        <item x="241"/>
        <item x="41"/>
        <item x="421"/>
        <item x="157"/>
        <item x="154"/>
        <item x="162"/>
        <item x="550"/>
        <item x="561"/>
        <item x="294"/>
        <item x="549"/>
        <item x="363"/>
        <item x="104"/>
        <item x="540"/>
        <item x="212"/>
        <item x="487"/>
        <item x="35"/>
        <item x="325"/>
        <item x="474"/>
        <item x="15"/>
        <item x="419"/>
        <item x="595"/>
        <item x="580"/>
        <item x="260"/>
        <item x="505"/>
        <item x="450"/>
        <item x="152"/>
        <item x="398"/>
        <item x="153"/>
        <item x="310"/>
        <item x="518"/>
        <item x="630"/>
        <item x="107"/>
        <item x="500"/>
        <item x="92"/>
        <item x="536"/>
        <item x="558"/>
        <item x="368"/>
        <item x="246"/>
        <item x="520"/>
        <item x="417"/>
        <item x="593"/>
        <item x="76"/>
        <item x="408"/>
        <item x="3"/>
        <item x="589"/>
        <item x="485"/>
        <item x="343"/>
        <item x="37"/>
        <item x="94"/>
        <item x="102"/>
        <item x="568"/>
        <item x="25"/>
        <item x="333"/>
        <item x="193"/>
        <item x="349"/>
        <item x="489"/>
        <item x="32"/>
        <item x="301"/>
        <item x="379"/>
        <item x="75"/>
        <item x="454"/>
        <item x="453"/>
        <item x="373"/>
        <item x="543"/>
        <item x="596"/>
        <item x="503"/>
        <item x="253"/>
        <item x="374"/>
        <item x="183"/>
        <item x="316"/>
        <item x="270"/>
        <item x="168"/>
        <item x="432"/>
        <item x="502"/>
        <item x="146"/>
        <item x="93"/>
        <item x="578"/>
        <item x="67"/>
        <item x="201"/>
        <item x="27"/>
        <item x="179"/>
        <item x="135"/>
        <item x="473"/>
        <item x="446"/>
        <item x="611"/>
        <item x="329"/>
        <item x="227"/>
        <item x="577"/>
        <item x="158"/>
        <item x="47"/>
        <item x="90"/>
        <item x="197"/>
        <item x="78"/>
        <item x="279"/>
        <item x="312"/>
        <item x="99"/>
        <item x="359"/>
        <item x="283"/>
        <item x="338"/>
        <item x="29"/>
        <item x="290"/>
        <item x="509"/>
        <item x="141"/>
        <item x="206"/>
        <item x="22"/>
        <item x="69"/>
        <item x="218"/>
        <item x="271"/>
        <item x="437"/>
        <item x="322"/>
        <item x="524"/>
        <item x="59"/>
        <item x="171"/>
        <item x="314"/>
        <item x="515"/>
        <item x="219"/>
        <item x="496"/>
        <item x="163"/>
        <item x="137"/>
        <item x="498"/>
        <item x="535"/>
        <item x="161"/>
        <item x="262"/>
        <item x="100"/>
        <item x="369"/>
        <item x="563"/>
        <item x="513"/>
        <item x="386"/>
        <item x="285"/>
        <item x="358"/>
        <item x="182"/>
        <item x="569"/>
        <item x="274"/>
        <item x="145"/>
        <item x="410"/>
        <item x="462"/>
        <item x="186"/>
        <item x="599"/>
        <item x="331"/>
        <item x="79"/>
        <item x="571"/>
        <item x="62"/>
        <item x="130"/>
        <item x="156"/>
        <item x="525"/>
        <item x="427"/>
        <item x="248"/>
        <item x="598"/>
        <item x="499"/>
        <item x="240"/>
        <item x="277"/>
        <item x="307"/>
        <item x="129"/>
        <item x="483"/>
        <item x="488"/>
        <item x="378"/>
        <item x="309"/>
        <item x="350"/>
        <item x="53"/>
        <item x="370"/>
        <item x="433"/>
        <item x="207"/>
        <item x="250"/>
        <item x="308"/>
        <item x="434"/>
        <item x="254"/>
        <item x="604"/>
        <item x="39"/>
        <item x="50"/>
        <item x="57"/>
        <item x="231"/>
        <item x="440"/>
        <item x="555"/>
        <item x="327"/>
        <item x="546"/>
        <item x="46"/>
        <item x="523"/>
        <item x="581"/>
        <item x="584"/>
        <item x="258"/>
        <item x="0"/>
        <item x="403"/>
        <item x="194"/>
        <item x="495"/>
        <item x="133"/>
        <item x="334"/>
        <item x="214"/>
        <item x="332"/>
        <item x="297"/>
        <item x="315"/>
        <item x="6"/>
        <item x="13"/>
        <item x="538"/>
        <item x="533"/>
        <item x="239"/>
        <item x="511"/>
        <item x="5"/>
        <item x="609"/>
        <item x="205"/>
        <item x="114"/>
        <item x="439"/>
        <item x="565"/>
        <item x="204"/>
        <item x="472"/>
        <item x="257"/>
        <item x="12"/>
        <item x="233"/>
        <item x="458"/>
        <item x="28"/>
        <item x="526"/>
        <item x="87"/>
        <item x="169"/>
        <item x="116"/>
        <item x="486"/>
        <item x="436"/>
        <item x="608"/>
        <item x="296"/>
        <item x="103"/>
        <item x="318"/>
        <item x="597"/>
        <item x="466"/>
        <item x="174"/>
        <item x="139"/>
        <item x="124"/>
        <item x="544"/>
        <item x="128"/>
        <item x="430"/>
        <item x="323"/>
        <item x="412"/>
        <item x="118"/>
        <item x="442"/>
        <item x="255"/>
        <item x="463"/>
        <item x="460"/>
        <item x="232"/>
        <item x="447"/>
        <item x="470"/>
        <item x="326"/>
        <item x="481"/>
        <item x="594"/>
        <item x="217"/>
        <item x="113"/>
        <item x="621"/>
        <item x="211"/>
        <item x="391"/>
        <item x="514"/>
        <item x="443"/>
        <item x="225"/>
        <item x="24"/>
        <item x="230"/>
        <item x="579"/>
        <item x="476"/>
        <item x="127"/>
        <item x="445"/>
        <item x="519"/>
        <item x="452"/>
        <item x="245"/>
        <item x="43"/>
        <item x="490"/>
        <item x="464"/>
        <item x="582"/>
        <item x="82"/>
        <item x="508"/>
        <item x="602"/>
        <item x="311"/>
        <item x="178"/>
        <item x="88"/>
        <item x="620"/>
        <item x="71"/>
        <item x="221"/>
        <item x="26"/>
        <item x="177"/>
        <item x="305"/>
        <item x="220"/>
        <item x="191"/>
        <item x="461"/>
        <item x="109"/>
        <item x="531"/>
        <item x="291"/>
        <item x="243"/>
        <item x="263"/>
        <item x="222"/>
        <item x="282"/>
        <item x="347"/>
        <item x="532"/>
        <item x="293"/>
        <item x="517"/>
        <item x="106"/>
        <item x="418"/>
        <item x="89"/>
        <item x="7"/>
        <item x="575"/>
        <item x="119"/>
        <item x="304"/>
        <item x="570"/>
        <item x="631"/>
        <item x="344"/>
        <item x="627"/>
        <item x="33"/>
        <item x="572"/>
        <item x="54"/>
        <item x="83"/>
        <item x="247"/>
        <item x="551"/>
        <item x="330"/>
        <item x="51"/>
        <item x="586"/>
        <item x="96"/>
        <item x="298"/>
        <item x="286"/>
        <item x="108"/>
        <item x="389"/>
        <item x="112"/>
        <item x="172"/>
        <item x="354"/>
        <item x="341"/>
        <item x="180"/>
        <item x="616"/>
        <item x="493"/>
        <item x="491"/>
        <item x="342"/>
        <item x="414"/>
        <item x="451"/>
        <item x="324"/>
        <item x="56"/>
        <item x="320"/>
        <item x="74"/>
        <item x="339"/>
        <item x="529"/>
        <item x="281"/>
        <item x="328"/>
        <item x="42"/>
        <item x="392"/>
        <item x="340"/>
        <item x="632"/>
        <item t="default"/>
      </items>
    </pivotField>
    <pivotField dataField="1" showAll="0">
      <items count="3">
        <item x="1"/>
        <item x="0"/>
        <item t="default"/>
      </items>
    </pivotField>
  </pivotFields>
  <rowItems count="1">
    <i/>
  </rowItems>
  <colItems count="1">
    <i/>
  </colItems>
  <dataFields count="1">
    <dataField name="Sum of OnTime %" fld="4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59CFD0-152E-4220-96DF-A12C09AD9D3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K9" firstHeaderRow="1" firstDataRow="2" firstDataCol="1"/>
  <pivotFields count="44">
    <pivotField showAll="0"/>
    <pivotField numFmtId="14" showAll="0"/>
    <pivotField numFmtId="14" showAll="0"/>
    <pivotField showAll="0"/>
    <pivotField showAll="0"/>
    <pivotField numFmtId="1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numFmtId="2" showAll="0"/>
    <pivotField numFmtId="2" showAll="0"/>
    <pivotField dataField="1" numFmtId="2" showAll="0"/>
    <pivotField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Fields count="1">
    <field x="7"/>
  </rowFields>
  <rowItems count="5">
    <i>
      <x/>
    </i>
    <i>
      <x v="1"/>
    </i>
    <i>
      <x v="2"/>
    </i>
    <i>
      <x v="3"/>
    </i>
    <i t="grand">
      <x/>
    </i>
  </rowItems>
  <colFields count="1">
    <field x="11"/>
  </colFields>
  <colItems count="7">
    <i>
      <x/>
    </i>
    <i>
      <x v="1"/>
    </i>
    <i>
      <x v="2"/>
    </i>
    <i>
      <x v="3"/>
    </i>
    <i>
      <x v="4"/>
    </i>
    <i>
      <x v="5"/>
    </i>
    <i t="grand">
      <x/>
    </i>
  </colItems>
  <dataFields count="1">
    <dataField name="Sum of GrossProfit" fld="22" baseField="0" baseItem="0" numFmtId="2"/>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4" format="12" series="1">
      <pivotArea type="data" outline="0" fieldPosition="0">
        <references count="2">
          <reference field="4294967294" count="1" selected="0">
            <x v="0"/>
          </reference>
          <reference field="11" count="1" selected="0">
            <x v="0"/>
          </reference>
        </references>
      </pivotArea>
    </chartFormat>
    <chartFormat chart="4" format="13" series="1">
      <pivotArea type="data" outline="0" fieldPosition="0">
        <references count="2">
          <reference field="4294967294" count="1" selected="0">
            <x v="0"/>
          </reference>
          <reference field="11" count="1" selected="0">
            <x v="1"/>
          </reference>
        </references>
      </pivotArea>
    </chartFormat>
    <chartFormat chart="4" format="14" series="1">
      <pivotArea type="data" outline="0" fieldPosition="0">
        <references count="2">
          <reference field="4294967294" count="1" selected="0">
            <x v="0"/>
          </reference>
          <reference field="11" count="1" selected="0">
            <x v="2"/>
          </reference>
        </references>
      </pivotArea>
    </chartFormat>
    <chartFormat chart="4" format="15" series="1">
      <pivotArea type="data" outline="0" fieldPosition="0">
        <references count="2">
          <reference field="4294967294" count="1" selected="0">
            <x v="0"/>
          </reference>
          <reference field="11" count="1" selected="0">
            <x v="3"/>
          </reference>
        </references>
      </pivotArea>
    </chartFormat>
    <chartFormat chart="4" format="16" series="1">
      <pivotArea type="data" outline="0" fieldPosition="0">
        <references count="2">
          <reference field="4294967294" count="1" selected="0">
            <x v="0"/>
          </reference>
          <reference field="11" count="1" selected="0">
            <x v="4"/>
          </reference>
        </references>
      </pivotArea>
    </chartFormat>
    <chartFormat chart="4"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C3286B-9E08-4FB1-B936-328BBF1294AA}" name="Revenue by Month"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B37" firstHeaderRow="1" firstDataRow="1" firstDataCol="1"/>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axis="axisRow"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Fields count="1">
    <field x="24"/>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GrossRevenue" fld="20"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432E97-7CE0-4753-9AE4-BF53A3EAB5AF}"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numFmtId="2" showAll="0"/>
    <pivotField numFmtId="2" showAll="0"/>
    <pivotField numFmtId="2" showAll="0"/>
    <pivotField dataField="1"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Items count="1">
    <i/>
  </rowItems>
  <colItems count="1">
    <i/>
  </colItems>
  <dataFields count="1">
    <dataField name="Sum of MarginPct(%)"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52BE67-B510-4BB1-93AE-A00F2F5CE6E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45">
    <pivotField showAll="0"/>
    <pivotField numFmtId="14" showAll="0"/>
    <pivotField numFmtId="14" showAll="0"/>
    <pivotField showAll="0"/>
    <pivotField showAll="0"/>
    <pivotField numFmtId="14" showAll="0"/>
    <pivotField numFmtId="1" showAll="0"/>
    <pivotField axis="axisRow" showAll="0">
      <items count="5">
        <item x="0"/>
        <item x="2"/>
        <item x="1"/>
        <item x="3"/>
        <item t="default"/>
      </items>
    </pivotField>
    <pivotField showAll="0"/>
    <pivotField showAll="0"/>
    <pivotField showAll="0"/>
    <pivotField showAll="0"/>
    <pivotField showAll="0"/>
    <pivotField showAll="0"/>
    <pivotField showAll="0"/>
    <pivotField numFmtId="2" showAll="0"/>
    <pivotField numFmtId="2" showAll="0"/>
    <pivotField numFmtId="2" showAll="0"/>
    <pivotField dataField="1" numFmtId="10" showAll="0"/>
    <pivotField numFmtId="1" showAll="0"/>
    <pivotField numFmtId="2" showAll="0"/>
    <pivotField numFmtId="2" showAll="0"/>
    <pivotField numFmtId="2" showAll="0"/>
    <pivotField numFmtId="10" showAll="0"/>
    <pivotField showAll="0"/>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 showAll="0"/>
  </pivotFields>
  <rowFields count="1">
    <field x="7"/>
  </rowFields>
  <rowItems count="5">
    <i>
      <x/>
    </i>
    <i>
      <x v="1"/>
    </i>
    <i>
      <x v="2"/>
    </i>
    <i>
      <x v="3"/>
    </i>
    <i t="grand">
      <x/>
    </i>
  </rowItems>
  <colItems count="1">
    <i/>
  </colItems>
  <dataFields count="1">
    <dataField name="Average of DiscountPct(%)" fld="18" subtotal="average"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2D10D3-C0FC-40EF-B809-71B5BBEDE43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1:E22" firstHeaderRow="1" firstDataRow="1" firstDataCol="1"/>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axis="axisRow" showAll="0" measureFilter="1"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Fields count="1">
    <field x="14"/>
  </rowFields>
  <rowItems count="11">
    <i>
      <x v="171"/>
    </i>
    <i>
      <x v="368"/>
    </i>
    <i>
      <x v="248"/>
    </i>
    <i>
      <x v="323"/>
    </i>
    <i>
      <x v="270"/>
    </i>
    <i>
      <x v="319"/>
    </i>
    <i>
      <x v="117"/>
    </i>
    <i>
      <x v="207"/>
    </i>
    <i>
      <x v="405"/>
    </i>
    <i>
      <x v="403"/>
    </i>
    <i t="grand">
      <x/>
    </i>
  </rowItems>
  <colItems count="1">
    <i/>
  </colItems>
  <dataFields count="1">
    <dataField name="Sum of GrossRevenue" fld="20"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6709A5-9058-48C0-B730-A092EB0C20FE}"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numFmtId="2" showAll="0"/>
    <pivotField numFmtId="2" showAll="0"/>
    <pivotField dataField="1" numFmtId="2" showAll="0"/>
    <pivotField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Items count="1">
    <i/>
  </rowItems>
  <colItems count="1">
    <i/>
  </colItems>
  <dataFields count="1">
    <dataField name="Sum of GrossProfit" fld="2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3F71969-29A0-45CC-825A-463884D71824}"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49" firstHeaderRow="1" firstDataRow="1" firstDataCol="0"/>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Items count="1">
    <i/>
  </rowItems>
  <colItems count="1">
    <i/>
  </colItems>
  <dataFields count="1">
    <dataField name="Average of GrossRevenue" fld="2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15A948-D826-4E42-A9B9-63FD5AC5A99F}"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0" firstHeaderRow="1" firstDataRow="1" firstDataCol="0"/>
  <pivotFields count="44">
    <pivotField showAll="0"/>
    <pivotField numFmtId="14" showAll="0"/>
    <pivotField numFmtId="14" showAll="0"/>
    <pivotField showAll="0"/>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numFmtId="14" showAll="0"/>
    <pivotField numFmtId="14"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numFmtId="10" showAll="0"/>
    <pivotField numFmtId="2" showAll="0"/>
    <pivotField numFmtId="2" showAll="0"/>
  </pivotFields>
  <rowItems count="1">
    <i/>
  </rowItems>
  <colItems count="1">
    <i/>
  </colItems>
  <dataFields count="1">
    <dataField name="Sum of GrossRevenue"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0E7E99-42A7-499C-B6AD-04DBE9270193}" sourceName="Region">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DB2118-4B67-4883-A16A-29463645549E}" sourceName="Country">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740D5C1-0787-418B-9611-F601FD683C4D}" sourceName="Channel">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6">
        <i x="4" s="1"/>
        <i x="3" s="1"/>
        <i x="2"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99AC391-157C-435C-AE45-3E153E53EA74}" sourceName="Salesperson">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16">
        <i x="8" s="1"/>
        <i x="5" s="1"/>
        <i x="0" s="1"/>
        <i x="14" s="1"/>
        <i x="6" s="1"/>
        <i x="9" s="1"/>
        <i x="3" s="1"/>
        <i x="10" s="1"/>
        <i x="2" s="1"/>
        <i x="1" s="1"/>
        <i x="11" s="1"/>
        <i x="4" s="1"/>
        <i x="12" s="1"/>
        <i x="13" s="1"/>
        <i x="15"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F179A87-88AE-4411-9118-B44ED59F0F2F}" sourceName="ProductCategory">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7">
        <i x="6" s="1"/>
        <i x="0" s="1"/>
        <i x="4" s="1"/>
        <i x="5"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D" xr10:uid="{B2409486-A9A5-4EC6-A6D8-3CAFE017674D}" sourceName="Month(OD)">
  <pivotTables>
    <pivotTable tabId="28" name="PivotTable3"/>
    <pivotTable tabId="28" name="PivotTable13"/>
    <pivotTable tabId="28" name="PivotTable14"/>
    <pivotTable tabId="28" name="PivotTable15"/>
    <pivotTable tabId="28" name="PivotTable16"/>
    <pivotTable tabId="28" name="PivotTable2"/>
    <pivotTable tabId="28" name="Revenue by Month"/>
  </pivotTables>
  <data>
    <tabular pivotCacheId="146128513">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EFDAE41-C669-4C5A-9CCC-58C2F2318B90}" sourceName="Region">
  <pivotTables>
    <pivotTable tabId="28" name="PivotTable1"/>
  </pivotTables>
  <data>
    <tabular pivotCacheId="82199063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2A5101-2FD9-4818-A011-5AC7A554473A}" cache="Slicer_Region" caption="Region" rowHeight="241300"/>
  <slicer name="Country" xr10:uid="{9EBDFCDC-2B89-4AFE-9F7E-44CE9DF5C9DA}" cache="Slicer_Country" caption="Country" rowHeight="241300"/>
  <slicer name="Channel" xr10:uid="{1BEF7149-6FF9-4170-8957-57D788EB3FE9}" cache="Slicer_Channel" caption="Channel" rowHeight="241300"/>
  <slicer name="Salesperson" xr10:uid="{0B6431E4-F5DC-4A0F-AE57-1F24D96A4EC1}" cache="Slicer_Salesperson" caption="Salesperson" rowHeight="241300"/>
  <slicer name="ProductCategory" xr10:uid="{896188E7-926E-47EB-8110-37BA7D673DA8}" cache="Slicer_ProductCategory" caption="ProductCategory" rowHeight="241300"/>
  <slicer name="Month(OD)" xr10:uid="{05D0D1AE-8BA0-4E64-824E-79C20E04E7CC}" cache="Slicer_Month_OD" caption="Month(OD)" rowHeight="241300"/>
  <slicer name="Region 2" xr10:uid="{A4AE1B4E-EF81-4DA2-9594-418023F9E041}"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C42529A-18C3-4F0C-8DC2-B26F20A0BC1B}" cache="Slicer_Region" caption="Region" rowHeight="241300"/>
  <slicer name="Country 1" xr10:uid="{B37B8CC8-2E8C-4F45-B1AE-F8A71CB6FC82}" cache="Slicer_Country" caption="Country" rowHeight="241300"/>
  <slicer name="Channel 1" xr10:uid="{D5AA043B-44E5-436E-A68E-6E19C27AA860}" cache="Slicer_Channel" caption="Channel" rowHeight="241300"/>
  <slicer name="Salesperson 1" xr10:uid="{759B0999-41DF-4E66-980D-BCFD002E22FC}" cache="Slicer_Salesperson" caption="Salesperson" rowHeight="241300"/>
  <slicer name="ProductCategory 1" xr10:uid="{CBBA925F-1828-472A-9AFD-84C36ED6D15C}" cache="Slicer_ProductCategory" caption="ProductCategory" rowHeight="241300"/>
  <slicer name="Month(OD) 1" xr10:uid="{4AB7F404-D1D3-4047-BDE3-DB5282A65A4C}" cache="Slicer_Month_OD" caption="Month(OD)"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microsoft.com/office/2007/relationships/slicer" Target="../slicers/slicer1.xml"/><Relationship Id="rId5" Type="http://schemas.openxmlformats.org/officeDocument/2006/relationships/pivotTable" Target="../pivotTables/pivotTable12.xml"/><Relationship Id="rId10" Type="http://schemas.openxmlformats.org/officeDocument/2006/relationships/drawing" Target="../drawings/drawing3.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C1" workbookViewId="0">
      <selection activeCell="D1" sqref="D1:D1048576"/>
    </sheetView>
  </sheetViews>
  <sheetFormatPr defaultRowHeight="15" x14ac:dyDescent="0.25"/>
  <cols>
    <col min="1" max="1" width="8" bestFit="1" customWidth="1"/>
    <col min="2" max="2" width="10.28515625" bestFit="1" customWidth="1"/>
    <col min="3" max="3" width="13.42578125" bestFit="1" customWidth="1"/>
    <col min="4" max="4" width="7.140625" bestFit="1" customWidth="1"/>
    <col min="5" max="5" width="8" bestFit="1" customWidth="1"/>
    <col min="6" max="6" width="4.42578125" bestFit="1" customWidth="1"/>
    <col min="7" max="7" width="17.7109375" bestFit="1" customWidth="1"/>
    <col min="8" max="8" width="8.28515625" bestFit="1" customWidth="1"/>
    <col min="9" max="9" width="11.7109375" bestFit="1" customWidth="1"/>
    <col min="10" max="10" width="15.85546875" bestFit="1" customWidth="1"/>
    <col min="11" max="11" width="4.5703125" bestFit="1" customWidth="1"/>
    <col min="12" max="12" width="8.7109375" bestFit="1" customWidth="1"/>
    <col min="13" max="13" width="9.28515625" bestFit="1" customWidth="1"/>
    <col min="14" max="14" width="11.42578125" bestFit="1" customWidth="1"/>
    <col min="15" max="15" width="8.710937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06A1-2A55-44A2-8C91-B199E383C53E}">
  <dimension ref="A1:AS633"/>
  <sheetViews>
    <sheetView zoomScale="85" zoomScaleNormal="85" workbookViewId="0">
      <pane ySplit="1" topLeftCell="A2" activePane="bottomLeft" state="frozen"/>
      <selection pane="bottomLeft" activeCell="AJ13" sqref="A1:AS633"/>
    </sheetView>
  </sheetViews>
  <sheetFormatPr defaultRowHeight="15" x14ac:dyDescent="0.25"/>
  <cols>
    <col min="1" max="1" width="17.7109375" bestFit="1" customWidth="1"/>
    <col min="2" max="2" width="11.5703125" style="3" bestFit="1" customWidth="1"/>
    <col min="3" max="3" width="12.28515625" style="13" bestFit="1" customWidth="1"/>
    <col min="4" max="4" width="16" style="3" bestFit="1" customWidth="1"/>
    <col min="5" max="5" width="13.85546875" style="3" bestFit="1" customWidth="1"/>
    <col min="6" max="6" width="18.85546875" style="3" bestFit="1" customWidth="1"/>
    <col min="7" max="7" width="14.42578125" style="8" bestFit="1" customWidth="1"/>
    <col min="8" max="8" width="10.140625" bestFit="1" customWidth="1"/>
    <col min="9" max="9" width="17" bestFit="1" customWidth="1"/>
    <col min="10" max="10" width="15.28515625" bestFit="1" customWidth="1"/>
    <col min="11" max="11" width="17.7109375" bestFit="1" customWidth="1"/>
    <col min="12" max="13" width="14.42578125" bestFit="1" customWidth="1"/>
    <col min="14" max="14" width="15.85546875" bestFit="1" customWidth="1"/>
    <col min="15" max="15" width="10.85546875" bestFit="1" customWidth="1"/>
    <col min="16" max="16" width="8.7109375" style="4" bestFit="1" customWidth="1"/>
    <col min="17" max="17" width="8.140625" style="23" customWidth="1"/>
    <col min="18" max="18" width="9.85546875" style="4" bestFit="1" customWidth="1"/>
    <col min="19" max="19" width="15.28515625" style="11" bestFit="1" customWidth="1"/>
    <col min="20" max="20" width="8.85546875" style="8" bestFit="1" customWidth="1"/>
    <col min="21" max="21" width="14" style="4" bestFit="1" customWidth="1"/>
    <col min="22" max="22" width="12.7109375" style="4" bestFit="1" customWidth="1"/>
    <col min="23" max="23" width="11" bestFit="1" customWidth="1"/>
    <col min="24" max="24" width="13.140625" style="11" bestFit="1" customWidth="1"/>
    <col min="25" max="25" width="11.7109375" style="3" bestFit="1" customWidth="1"/>
    <col min="26" max="26" width="12.5703125" style="3" bestFit="1" customWidth="1"/>
    <col min="27" max="27" width="16.140625" style="3" bestFit="1" customWidth="1"/>
    <col min="28" max="28" width="22" bestFit="1" customWidth="1"/>
    <col min="29" max="29" width="12.28515625" style="18" bestFit="1" customWidth="1"/>
    <col min="30" max="30" width="43.5703125" bestFit="1" customWidth="1"/>
    <col min="31" max="32" width="20" bestFit="1" customWidth="1"/>
    <col min="33" max="33" width="10" bestFit="1" customWidth="1"/>
    <col min="34" max="34" width="16.28515625" bestFit="1" customWidth="1"/>
    <col min="35" max="35" width="16.42578125" bestFit="1" customWidth="1"/>
    <col min="36" max="36" width="21" bestFit="1" customWidth="1"/>
    <col min="37" max="38" width="18.140625" bestFit="1" customWidth="1"/>
    <col min="39" max="39" width="23.7109375" bestFit="1" customWidth="1"/>
    <col min="40" max="40" width="21.7109375" bestFit="1" customWidth="1"/>
    <col min="41" max="41" width="20.42578125" bestFit="1" customWidth="1"/>
    <col min="42" max="42" width="18.85546875" style="11" bestFit="1" customWidth="1"/>
    <col min="43" max="43" width="19.85546875" bestFit="1" customWidth="1"/>
    <col min="44" max="44" width="16.85546875" bestFit="1" customWidth="1"/>
    <col min="45" max="45" width="19.5703125" style="11" bestFit="1" customWidth="1"/>
    <col min="46" max="47" width="17.5703125" bestFit="1" customWidth="1"/>
    <col min="48" max="48" width="22.85546875" bestFit="1" customWidth="1"/>
    <col min="49" max="49" width="21.7109375" bestFit="1" customWidth="1"/>
    <col min="50" max="50" width="19.85546875" bestFit="1" customWidth="1"/>
    <col min="51" max="51" width="18.85546875" bestFit="1" customWidth="1"/>
    <col min="52" max="52" width="19.85546875" bestFit="1" customWidth="1"/>
    <col min="53" max="53" width="16.85546875" bestFit="1" customWidth="1"/>
  </cols>
  <sheetData>
    <row r="1" spans="1:45" s="14" customFormat="1" x14ac:dyDescent="0.25">
      <c r="A1" s="1" t="s">
        <v>0</v>
      </c>
      <c r="B1" s="5" t="s">
        <v>1</v>
      </c>
      <c r="C1" s="12" t="s">
        <v>1425</v>
      </c>
      <c r="D1" s="5" t="s">
        <v>1445</v>
      </c>
      <c r="E1" s="5" t="s">
        <v>1444</v>
      </c>
      <c r="F1" s="5" t="s">
        <v>1443</v>
      </c>
      <c r="G1" s="7" t="s">
        <v>1424</v>
      </c>
      <c r="H1" s="1" t="s">
        <v>3</v>
      </c>
      <c r="I1" s="1" t="s">
        <v>4</v>
      </c>
      <c r="J1" s="1" t="s">
        <v>5</v>
      </c>
      <c r="K1" s="1" t="s">
        <v>6</v>
      </c>
      <c r="L1" s="1" t="s">
        <v>7</v>
      </c>
      <c r="M1" s="1" t="s">
        <v>8</v>
      </c>
      <c r="N1" s="1" t="s">
        <v>9</v>
      </c>
      <c r="O1" s="1" t="s">
        <v>10</v>
      </c>
      <c r="P1" s="6" t="s">
        <v>11</v>
      </c>
      <c r="Q1" s="22" t="s">
        <v>1423</v>
      </c>
      <c r="R1" s="6" t="s">
        <v>12</v>
      </c>
      <c r="S1" s="10" t="s">
        <v>1442</v>
      </c>
      <c r="T1" s="7" t="s">
        <v>14</v>
      </c>
      <c r="U1" s="15" t="s">
        <v>1426</v>
      </c>
      <c r="V1" s="15" t="s">
        <v>1427</v>
      </c>
      <c r="W1" s="14" t="s">
        <v>1428</v>
      </c>
      <c r="X1" s="16" t="s">
        <v>1429</v>
      </c>
      <c r="Y1" s="19" t="s">
        <v>1439</v>
      </c>
      <c r="Z1" s="19" t="s">
        <v>1438</v>
      </c>
      <c r="AA1" s="19" t="s">
        <v>1433</v>
      </c>
      <c r="AB1" s="14" t="s">
        <v>1437</v>
      </c>
      <c r="AC1" s="17" t="s">
        <v>1430</v>
      </c>
      <c r="AD1" s="14" t="s">
        <v>1431</v>
      </c>
      <c r="AE1" s="14" t="s">
        <v>1440</v>
      </c>
      <c r="AF1" s="14" t="s">
        <v>1441</v>
      </c>
      <c r="AG1" s="14" t="s">
        <v>1432</v>
      </c>
      <c r="AH1" s="14" t="s">
        <v>1464</v>
      </c>
      <c r="AI1" s="14" t="s">
        <v>1467</v>
      </c>
      <c r="AJ1" s="14" t="s">
        <v>1474</v>
      </c>
      <c r="AK1" s="14" t="s">
        <v>1475</v>
      </c>
      <c r="AL1" s="14" t="s">
        <v>1476</v>
      </c>
      <c r="AM1" s="14" t="s">
        <v>1477</v>
      </c>
      <c r="AN1" s="14" t="s">
        <v>1478</v>
      </c>
      <c r="AO1" s="14" t="s">
        <v>1479</v>
      </c>
      <c r="AP1" s="16" t="s">
        <v>1480</v>
      </c>
      <c r="AQ1" s="14" t="s">
        <v>1481</v>
      </c>
      <c r="AR1" s="14" t="s">
        <v>1482</v>
      </c>
      <c r="AS1" s="16" t="s">
        <v>1528</v>
      </c>
    </row>
    <row r="2" spans="1:45" x14ac:dyDescent="0.25">
      <c r="A2" t="s">
        <v>15</v>
      </c>
      <c r="B2" s="3">
        <v>45362</v>
      </c>
      <c r="C2" s="13">
        <v>45388</v>
      </c>
      <c r="D2">
        <f t="shared" ref="D2:D65" si="0" xml:space="preserve"> C2-B2</f>
        <v>26</v>
      </c>
      <c r="E2" t="str">
        <f t="shared" ref="E2:E65" si="1">IF(C2&lt;B2,"Corrected","Original")</f>
        <v>Original</v>
      </c>
      <c r="F2" s="3">
        <f t="shared" ref="F2:F65" si="2">IF(D2=-1,B2+1,IF(D2=-2,B2+2,C2))</f>
        <v>45388</v>
      </c>
      <c r="G2" s="8">
        <f t="shared" ref="G2:G65" si="3">F2-B2</f>
        <v>26</v>
      </c>
      <c r="H2" t="s">
        <v>646</v>
      </c>
      <c r="I2" t="s">
        <v>650</v>
      </c>
      <c r="J2" t="s">
        <v>662</v>
      </c>
      <c r="K2" t="s">
        <v>701</v>
      </c>
      <c r="L2" t="s">
        <v>707</v>
      </c>
      <c r="M2" t="s">
        <v>712</v>
      </c>
      <c r="N2" t="s">
        <v>727</v>
      </c>
      <c r="O2" t="s">
        <v>734</v>
      </c>
      <c r="P2" s="4">
        <v>279.24</v>
      </c>
      <c r="Q2" s="23">
        <v>608.9</v>
      </c>
      <c r="R2" s="4">
        <f>IF(Q2&lt;0,-Q2,Q2)</f>
        <v>608.9</v>
      </c>
      <c r="S2" s="11">
        <v>0.112</v>
      </c>
      <c r="T2" s="8">
        <v>9</v>
      </c>
      <c r="U2" s="4">
        <f>R2 * T2 * (1 - S2)</f>
        <v>4866.3287999999993</v>
      </c>
      <c r="V2" s="4">
        <f>P2*T2</f>
        <v>2513.16</v>
      </c>
      <c r="W2" s="4">
        <f>U2-V2</f>
        <v>2353.1687999999995</v>
      </c>
      <c r="X2" s="11">
        <f>IF(U2=0, 0, W2/U2)</f>
        <v>0.48356140670149533</v>
      </c>
      <c r="Y2" s="3" t="str">
        <f t="shared" ref="Y2:Y65" si="4">TEXT(B2,"MMM-YYYY")</f>
        <v>Mar-2024</v>
      </c>
      <c r="Z2" s="3">
        <f>DATE(YEAR(B2),MONTH(B2),1)</f>
        <v>45352</v>
      </c>
      <c r="AA2" s="3">
        <f>_xlfn.MINIFS(Z:Z,I:I, I2)</f>
        <v>44927</v>
      </c>
      <c r="AB2">
        <f>IF(Z2&lt;AA2, " ", DATEDIF(AA2, Z2, "M"))</f>
        <v>14</v>
      </c>
      <c r="AC2" s="18" t="str">
        <f t="shared" ref="AC2:AC65" si="5">"Q"&amp;ROUNDUP(MONTH(B2)/3,0)&amp;"-"&amp;YEAR(B2)</f>
        <v>Q1-2024</v>
      </c>
      <c r="AD2" t="str">
        <f>H2 &amp; " → " &amp; I2 &amp; " → " &amp; J2</f>
        <v>Africa → Kenya → Kisumu</v>
      </c>
      <c r="AE2">
        <f>_xlfn.PERCENTILE.INC($R:$R,0.33)</f>
        <v>816.08010000000013</v>
      </c>
      <c r="AF2">
        <f>_xlfn.PERCENTILE.INC($R:$R,0.66)</f>
        <v>1619.115</v>
      </c>
      <c r="AG2" t="str">
        <f>IF(R2&lt;=$AE$2,"Low",IF(R2&lt;=$AF$2,"Medium","High"))</f>
        <v>Low</v>
      </c>
      <c r="AH2">
        <f>IF(G2&lt;=7,1,0)</f>
        <v>0</v>
      </c>
      <c r="AI2">
        <f>IF(S2&gt;0.2,1,0)</f>
        <v>0</v>
      </c>
      <c r="AJ2" s="11">
        <f>MIN(S2, WhatIf_Panel!$B$2)</f>
        <v>0.112</v>
      </c>
      <c r="AK2">
        <f>P2 * (1 + WhatIf_Panel!$B$3)</f>
        <v>307.16400000000004</v>
      </c>
      <c r="AL2">
        <f>ROUND(T2 * (1 + WhatIf_Panel!$B$4), 0)</f>
        <v>9</v>
      </c>
      <c r="AM2">
        <f>R2 * AL2 * (1 - AJ2)</f>
        <v>4866.3287999999993</v>
      </c>
      <c r="AN2">
        <f>AK2 * AL2</f>
        <v>2764.4760000000006</v>
      </c>
      <c r="AO2">
        <f>AM2 - AN2</f>
        <v>2101.8527999999988</v>
      </c>
      <c r="AP2" s="11">
        <f>IF(AM2=0, 0, AO2/AM2)</f>
        <v>0.43191754737164473</v>
      </c>
      <c r="AQ2" s="4">
        <f>AM2 - U2</f>
        <v>0</v>
      </c>
      <c r="AR2" s="4">
        <f>AO2 - W2</f>
        <v>-251.31600000000071</v>
      </c>
      <c r="AS2" s="11">
        <f>SUM(Excel_Assignment!AH:AH) / COUNTA(Excel_Assignment!A:A)</f>
        <v>0.27172195892575041</v>
      </c>
    </row>
    <row r="3" spans="1:45" x14ac:dyDescent="0.25">
      <c r="A3" t="s">
        <v>16</v>
      </c>
      <c r="B3" s="3">
        <v>45588</v>
      </c>
      <c r="C3" s="13">
        <v>45587</v>
      </c>
      <c r="D3">
        <f t="shared" si="0"/>
        <v>-1</v>
      </c>
      <c r="E3" t="str">
        <f t="shared" si="1"/>
        <v>Corrected</v>
      </c>
      <c r="F3" s="3">
        <f t="shared" si="2"/>
        <v>45589</v>
      </c>
      <c r="G3" s="8">
        <f t="shared" si="3"/>
        <v>1</v>
      </c>
      <c r="H3" t="s">
        <v>646</v>
      </c>
      <c r="I3" t="s">
        <v>651</v>
      </c>
      <c r="J3" t="s">
        <v>663</v>
      </c>
      <c r="K3" t="s">
        <v>702</v>
      </c>
      <c r="L3" t="s">
        <v>708</v>
      </c>
      <c r="M3" t="s">
        <v>713</v>
      </c>
      <c r="N3" t="s">
        <v>728</v>
      </c>
      <c r="O3" t="s">
        <v>735</v>
      </c>
      <c r="P3" s="4">
        <v>1084.3900000000001</v>
      </c>
      <c r="Q3" s="23">
        <v>759.33</v>
      </c>
      <c r="R3" s="4">
        <f>IF(Q3&lt;0,-Q3,Q3)</f>
        <v>759.33</v>
      </c>
      <c r="S3" s="11">
        <v>0.23699999999999999</v>
      </c>
      <c r="T3" s="8">
        <v>31</v>
      </c>
      <c r="U3" s="4">
        <f t="shared" ref="U3:U66" si="6">R3 * T3 * (1 - S3)</f>
        <v>17960.432489999999</v>
      </c>
      <c r="V3" s="4">
        <f t="shared" ref="V3:V66" si="7">P3*T3</f>
        <v>33616.090000000004</v>
      </c>
      <c r="W3" s="4">
        <f t="shared" ref="W3:W66" si="8">U3-V3</f>
        <v>-15655.657510000005</v>
      </c>
      <c r="X3" s="11">
        <f t="shared" ref="X3:X66" si="9">IF(U3=0, 0, W3/U3)</f>
        <v>-0.87167486187856302</v>
      </c>
      <c r="Y3" s="3" t="str">
        <f t="shared" si="4"/>
        <v>Oct-2024</v>
      </c>
      <c r="Z3" s="3">
        <f t="shared" ref="Z3:Z66" si="10">DATE(YEAR(B3),MONTH(B3),1)</f>
        <v>45566</v>
      </c>
      <c r="AA3" s="3">
        <f t="shared" ref="AA3:AA66" si="11">_xlfn.MINIFS(Z:Z,I:I, I3)</f>
        <v>44927</v>
      </c>
      <c r="AB3">
        <f t="shared" ref="AB3:AB66" si="12">IF(Z3&lt;AA3, " ", DATEDIF(AA3, Z3, "M"))</f>
        <v>21</v>
      </c>
      <c r="AC3" s="18" t="str">
        <f t="shared" si="5"/>
        <v>Q4-2024</v>
      </c>
      <c r="AD3" t="str">
        <f t="shared" ref="AD3:AD66" si="13">H3 &amp; " → " &amp; I3 &amp; " → " &amp; J3</f>
        <v>Africa → Nigeria → Port Harcourt</v>
      </c>
      <c r="AG3" t="str">
        <f t="shared" ref="AG3:AG66" si="14">IF(R3&lt;=$AE$2,"Low",IF(R3&lt;=$AF$2,"Medium","High"))</f>
        <v>Low</v>
      </c>
      <c r="AH3">
        <f t="shared" ref="AH3:AH66" si="15">IF(G3&lt;=7,1,0)</f>
        <v>1</v>
      </c>
      <c r="AI3">
        <f t="shared" ref="AI3:AI66" si="16">IF(S3&gt;0.2,1,0)</f>
        <v>1</v>
      </c>
      <c r="AJ3" s="11">
        <f>MIN(S3, WhatIf_Panel!$B$2)</f>
        <v>0.23699999999999999</v>
      </c>
      <c r="AK3">
        <f>P3 * (1 + WhatIf_Panel!$B$3)</f>
        <v>1192.8290000000002</v>
      </c>
      <c r="AL3">
        <f>ROUND(T3 * (1 + WhatIf_Panel!$B$4), 0)</f>
        <v>33</v>
      </c>
      <c r="AM3">
        <f t="shared" ref="AM3:AM66" si="17">R3 * AL3 * (1 - AJ3)</f>
        <v>19119.170070000004</v>
      </c>
      <c r="AN3">
        <f t="shared" ref="AN3:AN66" si="18">AK3 * AL3</f>
        <v>39363.357000000004</v>
      </c>
      <c r="AO3">
        <f t="shared" ref="AO3:AO66" si="19">AM3 - AN3</f>
        <v>-20244.18693</v>
      </c>
      <c r="AP3" s="11">
        <f t="shared" ref="AP3:AP66" si="20">IF(AM3=0, 0, AO3/AM3)</f>
        <v>-1.0588423480664189</v>
      </c>
      <c r="AQ3" s="4">
        <f t="shared" ref="AQ3:AQ66" si="21">AM3 - U3</f>
        <v>1158.7375800000045</v>
      </c>
      <c r="AR3" s="4">
        <f t="shared" ref="AR3:AR66" si="22">AO3 - W3</f>
        <v>-4588.5294199999953</v>
      </c>
    </row>
    <row r="4" spans="1:45" x14ac:dyDescent="0.25">
      <c r="A4" t="s">
        <v>17</v>
      </c>
      <c r="B4" s="3">
        <v>44985</v>
      </c>
      <c r="C4" s="13">
        <v>45010</v>
      </c>
      <c r="D4">
        <f t="shared" si="0"/>
        <v>25</v>
      </c>
      <c r="E4" t="str">
        <f t="shared" si="1"/>
        <v>Original</v>
      </c>
      <c r="F4" s="3">
        <f t="shared" si="2"/>
        <v>45010</v>
      </c>
      <c r="G4" s="8">
        <f t="shared" si="3"/>
        <v>25</v>
      </c>
      <c r="H4" t="s">
        <v>646</v>
      </c>
      <c r="I4" t="s">
        <v>650</v>
      </c>
      <c r="J4" t="s">
        <v>664</v>
      </c>
      <c r="K4" t="s">
        <v>701</v>
      </c>
      <c r="L4" t="s">
        <v>707</v>
      </c>
      <c r="M4" t="s">
        <v>714</v>
      </c>
      <c r="N4" t="s">
        <v>729</v>
      </c>
      <c r="O4" t="s">
        <v>736</v>
      </c>
      <c r="P4" s="4">
        <v>1460.76</v>
      </c>
      <c r="Q4" s="23">
        <v>-30.66</v>
      </c>
      <c r="R4" s="4">
        <f t="shared" ref="R4:R66" si="23">IF(Q4&lt;0,-Q4,Q4)</f>
        <v>30.66</v>
      </c>
      <c r="S4" s="11">
        <v>0.13100000000000001</v>
      </c>
      <c r="T4" s="8">
        <v>12</v>
      </c>
      <c r="U4" s="4">
        <f t="shared" si="6"/>
        <v>319.72248000000002</v>
      </c>
      <c r="V4" s="4">
        <f t="shared" si="7"/>
        <v>17529.12</v>
      </c>
      <c r="W4" s="4">
        <f t="shared" si="8"/>
        <v>-17209.397519999999</v>
      </c>
      <c r="X4" s="11">
        <f t="shared" si="9"/>
        <v>-53.826047890032626</v>
      </c>
      <c r="Y4" s="3" t="str">
        <f t="shared" si="4"/>
        <v>Feb-2023</v>
      </c>
      <c r="Z4" s="3">
        <f t="shared" si="10"/>
        <v>44958</v>
      </c>
      <c r="AA4" s="3">
        <f t="shared" si="11"/>
        <v>44927</v>
      </c>
      <c r="AB4">
        <f t="shared" si="12"/>
        <v>1</v>
      </c>
      <c r="AC4" s="18" t="str">
        <f t="shared" si="5"/>
        <v>Q1-2023</v>
      </c>
      <c r="AD4" t="str">
        <f t="shared" si="13"/>
        <v>Africa → Kenya → Nairobi</v>
      </c>
      <c r="AG4" t="str">
        <f t="shared" si="14"/>
        <v>Low</v>
      </c>
      <c r="AH4">
        <f t="shared" si="15"/>
        <v>0</v>
      </c>
      <c r="AI4">
        <f t="shared" si="16"/>
        <v>0</v>
      </c>
      <c r="AJ4" s="11">
        <f>MIN(S4, WhatIf_Panel!$B$2)</f>
        <v>0.13100000000000001</v>
      </c>
      <c r="AK4">
        <f>P4 * (1 + WhatIf_Panel!$B$3)</f>
        <v>1606.836</v>
      </c>
      <c r="AL4">
        <f>ROUND(T4 * (1 + WhatIf_Panel!$B$4), 0)</f>
        <v>13</v>
      </c>
      <c r="AM4">
        <f t="shared" si="17"/>
        <v>346.36601999999999</v>
      </c>
      <c r="AN4">
        <f t="shared" si="18"/>
        <v>20888.867999999999</v>
      </c>
      <c r="AO4">
        <f t="shared" si="19"/>
        <v>-20542.501979999997</v>
      </c>
      <c r="AP4" s="11">
        <f t="shared" si="20"/>
        <v>-59.308652679035887</v>
      </c>
      <c r="AQ4" s="4">
        <f t="shared" si="21"/>
        <v>26.643539999999973</v>
      </c>
      <c r="AR4" s="4">
        <f t="shared" si="22"/>
        <v>-3333.1044599999987</v>
      </c>
    </row>
    <row r="5" spans="1:45" x14ac:dyDescent="0.25">
      <c r="A5" t="s">
        <v>18</v>
      </c>
      <c r="B5" s="3">
        <v>45745</v>
      </c>
      <c r="C5" s="13">
        <v>45749</v>
      </c>
      <c r="D5">
        <f t="shared" si="0"/>
        <v>4</v>
      </c>
      <c r="E5" t="str">
        <f t="shared" si="1"/>
        <v>Original</v>
      </c>
      <c r="F5" s="3">
        <f t="shared" si="2"/>
        <v>45749</v>
      </c>
      <c r="G5" s="8">
        <f t="shared" si="3"/>
        <v>4</v>
      </c>
      <c r="H5" t="s">
        <v>646</v>
      </c>
      <c r="I5" t="s">
        <v>651</v>
      </c>
      <c r="J5" t="s">
        <v>665</v>
      </c>
      <c r="K5" t="s">
        <v>703</v>
      </c>
      <c r="L5" t="s">
        <v>709</v>
      </c>
      <c r="M5" t="s">
        <v>715</v>
      </c>
      <c r="N5" t="s">
        <v>730</v>
      </c>
      <c r="O5" t="s">
        <v>737</v>
      </c>
      <c r="P5" s="4">
        <v>259.93</v>
      </c>
      <c r="Q5" s="23">
        <v>255.94</v>
      </c>
      <c r="R5" s="4">
        <f t="shared" si="23"/>
        <v>255.94</v>
      </c>
      <c r="S5" s="11">
        <v>7.1999999999999995E-2</v>
      </c>
      <c r="T5" s="8">
        <v>22</v>
      </c>
      <c r="U5" s="4">
        <f t="shared" si="6"/>
        <v>5225.2710400000005</v>
      </c>
      <c r="V5" s="4">
        <f t="shared" si="7"/>
        <v>5718.46</v>
      </c>
      <c r="W5" s="4">
        <f t="shared" si="8"/>
        <v>-493.1889599999995</v>
      </c>
      <c r="X5" s="11">
        <f t="shared" si="9"/>
        <v>-9.4385335463861311E-2</v>
      </c>
      <c r="Y5" s="3" t="str">
        <f t="shared" si="4"/>
        <v>Mar-2025</v>
      </c>
      <c r="Z5" s="3">
        <f t="shared" si="10"/>
        <v>45717</v>
      </c>
      <c r="AA5" s="3">
        <f t="shared" si="11"/>
        <v>44927</v>
      </c>
      <c r="AB5">
        <f t="shared" si="12"/>
        <v>26</v>
      </c>
      <c r="AC5" s="18" t="str">
        <f t="shared" si="5"/>
        <v>Q1-2025</v>
      </c>
      <c r="AD5" t="str">
        <f t="shared" si="13"/>
        <v>Africa → Nigeria → Lagos</v>
      </c>
      <c r="AG5" t="str">
        <f t="shared" si="14"/>
        <v>Low</v>
      </c>
      <c r="AH5">
        <f t="shared" si="15"/>
        <v>1</v>
      </c>
      <c r="AI5">
        <f t="shared" si="16"/>
        <v>0</v>
      </c>
      <c r="AJ5" s="11">
        <f>MIN(S5, WhatIf_Panel!$B$2)</f>
        <v>7.1999999999999995E-2</v>
      </c>
      <c r="AK5">
        <f>P5 * (1 + WhatIf_Panel!$B$3)</f>
        <v>285.92300000000006</v>
      </c>
      <c r="AL5">
        <f>ROUND(T5 * (1 + WhatIf_Panel!$B$4), 0)</f>
        <v>23</v>
      </c>
      <c r="AM5">
        <f t="shared" si="17"/>
        <v>5462.7833600000004</v>
      </c>
      <c r="AN5">
        <f t="shared" si="18"/>
        <v>6576.2290000000012</v>
      </c>
      <c r="AO5">
        <f t="shared" si="19"/>
        <v>-1113.4456400000008</v>
      </c>
      <c r="AP5" s="11">
        <f t="shared" si="20"/>
        <v>-0.20382386901024768</v>
      </c>
      <c r="AQ5" s="4">
        <f t="shared" si="21"/>
        <v>237.51231999999982</v>
      </c>
      <c r="AR5" s="4">
        <f t="shared" si="22"/>
        <v>-620.25668000000132</v>
      </c>
    </row>
    <row r="6" spans="1:45" x14ac:dyDescent="0.25">
      <c r="A6" t="s">
        <v>19</v>
      </c>
      <c r="B6" s="3">
        <v>45266</v>
      </c>
      <c r="C6" s="13">
        <v>45291</v>
      </c>
      <c r="D6">
        <f t="shared" si="0"/>
        <v>25</v>
      </c>
      <c r="E6" t="str">
        <f t="shared" si="1"/>
        <v>Original</v>
      </c>
      <c r="F6" s="3">
        <f t="shared" si="2"/>
        <v>45291</v>
      </c>
      <c r="G6" s="8">
        <f t="shared" si="3"/>
        <v>25</v>
      </c>
      <c r="H6" t="s">
        <v>647</v>
      </c>
      <c r="I6" t="s">
        <v>652</v>
      </c>
      <c r="J6" t="s">
        <v>666</v>
      </c>
      <c r="K6" t="s">
        <v>704</v>
      </c>
      <c r="L6" t="s">
        <v>707</v>
      </c>
      <c r="M6" t="s">
        <v>716</v>
      </c>
      <c r="N6" t="s">
        <v>728</v>
      </c>
      <c r="O6" t="s">
        <v>738</v>
      </c>
      <c r="P6" s="4">
        <v>663.03</v>
      </c>
      <c r="Q6" s="23">
        <v>813.51</v>
      </c>
      <c r="R6" s="4">
        <f t="shared" si="23"/>
        <v>813.51</v>
      </c>
      <c r="S6" s="11">
        <v>0.10199999999999999</v>
      </c>
      <c r="T6" s="8">
        <v>15</v>
      </c>
      <c r="U6" s="4">
        <f t="shared" si="6"/>
        <v>10957.9797</v>
      </c>
      <c r="V6" s="4">
        <f t="shared" si="7"/>
        <v>9945.4499999999989</v>
      </c>
      <c r="W6" s="4">
        <f t="shared" si="8"/>
        <v>1012.529700000001</v>
      </c>
      <c r="X6" s="11">
        <f t="shared" si="9"/>
        <v>9.2401129379715952E-2</v>
      </c>
      <c r="Y6" s="3" t="str">
        <f t="shared" si="4"/>
        <v>Dec-2023</v>
      </c>
      <c r="Z6" s="3">
        <f t="shared" si="10"/>
        <v>45261</v>
      </c>
      <c r="AA6" s="3">
        <f t="shared" si="11"/>
        <v>44986</v>
      </c>
      <c r="AB6">
        <f t="shared" si="12"/>
        <v>9</v>
      </c>
      <c r="AC6" s="18" t="str">
        <f t="shared" si="5"/>
        <v>Q4-2023</v>
      </c>
      <c r="AD6" t="str">
        <f t="shared" si="13"/>
        <v>Asia → Japan → Osaka</v>
      </c>
      <c r="AG6" t="str">
        <f t="shared" si="14"/>
        <v>Low</v>
      </c>
      <c r="AH6">
        <f t="shared" si="15"/>
        <v>0</v>
      </c>
      <c r="AI6">
        <f t="shared" si="16"/>
        <v>0</v>
      </c>
      <c r="AJ6" s="11">
        <f>MIN(S6, WhatIf_Panel!$B$2)</f>
        <v>0.10199999999999999</v>
      </c>
      <c r="AK6">
        <f>P6 * (1 + WhatIf_Panel!$B$3)</f>
        <v>729.33300000000008</v>
      </c>
      <c r="AL6">
        <f>ROUND(T6 * (1 + WhatIf_Panel!$B$4), 0)</f>
        <v>16</v>
      </c>
      <c r="AM6">
        <f t="shared" si="17"/>
        <v>11688.51168</v>
      </c>
      <c r="AN6">
        <f t="shared" si="18"/>
        <v>11669.328000000001</v>
      </c>
      <c r="AO6">
        <f t="shared" si="19"/>
        <v>19.183679999998276</v>
      </c>
      <c r="AP6" s="11">
        <f t="shared" si="20"/>
        <v>1.6412423176873001E-3</v>
      </c>
      <c r="AQ6" s="4">
        <f t="shared" si="21"/>
        <v>730.53197999999975</v>
      </c>
      <c r="AR6" s="4">
        <f t="shared" si="22"/>
        <v>-993.34602000000268</v>
      </c>
    </row>
    <row r="7" spans="1:45" x14ac:dyDescent="0.25">
      <c r="A7" t="s">
        <v>20</v>
      </c>
      <c r="B7" s="3">
        <v>44928</v>
      </c>
      <c r="C7" s="13">
        <v>44931</v>
      </c>
      <c r="D7">
        <f t="shared" si="0"/>
        <v>3</v>
      </c>
      <c r="E7" t="str">
        <f t="shared" si="1"/>
        <v>Original</v>
      </c>
      <c r="F7" s="3">
        <f t="shared" si="2"/>
        <v>44931</v>
      </c>
      <c r="G7" s="8">
        <f t="shared" si="3"/>
        <v>3</v>
      </c>
      <c r="H7" t="s">
        <v>648</v>
      </c>
      <c r="I7" t="s">
        <v>653</v>
      </c>
      <c r="J7" t="s">
        <v>667</v>
      </c>
      <c r="K7" t="s">
        <v>701</v>
      </c>
      <c r="L7" t="s">
        <v>710</v>
      </c>
      <c r="M7" t="s">
        <v>717</v>
      </c>
      <c r="N7" t="s">
        <v>731</v>
      </c>
      <c r="O7" t="s">
        <v>739</v>
      </c>
      <c r="P7" s="4">
        <v>315.87</v>
      </c>
      <c r="Q7" s="23">
        <v>591.67999999999995</v>
      </c>
      <c r="R7" s="4">
        <f t="shared" si="23"/>
        <v>591.67999999999995</v>
      </c>
      <c r="S7" s="11">
        <v>0</v>
      </c>
      <c r="T7" s="8">
        <v>7</v>
      </c>
      <c r="U7" s="4">
        <f t="shared" si="6"/>
        <v>4141.7599999999993</v>
      </c>
      <c r="V7" s="4">
        <f t="shared" si="7"/>
        <v>2211.09</v>
      </c>
      <c r="W7" s="4">
        <f t="shared" si="8"/>
        <v>1930.6699999999992</v>
      </c>
      <c r="X7" s="11">
        <f t="shared" si="9"/>
        <v>0.46614724175229844</v>
      </c>
      <c r="Y7" s="3" t="str">
        <f t="shared" si="4"/>
        <v>Jan-2023</v>
      </c>
      <c r="Z7" s="3">
        <f t="shared" si="10"/>
        <v>44927</v>
      </c>
      <c r="AA7" s="3">
        <f t="shared" si="11"/>
        <v>44927</v>
      </c>
      <c r="AB7">
        <f t="shared" si="12"/>
        <v>0</v>
      </c>
      <c r="AC7" s="18" t="str">
        <f t="shared" si="5"/>
        <v>Q1-2023</v>
      </c>
      <c r="AD7" t="str">
        <f t="shared" si="13"/>
        <v>Americas → Canada → Toronto</v>
      </c>
      <c r="AG7" t="str">
        <f t="shared" si="14"/>
        <v>Low</v>
      </c>
      <c r="AH7">
        <f t="shared" si="15"/>
        <v>1</v>
      </c>
      <c r="AI7">
        <f t="shared" si="16"/>
        <v>0</v>
      </c>
      <c r="AJ7" s="11">
        <f>MIN(S7, WhatIf_Panel!$B$2)</f>
        <v>0</v>
      </c>
      <c r="AK7">
        <f>P7 * (1 + WhatIf_Panel!$B$3)</f>
        <v>347.45700000000005</v>
      </c>
      <c r="AL7">
        <f>ROUND(T7 * (1 + WhatIf_Panel!$B$4), 0)</f>
        <v>7</v>
      </c>
      <c r="AM7">
        <f t="shared" si="17"/>
        <v>4141.7599999999993</v>
      </c>
      <c r="AN7">
        <f t="shared" si="18"/>
        <v>2432.1990000000005</v>
      </c>
      <c r="AO7">
        <f t="shared" si="19"/>
        <v>1709.5609999999988</v>
      </c>
      <c r="AP7" s="11">
        <f t="shared" si="20"/>
        <v>0.41276196592752817</v>
      </c>
      <c r="AQ7" s="4">
        <f t="shared" si="21"/>
        <v>0</v>
      </c>
      <c r="AR7" s="4">
        <f t="shared" si="22"/>
        <v>-221.10900000000038</v>
      </c>
    </row>
    <row r="8" spans="1:45" x14ac:dyDescent="0.25">
      <c r="A8" t="s">
        <v>21</v>
      </c>
      <c r="B8" s="3">
        <v>45653</v>
      </c>
      <c r="C8" s="13">
        <v>45671</v>
      </c>
      <c r="D8">
        <f t="shared" si="0"/>
        <v>18</v>
      </c>
      <c r="E8" t="str">
        <f t="shared" si="1"/>
        <v>Original</v>
      </c>
      <c r="F8" s="3">
        <f t="shared" si="2"/>
        <v>45671</v>
      </c>
      <c r="G8" s="8">
        <f t="shared" si="3"/>
        <v>18</v>
      </c>
      <c r="H8" t="s">
        <v>647</v>
      </c>
      <c r="I8" t="s">
        <v>654</v>
      </c>
      <c r="J8" t="s">
        <v>668</v>
      </c>
      <c r="K8" t="s">
        <v>705</v>
      </c>
      <c r="L8" t="s">
        <v>709</v>
      </c>
      <c r="M8" t="s">
        <v>718</v>
      </c>
      <c r="N8" t="s">
        <v>732</v>
      </c>
      <c r="O8" t="s">
        <v>740</v>
      </c>
      <c r="P8" s="4">
        <v>586.07000000000005</v>
      </c>
      <c r="Q8" s="23">
        <v>845.97</v>
      </c>
      <c r="R8" s="4">
        <f t="shared" si="23"/>
        <v>845.97</v>
      </c>
      <c r="S8" s="11">
        <v>0.14699999999999999</v>
      </c>
      <c r="T8" s="8">
        <v>4</v>
      </c>
      <c r="U8" s="4">
        <f t="shared" si="6"/>
        <v>2886.4496399999998</v>
      </c>
      <c r="V8" s="4">
        <f t="shared" si="7"/>
        <v>2344.2800000000002</v>
      </c>
      <c r="W8" s="4">
        <f t="shared" si="8"/>
        <v>542.16963999999962</v>
      </c>
      <c r="X8" s="11">
        <f t="shared" si="9"/>
        <v>0.18783270370862928</v>
      </c>
      <c r="Y8" s="3" t="str">
        <f t="shared" si="4"/>
        <v>Dec-2024</v>
      </c>
      <c r="Z8" s="3">
        <f t="shared" si="10"/>
        <v>45627</v>
      </c>
      <c r="AA8" s="3">
        <f t="shared" si="11"/>
        <v>44927</v>
      </c>
      <c r="AB8">
        <f t="shared" si="12"/>
        <v>23</v>
      </c>
      <c r="AC8" s="18" t="str">
        <f t="shared" si="5"/>
        <v>Q4-2024</v>
      </c>
      <c r="AD8" t="str">
        <f t="shared" si="13"/>
        <v>Asia → India → Bengaluru</v>
      </c>
      <c r="AG8" t="str">
        <f t="shared" si="14"/>
        <v>Medium</v>
      </c>
      <c r="AH8">
        <f t="shared" si="15"/>
        <v>0</v>
      </c>
      <c r="AI8">
        <f t="shared" si="16"/>
        <v>0</v>
      </c>
      <c r="AJ8" s="11">
        <f>MIN(S8, WhatIf_Panel!$B$2)</f>
        <v>0.14699999999999999</v>
      </c>
      <c r="AK8">
        <f>P8 * (1 + WhatIf_Panel!$B$3)</f>
        <v>644.67700000000013</v>
      </c>
      <c r="AL8">
        <f>ROUND(T8 * (1 + WhatIf_Panel!$B$4), 0)</f>
        <v>4</v>
      </c>
      <c r="AM8">
        <f t="shared" si="17"/>
        <v>2886.4496399999998</v>
      </c>
      <c r="AN8">
        <f t="shared" si="18"/>
        <v>2578.7080000000005</v>
      </c>
      <c r="AO8">
        <f t="shared" si="19"/>
        <v>307.74163999999928</v>
      </c>
      <c r="AP8" s="11">
        <f t="shared" si="20"/>
        <v>0.1066159740794921</v>
      </c>
      <c r="AQ8" s="4">
        <f t="shared" si="21"/>
        <v>0</v>
      </c>
      <c r="AR8" s="4">
        <f t="shared" si="22"/>
        <v>-234.42800000000034</v>
      </c>
    </row>
    <row r="9" spans="1:45" x14ac:dyDescent="0.25">
      <c r="A9" t="s">
        <v>22</v>
      </c>
      <c r="B9" s="3">
        <v>44941</v>
      </c>
      <c r="C9" s="13">
        <v>44939</v>
      </c>
      <c r="D9">
        <f t="shared" si="0"/>
        <v>-2</v>
      </c>
      <c r="E9" t="str">
        <f t="shared" si="1"/>
        <v>Corrected</v>
      </c>
      <c r="F9" s="3">
        <f t="shared" si="2"/>
        <v>44943</v>
      </c>
      <c r="G9" s="8">
        <f t="shared" si="3"/>
        <v>2</v>
      </c>
      <c r="H9" t="s">
        <v>646</v>
      </c>
      <c r="I9" t="s">
        <v>651</v>
      </c>
      <c r="J9" t="s">
        <v>669</v>
      </c>
      <c r="K9" t="s">
        <v>702</v>
      </c>
      <c r="L9" t="s">
        <v>708</v>
      </c>
      <c r="M9" t="s">
        <v>719</v>
      </c>
      <c r="N9" t="s">
        <v>728</v>
      </c>
      <c r="O9" t="s">
        <v>741</v>
      </c>
      <c r="P9" s="4">
        <v>28.38</v>
      </c>
      <c r="Q9" s="23">
        <v>47.22</v>
      </c>
      <c r="R9" s="4">
        <f t="shared" si="23"/>
        <v>47.22</v>
      </c>
      <c r="S9" s="11">
        <v>0.19400000000000001</v>
      </c>
      <c r="T9" s="8">
        <v>18</v>
      </c>
      <c r="U9" s="4">
        <f t="shared" si="6"/>
        <v>685.06776000000002</v>
      </c>
      <c r="V9" s="4">
        <f t="shared" si="7"/>
        <v>510.84</v>
      </c>
      <c r="W9" s="4">
        <f t="shared" si="8"/>
        <v>174.22776000000005</v>
      </c>
      <c r="X9" s="11">
        <f t="shared" si="9"/>
        <v>0.25432193743871417</v>
      </c>
      <c r="Y9" s="3" t="str">
        <f t="shared" si="4"/>
        <v>Jan-2023</v>
      </c>
      <c r="Z9" s="3">
        <f t="shared" si="10"/>
        <v>44927</v>
      </c>
      <c r="AA9" s="3">
        <f t="shared" si="11"/>
        <v>44927</v>
      </c>
      <c r="AB9">
        <f t="shared" si="12"/>
        <v>0</v>
      </c>
      <c r="AC9" s="18" t="str">
        <f t="shared" si="5"/>
        <v>Q1-2023</v>
      </c>
      <c r="AD9" t="str">
        <f t="shared" si="13"/>
        <v>Africa → Nigeria → Abuja</v>
      </c>
      <c r="AG9" t="str">
        <f t="shared" si="14"/>
        <v>Low</v>
      </c>
      <c r="AH9">
        <f t="shared" si="15"/>
        <v>1</v>
      </c>
      <c r="AI9">
        <f t="shared" si="16"/>
        <v>0</v>
      </c>
      <c r="AJ9" s="11">
        <f>MIN(S9, WhatIf_Panel!$B$2)</f>
        <v>0.19400000000000001</v>
      </c>
      <c r="AK9">
        <f>P9 * (1 + WhatIf_Panel!$B$3)</f>
        <v>31.218</v>
      </c>
      <c r="AL9">
        <f>ROUND(T9 * (1 + WhatIf_Panel!$B$4), 0)</f>
        <v>19</v>
      </c>
      <c r="AM9">
        <f t="shared" si="17"/>
        <v>723.12707999999998</v>
      </c>
      <c r="AN9">
        <f t="shared" si="18"/>
        <v>593.14200000000005</v>
      </c>
      <c r="AO9">
        <f t="shared" si="19"/>
        <v>129.98507999999993</v>
      </c>
      <c r="AP9" s="11">
        <f t="shared" si="20"/>
        <v>0.1797541311825854</v>
      </c>
      <c r="AQ9" s="4">
        <f t="shared" si="21"/>
        <v>38.059319999999957</v>
      </c>
      <c r="AR9" s="4">
        <f t="shared" si="22"/>
        <v>-44.242680000000121</v>
      </c>
    </row>
    <row r="10" spans="1:45" x14ac:dyDescent="0.25">
      <c r="A10" t="s">
        <v>23</v>
      </c>
      <c r="B10" s="3">
        <v>45416</v>
      </c>
      <c r="C10" s="13">
        <v>45441</v>
      </c>
      <c r="D10">
        <f t="shared" si="0"/>
        <v>25</v>
      </c>
      <c r="E10" t="str">
        <f t="shared" si="1"/>
        <v>Original</v>
      </c>
      <c r="F10" s="3">
        <f t="shared" si="2"/>
        <v>45441</v>
      </c>
      <c r="G10" s="8">
        <f t="shared" si="3"/>
        <v>25</v>
      </c>
      <c r="H10" t="s">
        <v>646</v>
      </c>
      <c r="I10" t="s">
        <v>651</v>
      </c>
      <c r="J10" t="s">
        <v>669</v>
      </c>
      <c r="K10" t="s">
        <v>703</v>
      </c>
      <c r="L10" t="s">
        <v>709</v>
      </c>
      <c r="M10" t="s">
        <v>719</v>
      </c>
      <c r="N10" t="s">
        <v>732</v>
      </c>
      <c r="O10" t="s">
        <v>742</v>
      </c>
      <c r="P10" s="4">
        <v>1295.3399999999999</v>
      </c>
      <c r="Q10" s="23">
        <v>2530.81</v>
      </c>
      <c r="R10" s="4">
        <f t="shared" si="23"/>
        <v>2530.81</v>
      </c>
      <c r="S10" s="11">
        <v>3.1E-2</v>
      </c>
      <c r="T10" s="8">
        <v>6</v>
      </c>
      <c r="U10" s="4">
        <f t="shared" si="6"/>
        <v>14714.12934</v>
      </c>
      <c r="V10" s="4">
        <f t="shared" si="7"/>
        <v>7772.0399999999991</v>
      </c>
      <c r="W10" s="4">
        <f t="shared" si="8"/>
        <v>6942.0893400000004</v>
      </c>
      <c r="X10" s="11">
        <f t="shared" si="9"/>
        <v>0.4717974933880798</v>
      </c>
      <c r="Y10" s="3" t="str">
        <f t="shared" si="4"/>
        <v>May-2024</v>
      </c>
      <c r="Z10" s="3">
        <f t="shared" si="10"/>
        <v>45413</v>
      </c>
      <c r="AA10" s="3">
        <f t="shared" si="11"/>
        <v>44927</v>
      </c>
      <c r="AB10">
        <f t="shared" si="12"/>
        <v>16</v>
      </c>
      <c r="AC10" s="18" t="str">
        <f t="shared" si="5"/>
        <v>Q2-2024</v>
      </c>
      <c r="AD10" t="str">
        <f t="shared" si="13"/>
        <v>Africa → Nigeria → Abuja</v>
      </c>
      <c r="AG10" t="str">
        <f t="shared" si="14"/>
        <v>High</v>
      </c>
      <c r="AH10">
        <f t="shared" si="15"/>
        <v>0</v>
      </c>
      <c r="AI10">
        <f t="shared" si="16"/>
        <v>0</v>
      </c>
      <c r="AJ10" s="11">
        <f>MIN(S10, WhatIf_Panel!$B$2)</f>
        <v>3.1E-2</v>
      </c>
      <c r="AK10">
        <f>P10 * (1 + WhatIf_Panel!$B$3)</f>
        <v>1424.874</v>
      </c>
      <c r="AL10">
        <f>ROUND(T10 * (1 + WhatIf_Panel!$B$4), 0)</f>
        <v>6</v>
      </c>
      <c r="AM10">
        <f t="shared" si="17"/>
        <v>14714.12934</v>
      </c>
      <c r="AN10">
        <f t="shared" si="18"/>
        <v>8549.2440000000006</v>
      </c>
      <c r="AO10">
        <f t="shared" si="19"/>
        <v>6164.8853399999989</v>
      </c>
      <c r="AP10" s="11">
        <f t="shared" si="20"/>
        <v>0.41897724272688763</v>
      </c>
      <c r="AQ10" s="4">
        <f t="shared" si="21"/>
        <v>0</v>
      </c>
      <c r="AR10" s="4">
        <f t="shared" si="22"/>
        <v>-777.20400000000154</v>
      </c>
    </row>
    <row r="11" spans="1:45" x14ac:dyDescent="0.25">
      <c r="A11" t="s">
        <v>24</v>
      </c>
      <c r="B11" s="3">
        <v>45798</v>
      </c>
      <c r="C11" s="13">
        <v>45817</v>
      </c>
      <c r="D11">
        <f t="shared" si="0"/>
        <v>19</v>
      </c>
      <c r="E11" t="str">
        <f t="shared" si="1"/>
        <v>Original</v>
      </c>
      <c r="F11" s="3">
        <f t="shared" si="2"/>
        <v>45817</v>
      </c>
      <c r="G11" s="8">
        <f t="shared" si="3"/>
        <v>19</v>
      </c>
      <c r="H11" t="s">
        <v>648</v>
      </c>
      <c r="I11" t="s">
        <v>655</v>
      </c>
      <c r="J11" t="s">
        <v>670</v>
      </c>
      <c r="K11" t="s">
        <v>703</v>
      </c>
      <c r="L11" t="s">
        <v>708</v>
      </c>
      <c r="M11" t="s">
        <v>720</v>
      </c>
      <c r="N11" t="s">
        <v>727</v>
      </c>
      <c r="O11" t="s">
        <v>743</v>
      </c>
      <c r="P11" s="4">
        <v>1331.38</v>
      </c>
      <c r="Q11" s="23">
        <v>2309.56</v>
      </c>
      <c r="R11" s="4">
        <f t="shared" si="23"/>
        <v>2309.56</v>
      </c>
      <c r="S11" s="11">
        <v>0.14899999999999999</v>
      </c>
      <c r="T11" s="8">
        <v>31</v>
      </c>
      <c r="U11" s="4">
        <f t="shared" si="6"/>
        <v>60928.502359999999</v>
      </c>
      <c r="V11" s="4">
        <f t="shared" si="7"/>
        <v>41272.780000000006</v>
      </c>
      <c r="W11" s="4">
        <f t="shared" si="8"/>
        <v>19655.722359999992</v>
      </c>
      <c r="X11" s="11">
        <f t="shared" si="9"/>
        <v>0.32260307735553528</v>
      </c>
      <c r="Y11" s="3" t="str">
        <f t="shared" si="4"/>
        <v>May-2025</v>
      </c>
      <c r="Z11" s="3">
        <f t="shared" si="10"/>
        <v>45778</v>
      </c>
      <c r="AA11" s="3">
        <f t="shared" si="11"/>
        <v>44927</v>
      </c>
      <c r="AB11">
        <f t="shared" si="12"/>
        <v>28</v>
      </c>
      <c r="AC11" s="18" t="str">
        <f t="shared" si="5"/>
        <v>Q2-2025</v>
      </c>
      <c r="AD11" t="str">
        <f t="shared" si="13"/>
        <v>Americas → Brazil → São Paulo</v>
      </c>
      <c r="AG11" t="str">
        <f t="shared" si="14"/>
        <v>High</v>
      </c>
      <c r="AH11">
        <f t="shared" si="15"/>
        <v>0</v>
      </c>
      <c r="AI11">
        <f t="shared" si="16"/>
        <v>0</v>
      </c>
      <c r="AJ11" s="11">
        <f>MIN(S11, WhatIf_Panel!$B$2)</f>
        <v>0.14899999999999999</v>
      </c>
      <c r="AK11">
        <f>P11 * (1 + WhatIf_Panel!$B$3)</f>
        <v>1464.5180000000003</v>
      </c>
      <c r="AL11">
        <f>ROUND(T11 * (1 + WhatIf_Panel!$B$4), 0)</f>
        <v>33</v>
      </c>
      <c r="AM11">
        <f t="shared" si="17"/>
        <v>64859.373479999995</v>
      </c>
      <c r="AN11">
        <f t="shared" si="18"/>
        <v>48329.094000000012</v>
      </c>
      <c r="AO11">
        <f t="shared" si="19"/>
        <v>16530.279479999983</v>
      </c>
      <c r="AP11" s="11">
        <f t="shared" si="20"/>
        <v>0.25486338509108869</v>
      </c>
      <c r="AQ11" s="4">
        <f t="shared" si="21"/>
        <v>3930.8711199999962</v>
      </c>
      <c r="AR11" s="4">
        <f t="shared" si="22"/>
        <v>-3125.4428800000096</v>
      </c>
    </row>
    <row r="12" spans="1:45" x14ac:dyDescent="0.25">
      <c r="A12" t="s">
        <v>25</v>
      </c>
      <c r="B12" s="3">
        <v>45319</v>
      </c>
      <c r="C12" s="13">
        <v>45331</v>
      </c>
      <c r="D12">
        <f t="shared" si="0"/>
        <v>12</v>
      </c>
      <c r="E12" t="str">
        <f t="shared" si="1"/>
        <v>Original</v>
      </c>
      <c r="F12" s="3">
        <f t="shared" si="2"/>
        <v>45331</v>
      </c>
      <c r="G12" s="8">
        <f t="shared" si="3"/>
        <v>12</v>
      </c>
      <c r="H12" t="s">
        <v>649</v>
      </c>
      <c r="I12" t="s">
        <v>656</v>
      </c>
      <c r="J12" t="s">
        <v>671</v>
      </c>
      <c r="K12" t="s">
        <v>701</v>
      </c>
      <c r="L12" t="s">
        <v>708</v>
      </c>
      <c r="M12" t="s">
        <v>715</v>
      </c>
      <c r="N12" t="s">
        <v>733</v>
      </c>
      <c r="O12" t="s">
        <v>744</v>
      </c>
      <c r="P12" s="4">
        <v>644.16999999999996</v>
      </c>
      <c r="Q12" s="23">
        <v>700.12</v>
      </c>
      <c r="R12" s="4">
        <f t="shared" si="23"/>
        <v>700.12</v>
      </c>
      <c r="S12" s="11">
        <v>6.0000000000000001E-3</v>
      </c>
      <c r="T12" s="8">
        <v>23</v>
      </c>
      <c r="U12" s="4">
        <f t="shared" si="6"/>
        <v>16006.14344</v>
      </c>
      <c r="V12" s="4">
        <f t="shared" si="7"/>
        <v>14815.91</v>
      </c>
      <c r="W12" s="4">
        <f t="shared" si="8"/>
        <v>1190.23344</v>
      </c>
      <c r="X12" s="11">
        <f t="shared" si="9"/>
        <v>7.436103796405813E-2</v>
      </c>
      <c r="Y12" s="3" t="str">
        <f t="shared" si="4"/>
        <v>Jan-2024</v>
      </c>
      <c r="Z12" s="3">
        <f t="shared" si="10"/>
        <v>45292</v>
      </c>
      <c r="AA12" s="3">
        <f t="shared" si="11"/>
        <v>44927</v>
      </c>
      <c r="AB12">
        <f t="shared" si="12"/>
        <v>12</v>
      </c>
      <c r="AC12" s="18" t="str">
        <f t="shared" si="5"/>
        <v>Q1-2024</v>
      </c>
      <c r="AD12" t="str">
        <f t="shared" si="13"/>
        <v>Europe → Germany → Berlin</v>
      </c>
      <c r="AG12" t="str">
        <f t="shared" si="14"/>
        <v>Low</v>
      </c>
      <c r="AH12">
        <f t="shared" si="15"/>
        <v>0</v>
      </c>
      <c r="AI12">
        <f t="shared" si="16"/>
        <v>0</v>
      </c>
      <c r="AJ12" s="11">
        <f>MIN(S12, WhatIf_Panel!$B$2)</f>
        <v>6.0000000000000001E-3</v>
      </c>
      <c r="AK12">
        <f>P12 * (1 + WhatIf_Panel!$B$3)</f>
        <v>708.58699999999999</v>
      </c>
      <c r="AL12">
        <f>ROUND(T12 * (1 + WhatIf_Panel!$B$4), 0)</f>
        <v>24</v>
      </c>
      <c r="AM12">
        <f t="shared" si="17"/>
        <v>16702.062720000002</v>
      </c>
      <c r="AN12">
        <f t="shared" si="18"/>
        <v>17006.088</v>
      </c>
      <c r="AO12">
        <f t="shared" si="19"/>
        <v>-304.02527999999802</v>
      </c>
      <c r="AP12" s="11">
        <f t="shared" si="20"/>
        <v>-1.8202858239535935E-2</v>
      </c>
      <c r="AQ12" s="4">
        <f t="shared" si="21"/>
        <v>695.91928000000189</v>
      </c>
      <c r="AR12" s="4">
        <f t="shared" si="22"/>
        <v>-1494.258719999998</v>
      </c>
    </row>
    <row r="13" spans="1:45" x14ac:dyDescent="0.25">
      <c r="A13" t="s">
        <v>26</v>
      </c>
      <c r="B13" s="3">
        <v>45660</v>
      </c>
      <c r="C13" s="13">
        <v>45680</v>
      </c>
      <c r="D13">
        <f t="shared" si="0"/>
        <v>20</v>
      </c>
      <c r="E13" t="str">
        <f t="shared" si="1"/>
        <v>Original</v>
      </c>
      <c r="F13" s="3">
        <f t="shared" si="2"/>
        <v>45680</v>
      </c>
      <c r="G13" s="8">
        <f t="shared" si="3"/>
        <v>20</v>
      </c>
      <c r="H13" t="s">
        <v>647</v>
      </c>
      <c r="I13" t="s">
        <v>652</v>
      </c>
      <c r="J13" t="s">
        <v>666</v>
      </c>
      <c r="K13" t="s">
        <v>701</v>
      </c>
      <c r="L13" t="s">
        <v>710</v>
      </c>
      <c r="M13" t="s">
        <v>721</v>
      </c>
      <c r="N13" t="s">
        <v>730</v>
      </c>
      <c r="O13" t="s">
        <v>745</v>
      </c>
      <c r="P13" s="4">
        <v>908.6</v>
      </c>
      <c r="Q13" s="23">
        <v>691.37</v>
      </c>
      <c r="R13" s="4">
        <f t="shared" si="23"/>
        <v>691.37</v>
      </c>
      <c r="S13" s="11">
        <v>0.25</v>
      </c>
      <c r="T13" s="8">
        <v>20</v>
      </c>
      <c r="U13" s="4">
        <f t="shared" si="6"/>
        <v>10370.549999999999</v>
      </c>
      <c r="V13" s="4">
        <f t="shared" si="7"/>
        <v>18172</v>
      </c>
      <c r="W13" s="4">
        <f t="shared" si="8"/>
        <v>-7801.4500000000007</v>
      </c>
      <c r="X13" s="11">
        <f t="shared" si="9"/>
        <v>-0.75226964818645115</v>
      </c>
      <c r="Y13" s="3" t="str">
        <f t="shared" si="4"/>
        <v>Jan-2025</v>
      </c>
      <c r="Z13" s="3">
        <f t="shared" si="10"/>
        <v>45658</v>
      </c>
      <c r="AA13" s="3">
        <f t="shared" si="11"/>
        <v>44986</v>
      </c>
      <c r="AB13">
        <f t="shared" si="12"/>
        <v>22</v>
      </c>
      <c r="AC13" s="18" t="str">
        <f t="shared" si="5"/>
        <v>Q1-2025</v>
      </c>
      <c r="AD13" t="str">
        <f t="shared" si="13"/>
        <v>Asia → Japan → Osaka</v>
      </c>
      <c r="AG13" t="str">
        <f t="shared" si="14"/>
        <v>Low</v>
      </c>
      <c r="AH13">
        <f t="shared" si="15"/>
        <v>0</v>
      </c>
      <c r="AI13">
        <f t="shared" si="16"/>
        <v>1</v>
      </c>
      <c r="AJ13" s="11">
        <f>MIN(S13, WhatIf_Panel!$B$2)</f>
        <v>0.25</v>
      </c>
      <c r="AK13">
        <f>P13 * (1 + WhatIf_Panel!$B$3)</f>
        <v>999.46000000000015</v>
      </c>
      <c r="AL13">
        <f>ROUND(T13 * (1 + WhatIf_Panel!$B$4), 0)</f>
        <v>21</v>
      </c>
      <c r="AM13">
        <f t="shared" si="17"/>
        <v>10889.077499999999</v>
      </c>
      <c r="AN13">
        <f t="shared" si="18"/>
        <v>20988.660000000003</v>
      </c>
      <c r="AO13">
        <f t="shared" si="19"/>
        <v>-10099.582500000004</v>
      </c>
      <c r="AP13" s="11">
        <f t="shared" si="20"/>
        <v>-0.92749661300509656</v>
      </c>
      <c r="AQ13" s="4">
        <f t="shared" si="21"/>
        <v>518.52750000000015</v>
      </c>
      <c r="AR13" s="4">
        <f t="shared" si="22"/>
        <v>-2298.1325000000033</v>
      </c>
    </row>
    <row r="14" spans="1:45" x14ac:dyDescent="0.25">
      <c r="A14" t="s">
        <v>27</v>
      </c>
      <c r="B14" s="3">
        <v>45722</v>
      </c>
      <c r="C14" s="13">
        <v>45747</v>
      </c>
      <c r="D14">
        <f t="shared" si="0"/>
        <v>25</v>
      </c>
      <c r="E14" t="str">
        <f t="shared" si="1"/>
        <v>Original</v>
      </c>
      <c r="F14" s="3">
        <f t="shared" si="2"/>
        <v>45747</v>
      </c>
      <c r="G14" s="8">
        <f t="shared" si="3"/>
        <v>25</v>
      </c>
      <c r="H14" t="s">
        <v>648</v>
      </c>
      <c r="I14" t="s">
        <v>655</v>
      </c>
      <c r="J14" t="s">
        <v>672</v>
      </c>
      <c r="K14" t="s">
        <v>703</v>
      </c>
      <c r="L14" t="s">
        <v>708</v>
      </c>
      <c r="M14" t="s">
        <v>713</v>
      </c>
      <c r="N14" t="s">
        <v>727</v>
      </c>
      <c r="O14" t="s">
        <v>746</v>
      </c>
      <c r="P14" s="4">
        <v>331.57</v>
      </c>
      <c r="Q14" s="23">
        <v>548.4</v>
      </c>
      <c r="R14" s="4">
        <f t="shared" si="23"/>
        <v>548.4</v>
      </c>
      <c r="S14" s="11">
        <v>9.4E-2</v>
      </c>
      <c r="T14" s="8">
        <v>10</v>
      </c>
      <c r="U14" s="4">
        <f t="shared" si="6"/>
        <v>4968.5039999999999</v>
      </c>
      <c r="V14" s="4">
        <f t="shared" si="7"/>
        <v>3315.7</v>
      </c>
      <c r="W14" s="4">
        <f t="shared" si="8"/>
        <v>1652.8040000000001</v>
      </c>
      <c r="X14" s="11">
        <f t="shared" si="9"/>
        <v>0.33265626836568918</v>
      </c>
      <c r="Y14" s="3" t="str">
        <f t="shared" si="4"/>
        <v>Mar-2025</v>
      </c>
      <c r="Z14" s="3">
        <f t="shared" si="10"/>
        <v>45717</v>
      </c>
      <c r="AA14" s="3">
        <f t="shared" si="11"/>
        <v>44927</v>
      </c>
      <c r="AB14">
        <f t="shared" si="12"/>
        <v>26</v>
      </c>
      <c r="AC14" s="18" t="str">
        <f t="shared" si="5"/>
        <v>Q1-2025</v>
      </c>
      <c r="AD14" t="str">
        <f t="shared" si="13"/>
        <v>Americas → Brazil → Brasília</v>
      </c>
      <c r="AG14" t="str">
        <f t="shared" si="14"/>
        <v>Low</v>
      </c>
      <c r="AH14">
        <f t="shared" si="15"/>
        <v>0</v>
      </c>
      <c r="AI14">
        <f t="shared" si="16"/>
        <v>0</v>
      </c>
      <c r="AJ14" s="11">
        <f>MIN(S14, WhatIf_Panel!$B$2)</f>
        <v>9.4E-2</v>
      </c>
      <c r="AK14">
        <f>P14 * (1 + WhatIf_Panel!$B$3)</f>
        <v>364.72700000000003</v>
      </c>
      <c r="AL14">
        <f>ROUND(T14 * (1 + WhatIf_Panel!$B$4), 0)</f>
        <v>11</v>
      </c>
      <c r="AM14">
        <f t="shared" si="17"/>
        <v>5465.3544000000002</v>
      </c>
      <c r="AN14">
        <f t="shared" si="18"/>
        <v>4011.9970000000003</v>
      </c>
      <c r="AO14">
        <f t="shared" si="19"/>
        <v>1453.3573999999999</v>
      </c>
      <c r="AP14" s="11">
        <f t="shared" si="20"/>
        <v>0.26592189520225801</v>
      </c>
      <c r="AQ14" s="4">
        <f t="shared" si="21"/>
        <v>496.85040000000026</v>
      </c>
      <c r="AR14" s="4">
        <f t="shared" si="22"/>
        <v>-199.44660000000022</v>
      </c>
    </row>
    <row r="15" spans="1:45" x14ac:dyDescent="0.25">
      <c r="A15" t="s">
        <v>28</v>
      </c>
      <c r="B15" s="3">
        <v>45311</v>
      </c>
      <c r="C15" s="13">
        <v>45335</v>
      </c>
      <c r="D15">
        <f t="shared" si="0"/>
        <v>24</v>
      </c>
      <c r="E15" t="str">
        <f t="shared" si="1"/>
        <v>Original</v>
      </c>
      <c r="F15" s="3">
        <f t="shared" si="2"/>
        <v>45335</v>
      </c>
      <c r="G15" s="8">
        <f t="shared" si="3"/>
        <v>24</v>
      </c>
      <c r="H15" t="s">
        <v>649</v>
      </c>
      <c r="I15" t="s">
        <v>657</v>
      </c>
      <c r="J15" t="s">
        <v>673</v>
      </c>
      <c r="K15" t="s">
        <v>701</v>
      </c>
      <c r="L15" t="s">
        <v>707</v>
      </c>
      <c r="M15" t="s">
        <v>722</v>
      </c>
      <c r="N15" t="s">
        <v>728</v>
      </c>
      <c r="O15" t="s">
        <v>747</v>
      </c>
      <c r="P15" s="4">
        <v>643.53</v>
      </c>
      <c r="Q15" s="23">
        <v>1439.01</v>
      </c>
      <c r="R15" s="4">
        <f t="shared" si="23"/>
        <v>1439.01</v>
      </c>
      <c r="S15" s="11">
        <v>0</v>
      </c>
      <c r="T15" s="8">
        <v>15</v>
      </c>
      <c r="U15" s="4">
        <f t="shared" si="6"/>
        <v>21585.15</v>
      </c>
      <c r="V15" s="4">
        <f t="shared" si="7"/>
        <v>9652.9499999999989</v>
      </c>
      <c r="W15" s="4">
        <f t="shared" si="8"/>
        <v>11932.200000000003</v>
      </c>
      <c r="X15" s="11">
        <f t="shared" si="9"/>
        <v>0.55279671440782208</v>
      </c>
      <c r="Y15" s="3" t="str">
        <f t="shared" si="4"/>
        <v>Jan-2024</v>
      </c>
      <c r="Z15" s="3">
        <f t="shared" si="10"/>
        <v>45292</v>
      </c>
      <c r="AA15" s="3">
        <f t="shared" si="11"/>
        <v>44927</v>
      </c>
      <c r="AB15">
        <f t="shared" si="12"/>
        <v>12</v>
      </c>
      <c r="AC15" s="18" t="str">
        <f t="shared" si="5"/>
        <v>Q1-2024</v>
      </c>
      <c r="AD15" t="str">
        <f t="shared" si="13"/>
        <v>Europe → France → Marseille</v>
      </c>
      <c r="AG15" t="str">
        <f t="shared" si="14"/>
        <v>Medium</v>
      </c>
      <c r="AH15">
        <f t="shared" si="15"/>
        <v>0</v>
      </c>
      <c r="AI15">
        <f t="shared" si="16"/>
        <v>0</v>
      </c>
      <c r="AJ15" s="11">
        <f>MIN(S15, WhatIf_Panel!$B$2)</f>
        <v>0</v>
      </c>
      <c r="AK15">
        <f>P15 * (1 + WhatIf_Panel!$B$3)</f>
        <v>707.88300000000004</v>
      </c>
      <c r="AL15">
        <f>ROUND(T15 * (1 + WhatIf_Panel!$B$4), 0)</f>
        <v>16</v>
      </c>
      <c r="AM15">
        <f t="shared" si="17"/>
        <v>23024.16</v>
      </c>
      <c r="AN15">
        <f t="shared" si="18"/>
        <v>11326.128000000001</v>
      </c>
      <c r="AO15">
        <f t="shared" si="19"/>
        <v>11698.031999999999</v>
      </c>
      <c r="AP15" s="11">
        <f t="shared" si="20"/>
        <v>0.50807638584860426</v>
      </c>
      <c r="AQ15" s="4">
        <f t="shared" si="21"/>
        <v>1439.0099999999984</v>
      </c>
      <c r="AR15" s="4">
        <f t="shared" si="22"/>
        <v>-234.1680000000033</v>
      </c>
    </row>
    <row r="16" spans="1:45" x14ac:dyDescent="0.25">
      <c r="A16" t="s">
        <v>29</v>
      </c>
      <c r="B16" s="3">
        <v>45901</v>
      </c>
      <c r="C16" s="13">
        <v>45930</v>
      </c>
      <c r="D16">
        <f t="shared" si="0"/>
        <v>29</v>
      </c>
      <c r="E16" t="str">
        <f t="shared" si="1"/>
        <v>Original</v>
      </c>
      <c r="F16" s="3">
        <f t="shared" si="2"/>
        <v>45930</v>
      </c>
      <c r="G16" s="8">
        <f t="shared" si="3"/>
        <v>29</v>
      </c>
      <c r="H16" t="s">
        <v>648</v>
      </c>
      <c r="I16" t="s">
        <v>655</v>
      </c>
      <c r="J16" t="s">
        <v>672</v>
      </c>
      <c r="K16" t="s">
        <v>702</v>
      </c>
      <c r="L16" t="s">
        <v>707</v>
      </c>
      <c r="M16" t="s">
        <v>723</v>
      </c>
      <c r="N16" t="s">
        <v>733</v>
      </c>
      <c r="O16" t="s">
        <v>748</v>
      </c>
      <c r="P16" s="4">
        <v>780.59</v>
      </c>
      <c r="Q16" s="23">
        <v>631.57000000000005</v>
      </c>
      <c r="R16" s="4">
        <f t="shared" si="23"/>
        <v>631.57000000000005</v>
      </c>
      <c r="S16" s="11">
        <v>0</v>
      </c>
      <c r="T16" s="8">
        <v>12</v>
      </c>
      <c r="U16" s="4">
        <f t="shared" si="6"/>
        <v>7578.84</v>
      </c>
      <c r="V16" s="4">
        <f t="shared" si="7"/>
        <v>9367.08</v>
      </c>
      <c r="W16" s="4">
        <f t="shared" si="8"/>
        <v>-1788.2399999999998</v>
      </c>
      <c r="X16" s="11">
        <f t="shared" si="9"/>
        <v>-0.23595167598207639</v>
      </c>
      <c r="Y16" s="3" t="str">
        <f t="shared" si="4"/>
        <v>Sep-2025</v>
      </c>
      <c r="Z16" s="3">
        <f t="shared" si="10"/>
        <v>45901</v>
      </c>
      <c r="AA16" s="3">
        <f t="shared" si="11"/>
        <v>44927</v>
      </c>
      <c r="AB16">
        <f t="shared" si="12"/>
        <v>32</v>
      </c>
      <c r="AC16" s="18" t="str">
        <f t="shared" si="5"/>
        <v>Q3-2025</v>
      </c>
      <c r="AD16" t="str">
        <f t="shared" si="13"/>
        <v>Americas → Brazil → Brasília</v>
      </c>
      <c r="AG16" t="str">
        <f t="shared" si="14"/>
        <v>Low</v>
      </c>
      <c r="AH16">
        <f t="shared" si="15"/>
        <v>0</v>
      </c>
      <c r="AI16">
        <f t="shared" si="16"/>
        <v>0</v>
      </c>
      <c r="AJ16" s="11">
        <f>MIN(S16, WhatIf_Panel!$B$2)</f>
        <v>0</v>
      </c>
      <c r="AK16">
        <f>P16 * (1 + WhatIf_Panel!$B$3)</f>
        <v>858.64900000000011</v>
      </c>
      <c r="AL16">
        <f>ROUND(T16 * (1 + WhatIf_Panel!$B$4), 0)</f>
        <v>13</v>
      </c>
      <c r="AM16">
        <f t="shared" si="17"/>
        <v>8210.41</v>
      </c>
      <c r="AN16">
        <f t="shared" si="18"/>
        <v>11162.437000000002</v>
      </c>
      <c r="AO16">
        <f t="shared" si="19"/>
        <v>-2952.0270000000019</v>
      </c>
      <c r="AP16" s="11">
        <f t="shared" si="20"/>
        <v>-0.35954684358028427</v>
      </c>
      <c r="AQ16" s="4">
        <f t="shared" si="21"/>
        <v>631.56999999999971</v>
      </c>
      <c r="AR16" s="4">
        <f t="shared" si="22"/>
        <v>-1163.7870000000021</v>
      </c>
    </row>
    <row r="17" spans="1:44" x14ac:dyDescent="0.25">
      <c r="A17" t="s">
        <v>30</v>
      </c>
      <c r="B17" s="3">
        <v>45039</v>
      </c>
      <c r="C17" s="13">
        <v>45038</v>
      </c>
      <c r="D17">
        <f t="shared" si="0"/>
        <v>-1</v>
      </c>
      <c r="E17" t="str">
        <f t="shared" si="1"/>
        <v>Corrected</v>
      </c>
      <c r="F17" s="3">
        <f t="shared" si="2"/>
        <v>45040</v>
      </c>
      <c r="G17" s="8">
        <f t="shared" si="3"/>
        <v>1</v>
      </c>
      <c r="H17" t="s">
        <v>646</v>
      </c>
      <c r="I17" t="s">
        <v>650</v>
      </c>
      <c r="J17" t="s">
        <v>664</v>
      </c>
      <c r="K17" t="s">
        <v>705</v>
      </c>
      <c r="L17" t="s">
        <v>711</v>
      </c>
      <c r="M17" t="s">
        <v>718</v>
      </c>
      <c r="N17" t="s">
        <v>731</v>
      </c>
      <c r="O17" t="s">
        <v>749</v>
      </c>
      <c r="P17" s="4">
        <v>756.51</v>
      </c>
      <c r="Q17" s="23">
        <v>850.8</v>
      </c>
      <c r="R17" s="4">
        <f t="shared" si="23"/>
        <v>850.8</v>
      </c>
      <c r="S17" s="11">
        <v>7.3999999999999996E-2</v>
      </c>
      <c r="T17" s="8">
        <v>9</v>
      </c>
      <c r="U17" s="4">
        <f t="shared" si="6"/>
        <v>7090.5672000000004</v>
      </c>
      <c r="V17" s="4">
        <f t="shared" si="7"/>
        <v>6808.59</v>
      </c>
      <c r="W17" s="4">
        <f t="shared" si="8"/>
        <v>281.97720000000027</v>
      </c>
      <c r="X17" s="11">
        <f t="shared" si="9"/>
        <v>3.9767932810791252E-2</v>
      </c>
      <c r="Y17" s="3" t="str">
        <f t="shared" si="4"/>
        <v>Apr-2023</v>
      </c>
      <c r="Z17" s="3">
        <f t="shared" si="10"/>
        <v>45017</v>
      </c>
      <c r="AA17" s="3">
        <f t="shared" si="11"/>
        <v>44927</v>
      </c>
      <c r="AB17">
        <f t="shared" si="12"/>
        <v>3</v>
      </c>
      <c r="AC17" s="18" t="str">
        <f t="shared" si="5"/>
        <v>Q2-2023</v>
      </c>
      <c r="AD17" t="str">
        <f t="shared" si="13"/>
        <v>Africa → Kenya → Nairobi</v>
      </c>
      <c r="AG17" t="str">
        <f t="shared" si="14"/>
        <v>Medium</v>
      </c>
      <c r="AH17">
        <f t="shared" si="15"/>
        <v>1</v>
      </c>
      <c r="AI17">
        <f t="shared" si="16"/>
        <v>0</v>
      </c>
      <c r="AJ17" s="11">
        <f>MIN(S17, WhatIf_Panel!$B$2)</f>
        <v>7.3999999999999996E-2</v>
      </c>
      <c r="AK17">
        <f>P17 * (1 + WhatIf_Panel!$B$3)</f>
        <v>832.16100000000006</v>
      </c>
      <c r="AL17">
        <f>ROUND(T17 * (1 + WhatIf_Panel!$B$4), 0)</f>
        <v>9</v>
      </c>
      <c r="AM17">
        <f t="shared" si="17"/>
        <v>7090.5672000000004</v>
      </c>
      <c r="AN17">
        <f t="shared" si="18"/>
        <v>7489.4490000000005</v>
      </c>
      <c r="AO17">
        <f t="shared" si="19"/>
        <v>-398.88180000000011</v>
      </c>
      <c r="AP17" s="11">
        <f t="shared" si="20"/>
        <v>-5.6255273908129677E-2</v>
      </c>
      <c r="AQ17" s="4">
        <f t="shared" si="21"/>
        <v>0</v>
      </c>
      <c r="AR17" s="4">
        <f t="shared" si="22"/>
        <v>-680.85900000000038</v>
      </c>
    </row>
    <row r="18" spans="1:44" x14ac:dyDescent="0.25">
      <c r="A18" t="s">
        <v>31</v>
      </c>
      <c r="B18" s="3">
        <v>45636</v>
      </c>
      <c r="C18" s="13">
        <v>45665</v>
      </c>
      <c r="D18">
        <f t="shared" si="0"/>
        <v>29</v>
      </c>
      <c r="E18" t="str">
        <f t="shared" si="1"/>
        <v>Original</v>
      </c>
      <c r="F18" s="3">
        <f t="shared" si="2"/>
        <v>45665</v>
      </c>
      <c r="G18" s="8">
        <f t="shared" si="3"/>
        <v>29</v>
      </c>
      <c r="H18" t="s">
        <v>649</v>
      </c>
      <c r="I18" t="s">
        <v>657</v>
      </c>
      <c r="J18" t="s">
        <v>673</v>
      </c>
      <c r="K18" t="s">
        <v>705</v>
      </c>
      <c r="L18" t="s">
        <v>707</v>
      </c>
      <c r="M18" t="s">
        <v>723</v>
      </c>
      <c r="N18" t="s">
        <v>728</v>
      </c>
      <c r="O18" t="s">
        <v>750</v>
      </c>
      <c r="P18" s="4">
        <v>891.08</v>
      </c>
      <c r="Q18" s="23">
        <v>1040.0999999999999</v>
      </c>
      <c r="R18" s="4">
        <f t="shared" si="23"/>
        <v>1040.0999999999999</v>
      </c>
      <c r="S18" s="11">
        <v>0.109</v>
      </c>
      <c r="T18" s="8">
        <v>28</v>
      </c>
      <c r="U18" s="4">
        <f t="shared" si="6"/>
        <v>25948.414799999995</v>
      </c>
      <c r="V18" s="4">
        <f t="shared" si="7"/>
        <v>24950.240000000002</v>
      </c>
      <c r="W18" s="4">
        <f t="shared" si="8"/>
        <v>998.17479999999341</v>
      </c>
      <c r="X18" s="11">
        <f t="shared" si="9"/>
        <v>3.8467660074556598E-2</v>
      </c>
      <c r="Y18" s="3" t="str">
        <f t="shared" si="4"/>
        <v>Dec-2024</v>
      </c>
      <c r="Z18" s="3">
        <f t="shared" si="10"/>
        <v>45627</v>
      </c>
      <c r="AA18" s="3">
        <f t="shared" si="11"/>
        <v>44927</v>
      </c>
      <c r="AB18">
        <f t="shared" si="12"/>
        <v>23</v>
      </c>
      <c r="AC18" s="18" t="str">
        <f t="shared" si="5"/>
        <v>Q4-2024</v>
      </c>
      <c r="AD18" t="str">
        <f t="shared" si="13"/>
        <v>Europe → France → Marseille</v>
      </c>
      <c r="AG18" t="str">
        <f t="shared" si="14"/>
        <v>Medium</v>
      </c>
      <c r="AH18">
        <f t="shared" si="15"/>
        <v>0</v>
      </c>
      <c r="AI18">
        <f t="shared" si="16"/>
        <v>0</v>
      </c>
      <c r="AJ18" s="11">
        <f>MIN(S18, WhatIf_Panel!$B$2)</f>
        <v>0.109</v>
      </c>
      <c r="AK18">
        <f>P18 * (1 + WhatIf_Panel!$B$3)</f>
        <v>980.1880000000001</v>
      </c>
      <c r="AL18">
        <f>ROUND(T18 * (1 + WhatIf_Panel!$B$4), 0)</f>
        <v>29</v>
      </c>
      <c r="AM18">
        <f t="shared" si="17"/>
        <v>26875.143899999999</v>
      </c>
      <c r="AN18">
        <f t="shared" si="18"/>
        <v>28425.452000000005</v>
      </c>
      <c r="AO18">
        <f t="shared" si="19"/>
        <v>-1550.3081000000057</v>
      </c>
      <c r="AP18" s="11">
        <f t="shared" si="20"/>
        <v>-5.7685573917987683E-2</v>
      </c>
      <c r="AQ18" s="4">
        <f t="shared" si="21"/>
        <v>926.72910000000411</v>
      </c>
      <c r="AR18" s="4">
        <f t="shared" si="22"/>
        <v>-2548.4828999999991</v>
      </c>
    </row>
    <row r="19" spans="1:44" x14ac:dyDescent="0.25">
      <c r="A19" t="s">
        <v>32</v>
      </c>
      <c r="B19" s="3">
        <v>45908</v>
      </c>
      <c r="C19" s="13">
        <v>45916</v>
      </c>
      <c r="D19">
        <f t="shared" si="0"/>
        <v>8</v>
      </c>
      <c r="E19" t="str">
        <f t="shared" si="1"/>
        <v>Original</v>
      </c>
      <c r="F19" s="3">
        <f t="shared" si="2"/>
        <v>45916</v>
      </c>
      <c r="G19" s="8">
        <f t="shared" si="3"/>
        <v>8</v>
      </c>
      <c r="H19" t="s">
        <v>647</v>
      </c>
      <c r="I19" t="s">
        <v>652</v>
      </c>
      <c r="J19" t="s">
        <v>666</v>
      </c>
      <c r="K19" t="s">
        <v>701</v>
      </c>
      <c r="L19" t="s">
        <v>710</v>
      </c>
      <c r="M19" t="s">
        <v>712</v>
      </c>
      <c r="N19" t="s">
        <v>730</v>
      </c>
      <c r="O19" t="s">
        <v>751</v>
      </c>
      <c r="P19" s="4">
        <v>1225.57</v>
      </c>
      <c r="Q19" s="23">
        <v>2705.57</v>
      </c>
      <c r="R19" s="4">
        <f t="shared" si="23"/>
        <v>2705.57</v>
      </c>
      <c r="S19" s="11">
        <v>0.183</v>
      </c>
      <c r="T19" s="8">
        <v>16</v>
      </c>
      <c r="U19" s="4">
        <f t="shared" si="6"/>
        <v>35367.211040000002</v>
      </c>
      <c r="V19" s="4">
        <f t="shared" si="7"/>
        <v>19609.12</v>
      </c>
      <c r="W19" s="4">
        <f t="shared" si="8"/>
        <v>15758.091040000003</v>
      </c>
      <c r="X19" s="11">
        <f t="shared" si="9"/>
        <v>0.44555650775453404</v>
      </c>
      <c r="Y19" s="3" t="str">
        <f t="shared" si="4"/>
        <v>Sep-2025</v>
      </c>
      <c r="Z19" s="3">
        <f t="shared" si="10"/>
        <v>45901</v>
      </c>
      <c r="AA19" s="3">
        <f t="shared" si="11"/>
        <v>44986</v>
      </c>
      <c r="AB19">
        <f t="shared" si="12"/>
        <v>30</v>
      </c>
      <c r="AC19" s="18" t="str">
        <f t="shared" si="5"/>
        <v>Q3-2025</v>
      </c>
      <c r="AD19" t="str">
        <f t="shared" si="13"/>
        <v>Asia → Japan → Osaka</v>
      </c>
      <c r="AG19" t="str">
        <f t="shared" si="14"/>
        <v>High</v>
      </c>
      <c r="AH19">
        <f t="shared" si="15"/>
        <v>0</v>
      </c>
      <c r="AI19">
        <f t="shared" si="16"/>
        <v>0</v>
      </c>
      <c r="AJ19" s="11">
        <f>MIN(S19, WhatIf_Panel!$B$2)</f>
        <v>0.183</v>
      </c>
      <c r="AK19">
        <f>P19 * (1 + WhatIf_Panel!$B$3)</f>
        <v>1348.127</v>
      </c>
      <c r="AL19">
        <f>ROUND(T19 * (1 + WhatIf_Panel!$B$4), 0)</f>
        <v>17</v>
      </c>
      <c r="AM19">
        <f t="shared" si="17"/>
        <v>37577.66173</v>
      </c>
      <c r="AN19">
        <f t="shared" si="18"/>
        <v>22918.159</v>
      </c>
      <c r="AO19">
        <f>AM19 - AN19</f>
        <v>14659.50273</v>
      </c>
      <c r="AP19" s="11">
        <f t="shared" si="20"/>
        <v>0.39011215852998737</v>
      </c>
      <c r="AQ19" s="4">
        <f t="shared" si="21"/>
        <v>2210.4506899999978</v>
      </c>
      <c r="AR19" s="4">
        <f t="shared" si="22"/>
        <v>-1098.5883100000028</v>
      </c>
    </row>
    <row r="20" spans="1:44" x14ac:dyDescent="0.25">
      <c r="A20" t="s">
        <v>33</v>
      </c>
      <c r="B20" s="3">
        <v>45858</v>
      </c>
      <c r="C20" s="13">
        <v>45874</v>
      </c>
      <c r="D20">
        <f t="shared" si="0"/>
        <v>16</v>
      </c>
      <c r="E20" t="str">
        <f t="shared" si="1"/>
        <v>Original</v>
      </c>
      <c r="F20" s="3">
        <f t="shared" si="2"/>
        <v>45874</v>
      </c>
      <c r="G20" s="8">
        <f t="shared" si="3"/>
        <v>16</v>
      </c>
      <c r="H20" t="s">
        <v>648</v>
      </c>
      <c r="I20" t="s">
        <v>655</v>
      </c>
      <c r="J20" t="s">
        <v>672</v>
      </c>
      <c r="K20" t="s">
        <v>706</v>
      </c>
      <c r="L20" t="s">
        <v>709</v>
      </c>
      <c r="M20" t="s">
        <v>715</v>
      </c>
      <c r="N20" t="s">
        <v>733</v>
      </c>
      <c r="O20" t="s">
        <v>752</v>
      </c>
      <c r="P20" s="4">
        <v>1068.17</v>
      </c>
      <c r="Q20" s="23">
        <v>2375.37</v>
      </c>
      <c r="R20" s="4">
        <f t="shared" si="23"/>
        <v>2375.37</v>
      </c>
      <c r="S20" s="11">
        <v>0.109</v>
      </c>
      <c r="T20" s="8">
        <v>18</v>
      </c>
      <c r="U20" s="4">
        <f t="shared" si="6"/>
        <v>38096.18406</v>
      </c>
      <c r="V20" s="4">
        <f t="shared" si="7"/>
        <v>19227.060000000001</v>
      </c>
      <c r="W20" s="4">
        <f t="shared" si="8"/>
        <v>18869.124059999998</v>
      </c>
      <c r="X20" s="11">
        <f t="shared" si="9"/>
        <v>0.49530220744108822</v>
      </c>
      <c r="Y20" s="3" t="str">
        <f t="shared" si="4"/>
        <v>Jul-2025</v>
      </c>
      <c r="Z20" s="3">
        <f t="shared" si="10"/>
        <v>45839</v>
      </c>
      <c r="AA20" s="3">
        <f t="shared" si="11"/>
        <v>44927</v>
      </c>
      <c r="AB20">
        <f t="shared" si="12"/>
        <v>30</v>
      </c>
      <c r="AC20" s="18" t="str">
        <f t="shared" si="5"/>
        <v>Q3-2025</v>
      </c>
      <c r="AD20" t="str">
        <f t="shared" si="13"/>
        <v>Americas → Brazil → Brasília</v>
      </c>
      <c r="AG20" t="str">
        <f t="shared" si="14"/>
        <v>High</v>
      </c>
      <c r="AH20">
        <f t="shared" si="15"/>
        <v>0</v>
      </c>
      <c r="AI20">
        <f t="shared" si="16"/>
        <v>0</v>
      </c>
      <c r="AJ20" s="11">
        <f>MIN(S20, WhatIf_Panel!$B$2)</f>
        <v>0.109</v>
      </c>
      <c r="AK20">
        <f>P20 * (1 + WhatIf_Panel!$B$3)</f>
        <v>1174.9870000000001</v>
      </c>
      <c r="AL20">
        <f>ROUND(T20 * (1 + WhatIf_Panel!$B$4), 0)</f>
        <v>19</v>
      </c>
      <c r="AM20">
        <f t="shared" si="17"/>
        <v>40212.638729999999</v>
      </c>
      <c r="AN20">
        <f t="shared" si="18"/>
        <v>22324.753000000001</v>
      </c>
      <c r="AO20">
        <f t="shared" si="19"/>
        <v>17887.885729999998</v>
      </c>
      <c r="AP20" s="11">
        <f t="shared" si="20"/>
        <v>0.44483242818519708</v>
      </c>
      <c r="AQ20" s="4">
        <f t="shared" si="21"/>
        <v>2116.4546699999992</v>
      </c>
      <c r="AR20" s="4">
        <f t="shared" si="22"/>
        <v>-981.23833000000013</v>
      </c>
    </row>
    <row r="21" spans="1:44" x14ac:dyDescent="0.25">
      <c r="A21" t="s">
        <v>34</v>
      </c>
      <c r="B21" s="3">
        <v>45798</v>
      </c>
      <c r="C21" s="13">
        <v>45796</v>
      </c>
      <c r="D21">
        <f t="shared" si="0"/>
        <v>-2</v>
      </c>
      <c r="E21" t="str">
        <f t="shared" si="1"/>
        <v>Corrected</v>
      </c>
      <c r="F21" s="3">
        <f t="shared" si="2"/>
        <v>45800</v>
      </c>
      <c r="G21" s="8">
        <f t="shared" si="3"/>
        <v>2</v>
      </c>
      <c r="H21" t="s">
        <v>649</v>
      </c>
      <c r="I21" t="s">
        <v>658</v>
      </c>
      <c r="J21" t="s">
        <v>674</v>
      </c>
      <c r="K21" t="s">
        <v>706</v>
      </c>
      <c r="L21" t="s">
        <v>708</v>
      </c>
      <c r="M21" t="s">
        <v>724</v>
      </c>
      <c r="N21" t="s">
        <v>731</v>
      </c>
      <c r="O21" t="s">
        <v>753</v>
      </c>
      <c r="P21" s="4">
        <v>1015.16</v>
      </c>
      <c r="Q21" s="23">
        <v>2148.14</v>
      </c>
      <c r="R21" s="4">
        <f t="shared" si="23"/>
        <v>2148.14</v>
      </c>
      <c r="S21" s="11">
        <v>3.7999999999999999E-2</v>
      </c>
      <c r="T21" s="8">
        <v>19</v>
      </c>
      <c r="U21" s="4">
        <f t="shared" si="6"/>
        <v>39263.702919999996</v>
      </c>
      <c r="V21" s="4">
        <f t="shared" si="7"/>
        <v>19288.04</v>
      </c>
      <c r="W21" s="4">
        <f t="shared" si="8"/>
        <v>19975.662919999995</v>
      </c>
      <c r="X21" s="11">
        <f t="shared" si="9"/>
        <v>0.50875647059322227</v>
      </c>
      <c r="Y21" s="3" t="str">
        <f t="shared" si="4"/>
        <v>May-2025</v>
      </c>
      <c r="Z21" s="3">
        <f t="shared" si="10"/>
        <v>45778</v>
      </c>
      <c r="AA21" s="3">
        <f t="shared" si="11"/>
        <v>44927</v>
      </c>
      <c r="AB21">
        <f t="shared" si="12"/>
        <v>28</v>
      </c>
      <c r="AC21" s="18" t="str">
        <f t="shared" si="5"/>
        <v>Q2-2025</v>
      </c>
      <c r="AD21" t="str">
        <f t="shared" si="13"/>
        <v>Europe → United Kingdom → Birmingham</v>
      </c>
      <c r="AG21" t="str">
        <f t="shared" si="14"/>
        <v>High</v>
      </c>
      <c r="AH21">
        <f t="shared" si="15"/>
        <v>1</v>
      </c>
      <c r="AI21">
        <f t="shared" si="16"/>
        <v>0</v>
      </c>
      <c r="AJ21" s="11">
        <f>MIN(S21, WhatIf_Panel!$B$2)</f>
        <v>3.7999999999999999E-2</v>
      </c>
      <c r="AK21">
        <f>P21 * (1 + WhatIf_Panel!$B$3)</f>
        <v>1116.6760000000002</v>
      </c>
      <c r="AL21">
        <f>ROUND(T21 * (1 + WhatIf_Panel!$B$4), 0)</f>
        <v>20</v>
      </c>
      <c r="AM21">
        <f t="shared" si="17"/>
        <v>41330.213599999995</v>
      </c>
      <c r="AN21">
        <f t="shared" si="18"/>
        <v>22333.520000000004</v>
      </c>
      <c r="AO21">
        <f t="shared" si="19"/>
        <v>18996.693599999991</v>
      </c>
      <c r="AP21" s="11">
        <f t="shared" si="20"/>
        <v>0.45963211765254447</v>
      </c>
      <c r="AQ21" s="4">
        <f t="shared" si="21"/>
        <v>2066.5106799999994</v>
      </c>
      <c r="AR21" s="4">
        <f t="shared" si="22"/>
        <v>-978.96932000000379</v>
      </c>
    </row>
    <row r="22" spans="1:44" x14ac:dyDescent="0.25">
      <c r="A22" t="s">
        <v>35</v>
      </c>
      <c r="B22" s="3">
        <v>45498</v>
      </c>
      <c r="C22" s="13">
        <v>45497</v>
      </c>
      <c r="D22">
        <f t="shared" si="0"/>
        <v>-1</v>
      </c>
      <c r="E22" t="str">
        <f t="shared" si="1"/>
        <v>Corrected</v>
      </c>
      <c r="F22" s="3">
        <f t="shared" si="2"/>
        <v>45499</v>
      </c>
      <c r="G22" s="8">
        <f t="shared" si="3"/>
        <v>1</v>
      </c>
      <c r="H22" t="s">
        <v>646</v>
      </c>
      <c r="I22" t="s">
        <v>650</v>
      </c>
      <c r="J22" t="s">
        <v>675</v>
      </c>
      <c r="K22" t="s">
        <v>703</v>
      </c>
      <c r="L22" t="s">
        <v>711</v>
      </c>
      <c r="M22" t="s">
        <v>713</v>
      </c>
      <c r="N22" t="s">
        <v>731</v>
      </c>
      <c r="O22" t="s">
        <v>754</v>
      </c>
      <c r="P22" s="4">
        <v>1494.4</v>
      </c>
      <c r="Q22" s="23">
        <v>3661.07</v>
      </c>
      <c r="R22" s="4">
        <f t="shared" si="23"/>
        <v>3661.07</v>
      </c>
      <c r="S22" s="11">
        <v>7.1999999999999995E-2</v>
      </c>
      <c r="T22" s="8">
        <v>7</v>
      </c>
      <c r="U22" s="4">
        <f t="shared" si="6"/>
        <v>23782.310720000001</v>
      </c>
      <c r="V22" s="4">
        <f t="shared" si="7"/>
        <v>10460.800000000001</v>
      </c>
      <c r="W22" s="4">
        <f t="shared" si="8"/>
        <v>13321.51072</v>
      </c>
      <c r="X22" s="11">
        <f t="shared" si="9"/>
        <v>0.56014366630897339</v>
      </c>
      <c r="Y22" s="3" t="str">
        <f t="shared" si="4"/>
        <v>Jul-2024</v>
      </c>
      <c r="Z22" s="3">
        <f t="shared" si="10"/>
        <v>45474</v>
      </c>
      <c r="AA22" s="3">
        <f t="shared" si="11"/>
        <v>44927</v>
      </c>
      <c r="AB22">
        <f t="shared" si="12"/>
        <v>18</v>
      </c>
      <c r="AC22" s="18" t="str">
        <f t="shared" si="5"/>
        <v>Q3-2024</v>
      </c>
      <c r="AD22" t="str">
        <f t="shared" si="13"/>
        <v>Africa → Kenya → Mombasa</v>
      </c>
      <c r="AG22" t="str">
        <f t="shared" si="14"/>
        <v>High</v>
      </c>
      <c r="AH22">
        <f t="shared" si="15"/>
        <v>1</v>
      </c>
      <c r="AI22">
        <f t="shared" si="16"/>
        <v>0</v>
      </c>
      <c r="AJ22" s="11">
        <f>MIN(S22, WhatIf_Panel!$B$2)</f>
        <v>7.1999999999999995E-2</v>
      </c>
      <c r="AK22">
        <f>P22 * (1 + WhatIf_Panel!$B$3)</f>
        <v>1643.8400000000001</v>
      </c>
      <c r="AL22">
        <f>ROUND(T22 * (1 + WhatIf_Panel!$B$4), 0)</f>
        <v>7</v>
      </c>
      <c r="AM22">
        <f t="shared" si="17"/>
        <v>23782.310720000001</v>
      </c>
      <c r="AN22">
        <f t="shared" si="18"/>
        <v>11506.880000000001</v>
      </c>
      <c r="AO22">
        <f t="shared" si="19"/>
        <v>12275.43072</v>
      </c>
      <c r="AP22" s="11">
        <f t="shared" si="20"/>
        <v>0.51615803293987073</v>
      </c>
      <c r="AQ22" s="4">
        <f t="shared" si="21"/>
        <v>0</v>
      </c>
      <c r="AR22" s="4">
        <f t="shared" si="22"/>
        <v>-1046.08</v>
      </c>
    </row>
    <row r="23" spans="1:44" x14ac:dyDescent="0.25">
      <c r="A23" t="s">
        <v>36</v>
      </c>
      <c r="B23" s="3">
        <v>45057</v>
      </c>
      <c r="C23" s="13">
        <v>45074</v>
      </c>
      <c r="D23">
        <f t="shared" si="0"/>
        <v>17</v>
      </c>
      <c r="E23" t="str">
        <f t="shared" si="1"/>
        <v>Original</v>
      </c>
      <c r="F23" s="3">
        <f t="shared" si="2"/>
        <v>45074</v>
      </c>
      <c r="G23" s="8">
        <f t="shared" si="3"/>
        <v>17</v>
      </c>
      <c r="H23" t="s">
        <v>647</v>
      </c>
      <c r="I23" t="s">
        <v>659</v>
      </c>
      <c r="J23" t="s">
        <v>676</v>
      </c>
      <c r="K23" t="s">
        <v>706</v>
      </c>
      <c r="L23" t="s">
        <v>709</v>
      </c>
      <c r="M23" t="s">
        <v>718</v>
      </c>
      <c r="N23" t="s">
        <v>729</v>
      </c>
      <c r="O23" t="s">
        <v>755</v>
      </c>
      <c r="P23" s="4">
        <v>1331.19</v>
      </c>
      <c r="Q23" s="23">
        <v>2903.09</v>
      </c>
      <c r="R23" s="4">
        <f t="shared" si="23"/>
        <v>2903.09</v>
      </c>
      <c r="S23" s="11">
        <v>0.14299999999999999</v>
      </c>
      <c r="T23" s="8">
        <v>8</v>
      </c>
      <c r="U23" s="4">
        <f t="shared" si="6"/>
        <v>19903.585040000002</v>
      </c>
      <c r="V23" s="4">
        <f t="shared" si="7"/>
        <v>10649.52</v>
      </c>
      <c r="W23" s="4">
        <f t="shared" si="8"/>
        <v>9254.0650400000013</v>
      </c>
      <c r="X23" s="11">
        <f t="shared" si="9"/>
        <v>0.46494463290920784</v>
      </c>
      <c r="Y23" s="3" t="str">
        <f t="shared" si="4"/>
        <v>May-2023</v>
      </c>
      <c r="Z23" s="3">
        <f t="shared" si="10"/>
        <v>45047</v>
      </c>
      <c r="AA23" s="3">
        <f t="shared" si="11"/>
        <v>44927</v>
      </c>
      <c r="AB23">
        <f t="shared" si="12"/>
        <v>4</v>
      </c>
      <c r="AC23" s="18" t="str">
        <f t="shared" si="5"/>
        <v>Q2-2023</v>
      </c>
      <c r="AD23" t="str">
        <f t="shared" si="13"/>
        <v>Asia → China → Shenzhen</v>
      </c>
      <c r="AG23" t="str">
        <f t="shared" si="14"/>
        <v>High</v>
      </c>
      <c r="AH23">
        <f t="shared" si="15"/>
        <v>0</v>
      </c>
      <c r="AI23">
        <f t="shared" si="16"/>
        <v>0</v>
      </c>
      <c r="AJ23" s="11">
        <f>MIN(S23, WhatIf_Panel!$B$2)</f>
        <v>0.14299999999999999</v>
      </c>
      <c r="AK23">
        <f>P23 * (1 + WhatIf_Panel!$B$3)</f>
        <v>1464.3090000000002</v>
      </c>
      <c r="AL23">
        <f>ROUND(T23 * (1 + WhatIf_Panel!$B$4), 0)</f>
        <v>8</v>
      </c>
      <c r="AM23">
        <f t="shared" si="17"/>
        <v>19903.585040000002</v>
      </c>
      <c r="AN23">
        <f t="shared" si="18"/>
        <v>11714.472000000002</v>
      </c>
      <c r="AO23">
        <f t="shared" si="19"/>
        <v>8189.1130400000002</v>
      </c>
      <c r="AP23" s="11">
        <f t="shared" si="20"/>
        <v>0.41143909620012853</v>
      </c>
      <c r="AQ23" s="4">
        <f t="shared" si="21"/>
        <v>0</v>
      </c>
      <c r="AR23" s="4">
        <f t="shared" si="22"/>
        <v>-1064.9520000000011</v>
      </c>
    </row>
    <row r="24" spans="1:44" x14ac:dyDescent="0.25">
      <c r="A24" t="s">
        <v>37</v>
      </c>
      <c r="B24" s="3">
        <v>45822</v>
      </c>
      <c r="C24" s="13">
        <v>45837</v>
      </c>
      <c r="D24">
        <f t="shared" si="0"/>
        <v>15</v>
      </c>
      <c r="E24" t="str">
        <f t="shared" si="1"/>
        <v>Original</v>
      </c>
      <c r="F24" s="3">
        <f t="shared" si="2"/>
        <v>45837</v>
      </c>
      <c r="G24" s="8">
        <f t="shared" si="3"/>
        <v>15</v>
      </c>
      <c r="H24" t="s">
        <v>646</v>
      </c>
      <c r="I24" t="s">
        <v>651</v>
      </c>
      <c r="J24" t="s">
        <v>663</v>
      </c>
      <c r="K24" t="s">
        <v>704</v>
      </c>
      <c r="L24" t="s">
        <v>709</v>
      </c>
      <c r="M24" t="s">
        <v>724</v>
      </c>
      <c r="N24" t="s">
        <v>733</v>
      </c>
      <c r="O24" t="s">
        <v>756</v>
      </c>
      <c r="P24" s="4">
        <v>730.99</v>
      </c>
      <c r="Q24" s="23">
        <v>1242.8399999999999</v>
      </c>
      <c r="R24" s="4">
        <f t="shared" si="23"/>
        <v>1242.8399999999999</v>
      </c>
      <c r="S24" s="11">
        <v>0.12</v>
      </c>
      <c r="T24" s="8">
        <v>10</v>
      </c>
      <c r="U24" s="4">
        <f t="shared" si="6"/>
        <v>10936.992</v>
      </c>
      <c r="V24" s="4">
        <f t="shared" si="7"/>
        <v>7309.9</v>
      </c>
      <c r="W24" s="4">
        <f t="shared" si="8"/>
        <v>3627.0920000000006</v>
      </c>
      <c r="X24" s="11">
        <f t="shared" si="9"/>
        <v>0.33163524303574515</v>
      </c>
      <c r="Y24" s="3" t="str">
        <f t="shared" si="4"/>
        <v>Jun-2025</v>
      </c>
      <c r="Z24" s="3">
        <f t="shared" si="10"/>
        <v>45809</v>
      </c>
      <c r="AA24" s="3">
        <f t="shared" si="11"/>
        <v>44927</v>
      </c>
      <c r="AB24">
        <f t="shared" si="12"/>
        <v>29</v>
      </c>
      <c r="AC24" s="18" t="str">
        <f t="shared" si="5"/>
        <v>Q2-2025</v>
      </c>
      <c r="AD24" t="str">
        <f t="shared" si="13"/>
        <v>Africa → Nigeria → Port Harcourt</v>
      </c>
      <c r="AG24" t="str">
        <f t="shared" si="14"/>
        <v>Medium</v>
      </c>
      <c r="AH24">
        <f t="shared" si="15"/>
        <v>0</v>
      </c>
      <c r="AI24">
        <f t="shared" si="16"/>
        <v>0</v>
      </c>
      <c r="AJ24" s="11">
        <f>MIN(S24, WhatIf_Panel!$B$2)</f>
        <v>0.12</v>
      </c>
      <c r="AK24">
        <f>P24 * (1 + WhatIf_Panel!$B$3)</f>
        <v>804.08900000000006</v>
      </c>
      <c r="AL24">
        <f>ROUND(T24 * (1 + WhatIf_Panel!$B$4), 0)</f>
        <v>11</v>
      </c>
      <c r="AM24">
        <f t="shared" si="17"/>
        <v>12030.691199999999</v>
      </c>
      <c r="AN24">
        <f t="shared" si="18"/>
        <v>8844.9790000000012</v>
      </c>
      <c r="AO24">
        <f t="shared" si="19"/>
        <v>3185.7121999999981</v>
      </c>
      <c r="AP24" s="11">
        <f t="shared" si="20"/>
        <v>0.26479876733931951</v>
      </c>
      <c r="AQ24" s="4">
        <f t="shared" si="21"/>
        <v>1093.6991999999991</v>
      </c>
      <c r="AR24" s="4">
        <f t="shared" si="22"/>
        <v>-441.37980000000243</v>
      </c>
    </row>
    <row r="25" spans="1:44" x14ac:dyDescent="0.25">
      <c r="A25" t="s">
        <v>38</v>
      </c>
      <c r="B25" s="3">
        <v>45430</v>
      </c>
      <c r="C25" s="13">
        <v>45435</v>
      </c>
      <c r="D25">
        <f t="shared" si="0"/>
        <v>5</v>
      </c>
      <c r="E25" t="str">
        <f t="shared" si="1"/>
        <v>Original</v>
      </c>
      <c r="F25" s="3">
        <f t="shared" si="2"/>
        <v>45435</v>
      </c>
      <c r="G25" s="8">
        <f t="shared" si="3"/>
        <v>5</v>
      </c>
      <c r="H25" t="s">
        <v>648</v>
      </c>
      <c r="I25" t="s">
        <v>660</v>
      </c>
      <c r="J25" t="s">
        <v>677</v>
      </c>
      <c r="K25" t="s">
        <v>706</v>
      </c>
      <c r="L25" t="s">
        <v>707</v>
      </c>
      <c r="M25" t="s">
        <v>722</v>
      </c>
      <c r="N25" t="s">
        <v>731</v>
      </c>
      <c r="O25" t="s">
        <v>757</v>
      </c>
      <c r="P25" s="4">
        <v>1274.5899999999999</v>
      </c>
      <c r="Q25" s="23">
        <v>2553.69</v>
      </c>
      <c r="R25" s="4">
        <f t="shared" si="23"/>
        <v>2553.69</v>
      </c>
      <c r="S25" s="11">
        <v>0.01</v>
      </c>
      <c r="T25" s="8">
        <v>8</v>
      </c>
      <c r="U25" s="4">
        <f t="shared" si="6"/>
        <v>20225.2248</v>
      </c>
      <c r="V25" s="4">
        <f t="shared" si="7"/>
        <v>10196.719999999999</v>
      </c>
      <c r="W25" s="4">
        <f t="shared" si="8"/>
        <v>10028.504800000001</v>
      </c>
      <c r="X25" s="11">
        <f t="shared" si="9"/>
        <v>0.49584145042481803</v>
      </c>
      <c r="Y25" s="3" t="str">
        <f t="shared" si="4"/>
        <v>May-2024</v>
      </c>
      <c r="Z25" s="3">
        <f t="shared" si="10"/>
        <v>45413</v>
      </c>
      <c r="AA25" s="3">
        <f t="shared" si="11"/>
        <v>44927</v>
      </c>
      <c r="AB25">
        <f t="shared" si="12"/>
        <v>16</v>
      </c>
      <c r="AC25" s="18" t="str">
        <f t="shared" si="5"/>
        <v>Q2-2024</v>
      </c>
      <c r="AD25" t="str">
        <f>H25 &amp; " → " &amp; I25 &amp; " → " &amp; J25</f>
        <v>Americas → USA → Chicago</v>
      </c>
      <c r="AG25" t="str">
        <f t="shared" si="14"/>
        <v>High</v>
      </c>
      <c r="AH25">
        <f t="shared" si="15"/>
        <v>1</v>
      </c>
      <c r="AI25">
        <f t="shared" si="16"/>
        <v>0</v>
      </c>
      <c r="AJ25" s="11">
        <f>MIN(S25, WhatIf_Panel!$B$2)</f>
        <v>0.01</v>
      </c>
      <c r="AK25">
        <f>P25 * (1 + WhatIf_Panel!$B$3)</f>
        <v>1402.049</v>
      </c>
      <c r="AL25">
        <f>ROUND(T25 * (1 + WhatIf_Panel!$B$4), 0)</f>
        <v>8</v>
      </c>
      <c r="AM25">
        <f t="shared" si="17"/>
        <v>20225.2248</v>
      </c>
      <c r="AN25">
        <f t="shared" si="18"/>
        <v>11216.392</v>
      </c>
      <c r="AO25">
        <f t="shared" si="19"/>
        <v>9008.8328000000001</v>
      </c>
      <c r="AP25" s="11">
        <f t="shared" si="20"/>
        <v>0.44542559546729982</v>
      </c>
      <c r="AQ25" s="4">
        <f t="shared" si="21"/>
        <v>0</v>
      </c>
      <c r="AR25" s="4">
        <f t="shared" si="22"/>
        <v>-1019.6720000000005</v>
      </c>
    </row>
    <row r="26" spans="1:44" x14ac:dyDescent="0.25">
      <c r="A26" t="s">
        <v>39</v>
      </c>
      <c r="B26" s="3">
        <v>44964</v>
      </c>
      <c r="C26" s="13">
        <v>44969</v>
      </c>
      <c r="D26">
        <f t="shared" si="0"/>
        <v>5</v>
      </c>
      <c r="E26" t="str">
        <f t="shared" si="1"/>
        <v>Original</v>
      </c>
      <c r="F26" s="3">
        <f t="shared" si="2"/>
        <v>44969</v>
      </c>
      <c r="G26" s="8">
        <f t="shared" si="3"/>
        <v>5</v>
      </c>
      <c r="H26" t="s">
        <v>648</v>
      </c>
      <c r="I26" t="s">
        <v>655</v>
      </c>
      <c r="J26" t="s">
        <v>670</v>
      </c>
      <c r="K26" t="s">
        <v>702</v>
      </c>
      <c r="L26" t="s">
        <v>708</v>
      </c>
      <c r="M26" t="s">
        <v>725</v>
      </c>
      <c r="N26" t="s">
        <v>727</v>
      </c>
      <c r="O26" t="s">
        <v>758</v>
      </c>
      <c r="P26" s="4">
        <v>948.55</v>
      </c>
      <c r="Q26" s="23">
        <v>2089.16</v>
      </c>
      <c r="R26" s="4">
        <f t="shared" si="23"/>
        <v>2089.16</v>
      </c>
      <c r="S26" s="11">
        <v>7.0000000000000001E-3</v>
      </c>
      <c r="T26" s="8">
        <v>12</v>
      </c>
      <c r="U26" s="4">
        <f t="shared" si="6"/>
        <v>24894.430559999997</v>
      </c>
      <c r="V26" s="4">
        <f t="shared" si="7"/>
        <v>11382.599999999999</v>
      </c>
      <c r="W26" s="4">
        <f t="shared" si="8"/>
        <v>13511.830559999999</v>
      </c>
      <c r="X26" s="11">
        <f t="shared" si="9"/>
        <v>0.54276519912492427</v>
      </c>
      <c r="Y26" s="3" t="str">
        <f t="shared" si="4"/>
        <v>Feb-2023</v>
      </c>
      <c r="Z26" s="3">
        <f t="shared" si="10"/>
        <v>44958</v>
      </c>
      <c r="AA26" s="3">
        <f t="shared" si="11"/>
        <v>44927</v>
      </c>
      <c r="AB26">
        <f t="shared" si="12"/>
        <v>1</v>
      </c>
      <c r="AC26" s="18" t="str">
        <f t="shared" si="5"/>
        <v>Q1-2023</v>
      </c>
      <c r="AD26" t="str">
        <f t="shared" si="13"/>
        <v>Americas → Brazil → São Paulo</v>
      </c>
      <c r="AG26" t="str">
        <f t="shared" si="14"/>
        <v>High</v>
      </c>
      <c r="AH26">
        <f t="shared" si="15"/>
        <v>1</v>
      </c>
      <c r="AI26">
        <f t="shared" si="16"/>
        <v>0</v>
      </c>
      <c r="AJ26" s="11">
        <f>MIN(S26, WhatIf_Panel!$B$2)</f>
        <v>7.0000000000000001E-3</v>
      </c>
      <c r="AK26">
        <f>P26 * (1 + WhatIf_Panel!$B$3)</f>
        <v>1043.405</v>
      </c>
      <c r="AL26">
        <f>ROUND(T26 * (1 + WhatIf_Panel!$B$4), 0)</f>
        <v>13</v>
      </c>
      <c r="AM26">
        <f t="shared" si="17"/>
        <v>26968.966439999997</v>
      </c>
      <c r="AN26">
        <f t="shared" si="18"/>
        <v>13564.264999999999</v>
      </c>
      <c r="AO26">
        <f t="shared" si="19"/>
        <v>13404.701439999997</v>
      </c>
      <c r="AP26" s="11">
        <f t="shared" si="20"/>
        <v>0.49704171903741667</v>
      </c>
      <c r="AQ26" s="4">
        <f t="shared" si="21"/>
        <v>2074.5358799999995</v>
      </c>
      <c r="AR26" s="4">
        <f t="shared" si="22"/>
        <v>-107.12912000000142</v>
      </c>
    </row>
    <row r="27" spans="1:44" x14ac:dyDescent="0.25">
      <c r="A27" t="s">
        <v>40</v>
      </c>
      <c r="B27" s="3">
        <v>45473</v>
      </c>
      <c r="C27" s="13">
        <v>45487</v>
      </c>
      <c r="D27">
        <f t="shared" si="0"/>
        <v>14</v>
      </c>
      <c r="E27" t="str">
        <f t="shared" si="1"/>
        <v>Original</v>
      </c>
      <c r="F27" s="3">
        <f t="shared" si="2"/>
        <v>45487</v>
      </c>
      <c r="G27" s="8">
        <f t="shared" si="3"/>
        <v>14</v>
      </c>
      <c r="H27" t="s">
        <v>648</v>
      </c>
      <c r="I27" t="s">
        <v>655</v>
      </c>
      <c r="J27" t="s">
        <v>672</v>
      </c>
      <c r="K27" t="s">
        <v>702</v>
      </c>
      <c r="L27" t="s">
        <v>707</v>
      </c>
      <c r="M27" t="s">
        <v>712</v>
      </c>
      <c r="N27" t="s">
        <v>733</v>
      </c>
      <c r="O27" t="s">
        <v>759</v>
      </c>
      <c r="P27" s="4">
        <v>1491.85</v>
      </c>
      <c r="Q27" s="23">
        <v>2583.02</v>
      </c>
      <c r="R27" s="4">
        <f t="shared" si="23"/>
        <v>2583.02</v>
      </c>
      <c r="S27" s="11">
        <v>0.16800000000000001</v>
      </c>
      <c r="T27" s="8">
        <v>4</v>
      </c>
      <c r="U27" s="4">
        <f t="shared" si="6"/>
        <v>8596.2905599999995</v>
      </c>
      <c r="V27" s="4">
        <f t="shared" si="7"/>
        <v>5967.4</v>
      </c>
      <c r="W27" s="4">
        <f t="shared" si="8"/>
        <v>2628.8905599999998</v>
      </c>
      <c r="X27" s="11">
        <f t="shared" si="9"/>
        <v>0.30581685689321325</v>
      </c>
      <c r="Y27" s="3" t="str">
        <f t="shared" si="4"/>
        <v>Jun-2024</v>
      </c>
      <c r="Z27" s="3">
        <f t="shared" si="10"/>
        <v>45444</v>
      </c>
      <c r="AA27" s="3">
        <f t="shared" si="11"/>
        <v>44927</v>
      </c>
      <c r="AB27">
        <f t="shared" si="12"/>
        <v>17</v>
      </c>
      <c r="AC27" s="18" t="str">
        <f t="shared" si="5"/>
        <v>Q2-2024</v>
      </c>
      <c r="AD27" t="str">
        <f t="shared" si="13"/>
        <v>Americas → Brazil → Brasília</v>
      </c>
      <c r="AG27" t="str">
        <f t="shared" si="14"/>
        <v>High</v>
      </c>
      <c r="AH27">
        <f t="shared" si="15"/>
        <v>0</v>
      </c>
      <c r="AI27">
        <f t="shared" si="16"/>
        <v>0</v>
      </c>
      <c r="AJ27" s="11">
        <f>MIN(S27, WhatIf_Panel!$B$2)</f>
        <v>0.16800000000000001</v>
      </c>
      <c r="AK27">
        <f>P27 * (1 + WhatIf_Panel!$B$3)</f>
        <v>1641.0350000000001</v>
      </c>
      <c r="AL27">
        <f>ROUND(T27 * (1 + WhatIf_Panel!$B$4), 0)</f>
        <v>4</v>
      </c>
      <c r="AM27">
        <f t="shared" si="17"/>
        <v>8596.2905599999995</v>
      </c>
      <c r="AN27">
        <f t="shared" si="18"/>
        <v>6564.14</v>
      </c>
      <c r="AO27">
        <f t="shared" si="19"/>
        <v>2032.1505599999991</v>
      </c>
      <c r="AP27" s="11">
        <f t="shared" si="20"/>
        <v>0.23639854258253448</v>
      </c>
      <c r="AQ27" s="4">
        <f t="shared" si="21"/>
        <v>0</v>
      </c>
      <c r="AR27" s="4">
        <f t="shared" si="22"/>
        <v>-596.74000000000069</v>
      </c>
    </row>
    <row r="28" spans="1:44" x14ac:dyDescent="0.25">
      <c r="A28" t="s">
        <v>41</v>
      </c>
      <c r="B28" s="3">
        <v>45626</v>
      </c>
      <c r="C28" s="13">
        <v>45656</v>
      </c>
      <c r="D28">
        <f t="shared" si="0"/>
        <v>30</v>
      </c>
      <c r="E28" t="str">
        <f t="shared" si="1"/>
        <v>Original</v>
      </c>
      <c r="F28" s="3">
        <f t="shared" si="2"/>
        <v>45656</v>
      </c>
      <c r="G28" s="8">
        <f t="shared" si="3"/>
        <v>30</v>
      </c>
      <c r="H28" t="s">
        <v>649</v>
      </c>
      <c r="I28" t="s">
        <v>657</v>
      </c>
      <c r="J28" t="s">
        <v>673</v>
      </c>
      <c r="K28" t="s">
        <v>704</v>
      </c>
      <c r="L28" t="s">
        <v>709</v>
      </c>
      <c r="M28" t="s">
        <v>721</v>
      </c>
      <c r="N28" t="s">
        <v>728</v>
      </c>
      <c r="O28" t="s">
        <v>760</v>
      </c>
      <c r="P28" s="4">
        <v>117.64</v>
      </c>
      <c r="Q28" s="23">
        <v>175.67</v>
      </c>
      <c r="R28" s="4">
        <f t="shared" si="23"/>
        <v>175.67</v>
      </c>
      <c r="S28" s="11">
        <v>0</v>
      </c>
      <c r="T28" s="8">
        <v>10</v>
      </c>
      <c r="U28" s="4">
        <f t="shared" si="6"/>
        <v>1756.6999999999998</v>
      </c>
      <c r="V28" s="4">
        <f t="shared" si="7"/>
        <v>1176.4000000000001</v>
      </c>
      <c r="W28" s="4">
        <f t="shared" si="8"/>
        <v>580.29999999999973</v>
      </c>
      <c r="X28" s="11">
        <f t="shared" si="9"/>
        <v>0.33033528775545046</v>
      </c>
      <c r="Y28" s="3" t="str">
        <f t="shared" si="4"/>
        <v>Nov-2024</v>
      </c>
      <c r="Z28" s="3">
        <f t="shared" si="10"/>
        <v>45597</v>
      </c>
      <c r="AA28" s="3">
        <f t="shared" si="11"/>
        <v>44927</v>
      </c>
      <c r="AB28">
        <f t="shared" si="12"/>
        <v>22</v>
      </c>
      <c r="AC28" s="18" t="str">
        <f t="shared" si="5"/>
        <v>Q4-2024</v>
      </c>
      <c r="AD28" t="str">
        <f t="shared" si="13"/>
        <v>Europe → France → Marseille</v>
      </c>
      <c r="AG28" t="str">
        <f t="shared" si="14"/>
        <v>Low</v>
      </c>
      <c r="AH28">
        <f t="shared" si="15"/>
        <v>0</v>
      </c>
      <c r="AI28">
        <f t="shared" si="16"/>
        <v>0</v>
      </c>
      <c r="AJ28" s="11">
        <f>MIN(S28, WhatIf_Panel!$B$2)</f>
        <v>0</v>
      </c>
      <c r="AK28">
        <f>P28 * (1 + WhatIf_Panel!$B$3)</f>
        <v>129.40400000000002</v>
      </c>
      <c r="AL28">
        <f>ROUND(T28 * (1 + WhatIf_Panel!$B$4), 0)</f>
        <v>11</v>
      </c>
      <c r="AM28">
        <f t="shared" si="17"/>
        <v>1932.37</v>
      </c>
      <c r="AN28">
        <f t="shared" si="18"/>
        <v>1423.4440000000002</v>
      </c>
      <c r="AO28">
        <f t="shared" si="19"/>
        <v>508.9259999999997</v>
      </c>
      <c r="AP28" s="11">
        <f t="shared" si="20"/>
        <v>0.26336881653099548</v>
      </c>
      <c r="AQ28" s="4">
        <f t="shared" si="21"/>
        <v>175.67000000000007</v>
      </c>
      <c r="AR28" s="4">
        <f t="shared" si="22"/>
        <v>-71.374000000000024</v>
      </c>
    </row>
    <row r="29" spans="1:44" x14ac:dyDescent="0.25">
      <c r="A29" t="s">
        <v>42</v>
      </c>
      <c r="B29" s="3">
        <v>45492</v>
      </c>
      <c r="C29" s="13">
        <v>45492</v>
      </c>
      <c r="D29">
        <f t="shared" si="0"/>
        <v>0</v>
      </c>
      <c r="E29" t="str">
        <f t="shared" si="1"/>
        <v>Original</v>
      </c>
      <c r="F29" s="3">
        <f t="shared" si="2"/>
        <v>45492</v>
      </c>
      <c r="G29" s="8">
        <f t="shared" si="3"/>
        <v>0</v>
      </c>
      <c r="H29" t="s">
        <v>646</v>
      </c>
      <c r="I29" t="s">
        <v>650</v>
      </c>
      <c r="J29" t="s">
        <v>662</v>
      </c>
      <c r="K29" t="s">
        <v>705</v>
      </c>
      <c r="L29" t="s">
        <v>707</v>
      </c>
      <c r="M29" t="s">
        <v>720</v>
      </c>
      <c r="N29" t="s">
        <v>730</v>
      </c>
      <c r="O29" t="s">
        <v>761</v>
      </c>
      <c r="P29" s="4">
        <v>857.24</v>
      </c>
      <c r="Q29" s="23">
        <v>758.23</v>
      </c>
      <c r="R29" s="4">
        <f t="shared" si="23"/>
        <v>758.23</v>
      </c>
      <c r="S29" s="11">
        <v>0.125</v>
      </c>
      <c r="T29" s="8">
        <v>6</v>
      </c>
      <c r="U29" s="4">
        <f t="shared" si="6"/>
        <v>3980.7075</v>
      </c>
      <c r="V29" s="4">
        <f t="shared" si="7"/>
        <v>5143.4400000000005</v>
      </c>
      <c r="W29" s="4">
        <f t="shared" si="8"/>
        <v>-1162.7325000000005</v>
      </c>
      <c r="X29" s="11">
        <f t="shared" si="9"/>
        <v>-0.29209192084572921</v>
      </c>
      <c r="Y29" s="3" t="str">
        <f t="shared" si="4"/>
        <v>Jul-2024</v>
      </c>
      <c r="Z29" s="3">
        <f t="shared" si="10"/>
        <v>45474</v>
      </c>
      <c r="AA29" s="3">
        <f t="shared" si="11"/>
        <v>44927</v>
      </c>
      <c r="AB29">
        <f t="shared" si="12"/>
        <v>18</v>
      </c>
      <c r="AC29" s="18" t="str">
        <f t="shared" si="5"/>
        <v>Q3-2024</v>
      </c>
      <c r="AD29" t="str">
        <f t="shared" si="13"/>
        <v>Africa → Kenya → Kisumu</v>
      </c>
      <c r="AG29" t="str">
        <f t="shared" si="14"/>
        <v>Low</v>
      </c>
      <c r="AH29">
        <f t="shared" si="15"/>
        <v>1</v>
      </c>
      <c r="AI29">
        <f t="shared" si="16"/>
        <v>0</v>
      </c>
      <c r="AJ29" s="11">
        <f>MIN(S29, WhatIf_Panel!$B$2)</f>
        <v>0.125</v>
      </c>
      <c r="AK29">
        <f>P29 * (1 + WhatIf_Panel!$B$3)</f>
        <v>942.96400000000006</v>
      </c>
      <c r="AL29">
        <f>ROUND(T29 * (1 + WhatIf_Panel!$B$4), 0)</f>
        <v>6</v>
      </c>
      <c r="AM29">
        <f t="shared" si="17"/>
        <v>3980.7075</v>
      </c>
      <c r="AN29">
        <f t="shared" si="18"/>
        <v>5657.7840000000006</v>
      </c>
      <c r="AO29">
        <f t="shared" si="19"/>
        <v>-1677.0765000000006</v>
      </c>
      <c r="AP29" s="11">
        <f t="shared" si="20"/>
        <v>-0.42130111293030209</v>
      </c>
      <c r="AQ29" s="4">
        <f t="shared" si="21"/>
        <v>0</v>
      </c>
      <c r="AR29" s="4">
        <f t="shared" si="22"/>
        <v>-514.34400000000005</v>
      </c>
    </row>
    <row r="30" spans="1:44" x14ac:dyDescent="0.25">
      <c r="A30" t="s">
        <v>43</v>
      </c>
      <c r="B30" s="3">
        <v>45030</v>
      </c>
      <c r="C30" s="13">
        <v>45060</v>
      </c>
      <c r="D30">
        <f t="shared" si="0"/>
        <v>30</v>
      </c>
      <c r="E30" t="str">
        <f t="shared" si="1"/>
        <v>Original</v>
      </c>
      <c r="F30" s="3">
        <f t="shared" si="2"/>
        <v>45060</v>
      </c>
      <c r="G30" s="8">
        <f t="shared" si="3"/>
        <v>30</v>
      </c>
      <c r="H30" t="s">
        <v>646</v>
      </c>
      <c r="I30" t="s">
        <v>650</v>
      </c>
      <c r="J30" t="s">
        <v>678</v>
      </c>
      <c r="K30" t="s">
        <v>704</v>
      </c>
      <c r="L30" t="s">
        <v>709</v>
      </c>
      <c r="M30" t="s">
        <v>724</v>
      </c>
      <c r="N30" t="s">
        <v>730</v>
      </c>
      <c r="O30" t="s">
        <v>762</v>
      </c>
      <c r="P30" s="4">
        <v>209.25</v>
      </c>
      <c r="Q30" s="23">
        <v>434.8</v>
      </c>
      <c r="R30" s="4">
        <f t="shared" si="23"/>
        <v>434.8</v>
      </c>
      <c r="S30" s="11">
        <v>0</v>
      </c>
      <c r="T30" s="8">
        <v>9</v>
      </c>
      <c r="U30" s="4">
        <f t="shared" si="6"/>
        <v>3913.2000000000003</v>
      </c>
      <c r="V30" s="4">
        <f t="shared" si="7"/>
        <v>1883.25</v>
      </c>
      <c r="W30" s="4">
        <f t="shared" si="8"/>
        <v>2029.9500000000003</v>
      </c>
      <c r="X30" s="11">
        <f t="shared" si="9"/>
        <v>0.51874425022999082</v>
      </c>
      <c r="Y30" s="3" t="str">
        <f t="shared" si="4"/>
        <v>Apr-2023</v>
      </c>
      <c r="Z30" s="3">
        <f t="shared" si="10"/>
        <v>45017</v>
      </c>
      <c r="AA30" s="3">
        <f t="shared" si="11"/>
        <v>44927</v>
      </c>
      <c r="AB30">
        <f t="shared" si="12"/>
        <v>3</v>
      </c>
      <c r="AC30" s="18" t="str">
        <f t="shared" si="5"/>
        <v>Q2-2023</v>
      </c>
      <c r="AD30" t="str">
        <f t="shared" si="13"/>
        <v>Africa → Kenya → Nakuru</v>
      </c>
      <c r="AG30" t="str">
        <f t="shared" si="14"/>
        <v>Low</v>
      </c>
      <c r="AH30">
        <f t="shared" si="15"/>
        <v>0</v>
      </c>
      <c r="AI30">
        <f t="shared" si="16"/>
        <v>0</v>
      </c>
      <c r="AJ30" s="11">
        <f>MIN(S30, WhatIf_Panel!$B$2)</f>
        <v>0</v>
      </c>
      <c r="AK30">
        <f>P30 * (1 + WhatIf_Panel!$B$3)</f>
        <v>230.17500000000001</v>
      </c>
      <c r="AL30">
        <f>ROUND(T30 * (1 + WhatIf_Panel!$B$4), 0)</f>
        <v>9</v>
      </c>
      <c r="AM30">
        <f t="shared" si="17"/>
        <v>3913.2000000000003</v>
      </c>
      <c r="AN30">
        <f t="shared" si="18"/>
        <v>2071.5750000000003</v>
      </c>
      <c r="AO30">
        <f t="shared" si="19"/>
        <v>1841.625</v>
      </c>
      <c r="AP30" s="11">
        <f t="shared" si="20"/>
        <v>0.47061867525298984</v>
      </c>
      <c r="AQ30" s="4">
        <f t="shared" si="21"/>
        <v>0</v>
      </c>
      <c r="AR30" s="4">
        <f t="shared" si="22"/>
        <v>-188.32500000000027</v>
      </c>
    </row>
    <row r="31" spans="1:44" x14ac:dyDescent="0.25">
      <c r="A31" t="s">
        <v>44</v>
      </c>
      <c r="B31" s="3">
        <v>45754</v>
      </c>
      <c r="C31" s="13">
        <v>45758</v>
      </c>
      <c r="D31">
        <f t="shared" si="0"/>
        <v>4</v>
      </c>
      <c r="E31" t="str">
        <f t="shared" si="1"/>
        <v>Original</v>
      </c>
      <c r="F31" s="3">
        <f t="shared" si="2"/>
        <v>45758</v>
      </c>
      <c r="G31" s="8">
        <f t="shared" si="3"/>
        <v>4</v>
      </c>
      <c r="H31" t="s">
        <v>649</v>
      </c>
      <c r="I31" t="s">
        <v>657</v>
      </c>
      <c r="J31" t="s">
        <v>679</v>
      </c>
      <c r="K31" t="s">
        <v>702</v>
      </c>
      <c r="L31" t="s">
        <v>707</v>
      </c>
      <c r="M31" t="s">
        <v>718</v>
      </c>
      <c r="N31" t="s">
        <v>729</v>
      </c>
      <c r="O31" t="s">
        <v>763</v>
      </c>
      <c r="P31" s="4">
        <v>754.77</v>
      </c>
      <c r="Q31" s="23">
        <v>1666.18</v>
      </c>
      <c r="R31" s="4">
        <f t="shared" si="23"/>
        <v>1666.18</v>
      </c>
      <c r="S31" s="11">
        <v>0.13900000000000001</v>
      </c>
      <c r="T31" s="8">
        <v>14</v>
      </c>
      <c r="U31" s="4">
        <f t="shared" si="6"/>
        <v>20084.133720000002</v>
      </c>
      <c r="V31" s="4">
        <f t="shared" si="7"/>
        <v>10566.779999999999</v>
      </c>
      <c r="W31" s="4">
        <f t="shared" si="8"/>
        <v>9517.3537200000028</v>
      </c>
      <c r="X31" s="11">
        <f t="shared" si="9"/>
        <v>0.47387424584424653</v>
      </c>
      <c r="Y31" s="3" t="str">
        <f t="shared" si="4"/>
        <v>Apr-2025</v>
      </c>
      <c r="Z31" s="3">
        <f t="shared" si="10"/>
        <v>45748</v>
      </c>
      <c r="AA31" s="3">
        <f t="shared" si="11"/>
        <v>44927</v>
      </c>
      <c r="AB31">
        <f t="shared" si="12"/>
        <v>27</v>
      </c>
      <c r="AC31" s="18" t="str">
        <f t="shared" si="5"/>
        <v>Q2-2025</v>
      </c>
      <c r="AD31" t="str">
        <f t="shared" si="13"/>
        <v>Europe → France → Lyon</v>
      </c>
      <c r="AG31" t="str">
        <f t="shared" si="14"/>
        <v>High</v>
      </c>
      <c r="AH31">
        <f t="shared" si="15"/>
        <v>1</v>
      </c>
      <c r="AI31">
        <f t="shared" si="16"/>
        <v>0</v>
      </c>
      <c r="AJ31" s="11">
        <f>MIN(S31, WhatIf_Panel!$B$2)</f>
        <v>0.13900000000000001</v>
      </c>
      <c r="AK31">
        <f>P31 * (1 + WhatIf_Panel!$B$3)</f>
        <v>830.24700000000007</v>
      </c>
      <c r="AL31">
        <f>ROUND(T31 * (1 + WhatIf_Panel!$B$4), 0)</f>
        <v>15</v>
      </c>
      <c r="AM31">
        <f t="shared" si="17"/>
        <v>21518.7147</v>
      </c>
      <c r="AN31">
        <f t="shared" si="18"/>
        <v>12453.705000000002</v>
      </c>
      <c r="AO31">
        <f t="shared" si="19"/>
        <v>9065.0096999999987</v>
      </c>
      <c r="AP31" s="11">
        <f t="shared" si="20"/>
        <v>0.42126167042867102</v>
      </c>
      <c r="AQ31" s="4">
        <f t="shared" si="21"/>
        <v>1434.5809799999988</v>
      </c>
      <c r="AR31" s="4">
        <f t="shared" si="22"/>
        <v>-452.34402000000409</v>
      </c>
    </row>
    <row r="32" spans="1:44" x14ac:dyDescent="0.25">
      <c r="A32" t="s">
        <v>45</v>
      </c>
      <c r="B32" s="3">
        <v>45653</v>
      </c>
      <c r="C32" s="13">
        <v>45672</v>
      </c>
      <c r="D32">
        <f t="shared" si="0"/>
        <v>19</v>
      </c>
      <c r="E32" t="str">
        <f t="shared" si="1"/>
        <v>Original</v>
      </c>
      <c r="F32" s="3">
        <f t="shared" si="2"/>
        <v>45672</v>
      </c>
      <c r="G32" s="8">
        <f t="shared" si="3"/>
        <v>19</v>
      </c>
      <c r="H32" t="s">
        <v>647</v>
      </c>
      <c r="I32" t="s">
        <v>654</v>
      </c>
      <c r="J32" t="s">
        <v>680</v>
      </c>
      <c r="K32" t="s">
        <v>703</v>
      </c>
      <c r="L32" t="s">
        <v>710</v>
      </c>
      <c r="M32" t="s">
        <v>715</v>
      </c>
      <c r="N32" t="s">
        <v>727</v>
      </c>
      <c r="O32" t="s">
        <v>764</v>
      </c>
      <c r="P32" s="4">
        <v>495.59</v>
      </c>
      <c r="Q32" s="23">
        <v>631.78</v>
      </c>
      <c r="R32" s="4">
        <f t="shared" si="23"/>
        <v>631.78</v>
      </c>
      <c r="S32" s="11">
        <v>8.6999999999999994E-2</v>
      </c>
      <c r="T32" s="8">
        <v>17</v>
      </c>
      <c r="U32" s="4">
        <f t="shared" si="6"/>
        <v>9805.8573800000013</v>
      </c>
      <c r="V32" s="4">
        <f t="shared" si="7"/>
        <v>8425.0299999999988</v>
      </c>
      <c r="W32" s="4">
        <f t="shared" si="8"/>
        <v>1380.8273800000024</v>
      </c>
      <c r="X32" s="11">
        <f t="shared" si="9"/>
        <v>0.14081658813601899</v>
      </c>
      <c r="Y32" s="3" t="str">
        <f t="shared" si="4"/>
        <v>Dec-2024</v>
      </c>
      <c r="Z32" s="3">
        <f t="shared" si="10"/>
        <v>45627</v>
      </c>
      <c r="AA32" s="3">
        <f t="shared" si="11"/>
        <v>44927</v>
      </c>
      <c r="AB32">
        <f t="shared" si="12"/>
        <v>23</v>
      </c>
      <c r="AC32" s="18" t="str">
        <f t="shared" si="5"/>
        <v>Q4-2024</v>
      </c>
      <c r="AD32" t="str">
        <f t="shared" si="13"/>
        <v>Asia → India → Delhi</v>
      </c>
      <c r="AG32" t="str">
        <f t="shared" si="14"/>
        <v>Low</v>
      </c>
      <c r="AH32">
        <f t="shared" si="15"/>
        <v>0</v>
      </c>
      <c r="AI32">
        <f t="shared" si="16"/>
        <v>0</v>
      </c>
      <c r="AJ32" s="11">
        <f>MIN(S32, WhatIf_Panel!$B$2)</f>
        <v>8.6999999999999994E-2</v>
      </c>
      <c r="AK32">
        <f>P32 * (1 + WhatIf_Panel!$B$3)</f>
        <v>545.149</v>
      </c>
      <c r="AL32">
        <f>ROUND(T32 * (1 + WhatIf_Panel!$B$4), 0)</f>
        <v>18</v>
      </c>
      <c r="AM32">
        <f t="shared" si="17"/>
        <v>10382.67252</v>
      </c>
      <c r="AN32">
        <f t="shared" si="18"/>
        <v>9812.6820000000007</v>
      </c>
      <c r="AO32">
        <f t="shared" si="19"/>
        <v>569.99051999999938</v>
      </c>
      <c r="AP32" s="11">
        <f t="shared" si="20"/>
        <v>5.4898246949620574E-2</v>
      </c>
      <c r="AQ32" s="4">
        <f t="shared" si="21"/>
        <v>576.81513999999879</v>
      </c>
      <c r="AR32" s="4">
        <f t="shared" si="22"/>
        <v>-810.83686000000307</v>
      </c>
    </row>
    <row r="33" spans="1:44" x14ac:dyDescent="0.25">
      <c r="A33" t="s">
        <v>46</v>
      </c>
      <c r="B33" s="3">
        <v>44980</v>
      </c>
      <c r="C33" s="13">
        <v>45010</v>
      </c>
      <c r="D33">
        <f t="shared" si="0"/>
        <v>30</v>
      </c>
      <c r="E33" t="str">
        <f t="shared" si="1"/>
        <v>Original</v>
      </c>
      <c r="F33" s="3">
        <f t="shared" si="2"/>
        <v>45010</v>
      </c>
      <c r="G33" s="8">
        <f t="shared" si="3"/>
        <v>30</v>
      </c>
      <c r="H33" t="s">
        <v>648</v>
      </c>
      <c r="I33" t="s">
        <v>653</v>
      </c>
      <c r="J33" t="s">
        <v>681</v>
      </c>
      <c r="K33" t="s">
        <v>706</v>
      </c>
      <c r="L33" t="s">
        <v>708</v>
      </c>
      <c r="M33" t="s">
        <v>726</v>
      </c>
      <c r="N33" t="s">
        <v>730</v>
      </c>
      <c r="O33" t="s">
        <v>765</v>
      </c>
      <c r="P33" s="4">
        <v>1242.6600000000001</v>
      </c>
      <c r="Q33" s="23">
        <v>1794.07</v>
      </c>
      <c r="R33" s="4">
        <f t="shared" si="23"/>
        <v>1794.07</v>
      </c>
      <c r="S33" s="11">
        <v>8.8999999999999996E-2</v>
      </c>
      <c r="T33" s="8">
        <v>16</v>
      </c>
      <c r="U33" s="4">
        <f t="shared" si="6"/>
        <v>26150.364320000001</v>
      </c>
      <c r="V33" s="4">
        <f t="shared" si="7"/>
        <v>19882.560000000001</v>
      </c>
      <c r="W33" s="4">
        <f t="shared" si="8"/>
        <v>6267.8043199999993</v>
      </c>
      <c r="X33" s="11">
        <f t="shared" si="9"/>
        <v>0.23968325042440553</v>
      </c>
      <c r="Y33" s="3" t="str">
        <f t="shared" si="4"/>
        <v>Feb-2023</v>
      </c>
      <c r="Z33" s="3">
        <f t="shared" si="10"/>
        <v>44958</v>
      </c>
      <c r="AA33" s="3">
        <f t="shared" si="11"/>
        <v>44927</v>
      </c>
      <c r="AB33">
        <f t="shared" si="12"/>
        <v>1</v>
      </c>
      <c r="AC33" s="18" t="str">
        <f t="shared" si="5"/>
        <v>Q1-2023</v>
      </c>
      <c r="AD33" t="str">
        <f t="shared" si="13"/>
        <v>Americas → Canada → Montreal</v>
      </c>
      <c r="AG33" t="str">
        <f t="shared" si="14"/>
        <v>High</v>
      </c>
      <c r="AH33">
        <f t="shared" si="15"/>
        <v>0</v>
      </c>
      <c r="AI33">
        <f t="shared" si="16"/>
        <v>0</v>
      </c>
      <c r="AJ33" s="11">
        <f>MIN(S33, WhatIf_Panel!$B$2)</f>
        <v>8.8999999999999996E-2</v>
      </c>
      <c r="AK33">
        <f>P33 * (1 + WhatIf_Panel!$B$3)</f>
        <v>1366.9260000000002</v>
      </c>
      <c r="AL33">
        <f>ROUND(T33 * (1 + WhatIf_Panel!$B$4), 0)</f>
        <v>17</v>
      </c>
      <c r="AM33">
        <f t="shared" si="17"/>
        <v>27784.76209</v>
      </c>
      <c r="AN33">
        <f t="shared" si="18"/>
        <v>23237.742000000002</v>
      </c>
      <c r="AO33">
        <f t="shared" si="19"/>
        <v>4547.0200899999982</v>
      </c>
      <c r="AP33" s="11">
        <f t="shared" si="20"/>
        <v>0.16365157546684606</v>
      </c>
      <c r="AQ33" s="4">
        <f t="shared" si="21"/>
        <v>1634.3977699999996</v>
      </c>
      <c r="AR33" s="4">
        <f t="shared" si="22"/>
        <v>-1720.7842300000011</v>
      </c>
    </row>
    <row r="34" spans="1:44" x14ac:dyDescent="0.25">
      <c r="A34" t="s">
        <v>47</v>
      </c>
      <c r="B34" s="3">
        <v>45862</v>
      </c>
      <c r="C34" s="13">
        <v>45875</v>
      </c>
      <c r="D34">
        <f t="shared" si="0"/>
        <v>13</v>
      </c>
      <c r="E34" t="str">
        <f t="shared" si="1"/>
        <v>Original</v>
      </c>
      <c r="F34" s="3">
        <f t="shared" si="2"/>
        <v>45875</v>
      </c>
      <c r="G34" s="8">
        <f t="shared" si="3"/>
        <v>13</v>
      </c>
      <c r="H34" t="s">
        <v>646</v>
      </c>
      <c r="I34" t="s">
        <v>661</v>
      </c>
      <c r="J34" t="s">
        <v>682</v>
      </c>
      <c r="K34" t="s">
        <v>702</v>
      </c>
      <c r="L34" t="s">
        <v>709</v>
      </c>
      <c r="M34" t="s">
        <v>726</v>
      </c>
      <c r="N34" t="s">
        <v>729</v>
      </c>
      <c r="O34" t="s">
        <v>766</v>
      </c>
      <c r="P34" s="4">
        <v>1463.9</v>
      </c>
      <c r="Q34" s="23">
        <v>2633.02</v>
      </c>
      <c r="R34" s="4">
        <f t="shared" si="23"/>
        <v>2633.02</v>
      </c>
      <c r="S34" s="11">
        <v>8.4000000000000005E-2</v>
      </c>
      <c r="T34" s="8">
        <v>4</v>
      </c>
      <c r="U34" s="4">
        <f t="shared" si="6"/>
        <v>9647.3852800000004</v>
      </c>
      <c r="V34" s="4">
        <f t="shared" si="7"/>
        <v>5855.6</v>
      </c>
      <c r="W34" s="4">
        <f t="shared" si="8"/>
        <v>3791.7852800000001</v>
      </c>
      <c r="X34" s="11">
        <f t="shared" si="9"/>
        <v>0.39303761277791527</v>
      </c>
      <c r="Y34" s="3" t="str">
        <f t="shared" si="4"/>
        <v>Jul-2025</v>
      </c>
      <c r="Z34" s="3">
        <f t="shared" si="10"/>
        <v>45839</v>
      </c>
      <c r="AA34" s="3">
        <f t="shared" si="11"/>
        <v>44927</v>
      </c>
      <c r="AB34">
        <f t="shared" si="12"/>
        <v>30</v>
      </c>
      <c r="AC34" s="18" t="str">
        <f t="shared" si="5"/>
        <v>Q3-2025</v>
      </c>
      <c r="AD34" t="str">
        <f t="shared" si="13"/>
        <v>Africa → South Africa → Johannesburg</v>
      </c>
      <c r="AG34" t="str">
        <f t="shared" si="14"/>
        <v>High</v>
      </c>
      <c r="AH34">
        <f t="shared" si="15"/>
        <v>0</v>
      </c>
      <c r="AI34">
        <f t="shared" si="16"/>
        <v>0</v>
      </c>
      <c r="AJ34" s="11">
        <f>MIN(S34, WhatIf_Panel!$B$2)</f>
        <v>8.4000000000000005E-2</v>
      </c>
      <c r="AK34">
        <f>P34 * (1 + WhatIf_Panel!$B$3)</f>
        <v>1610.2900000000002</v>
      </c>
      <c r="AL34">
        <f>ROUND(T34 * (1 + WhatIf_Panel!$B$4), 0)</f>
        <v>4</v>
      </c>
      <c r="AM34">
        <f t="shared" si="17"/>
        <v>9647.3852800000004</v>
      </c>
      <c r="AN34">
        <f t="shared" si="18"/>
        <v>6441.1600000000008</v>
      </c>
      <c r="AO34">
        <f t="shared" si="19"/>
        <v>3206.2252799999997</v>
      </c>
      <c r="AP34" s="11">
        <f t="shared" si="20"/>
        <v>0.3323413740557068</v>
      </c>
      <c r="AQ34" s="4">
        <f t="shared" si="21"/>
        <v>0</v>
      </c>
      <c r="AR34" s="4">
        <f t="shared" si="22"/>
        <v>-585.5600000000004</v>
      </c>
    </row>
    <row r="35" spans="1:44" x14ac:dyDescent="0.25">
      <c r="A35" t="s">
        <v>48</v>
      </c>
      <c r="B35" s="3">
        <v>45400</v>
      </c>
      <c r="C35" s="13">
        <v>45420</v>
      </c>
      <c r="D35">
        <f t="shared" si="0"/>
        <v>20</v>
      </c>
      <c r="E35" t="str">
        <f t="shared" si="1"/>
        <v>Original</v>
      </c>
      <c r="F35" s="3">
        <f t="shared" si="2"/>
        <v>45420</v>
      </c>
      <c r="G35" s="8">
        <f t="shared" si="3"/>
        <v>20</v>
      </c>
      <c r="H35" t="s">
        <v>649</v>
      </c>
      <c r="I35" t="s">
        <v>658</v>
      </c>
      <c r="J35" t="s">
        <v>683</v>
      </c>
      <c r="K35" t="s">
        <v>703</v>
      </c>
      <c r="L35" s="9" t="s">
        <v>1422</v>
      </c>
      <c r="M35" t="s">
        <v>726</v>
      </c>
      <c r="N35" t="s">
        <v>731</v>
      </c>
      <c r="O35" t="s">
        <v>767</v>
      </c>
      <c r="P35" s="4">
        <v>645.33000000000004</v>
      </c>
      <c r="Q35" s="23">
        <v>1321.85</v>
      </c>
      <c r="R35" s="4">
        <f t="shared" si="23"/>
        <v>1321.85</v>
      </c>
      <c r="S35" s="11">
        <v>0</v>
      </c>
      <c r="T35" s="8">
        <v>10</v>
      </c>
      <c r="U35" s="4">
        <f t="shared" si="6"/>
        <v>13218.5</v>
      </c>
      <c r="V35" s="4">
        <f t="shared" si="7"/>
        <v>6453.3</v>
      </c>
      <c r="W35" s="4">
        <f t="shared" si="8"/>
        <v>6765.2</v>
      </c>
      <c r="X35" s="11">
        <f t="shared" si="9"/>
        <v>0.51179785906116426</v>
      </c>
      <c r="Y35" s="3" t="str">
        <f t="shared" si="4"/>
        <v>Apr-2024</v>
      </c>
      <c r="Z35" s="3">
        <f t="shared" si="10"/>
        <v>45383</v>
      </c>
      <c r="AA35" s="3">
        <f t="shared" si="11"/>
        <v>44927</v>
      </c>
      <c r="AB35">
        <f t="shared" si="12"/>
        <v>15</v>
      </c>
      <c r="AC35" s="18" t="str">
        <f t="shared" si="5"/>
        <v>Q2-2024</v>
      </c>
      <c r="AD35" t="str">
        <f t="shared" si="13"/>
        <v>Europe → United Kingdom → London</v>
      </c>
      <c r="AG35" t="str">
        <f t="shared" si="14"/>
        <v>Medium</v>
      </c>
      <c r="AH35">
        <f t="shared" si="15"/>
        <v>0</v>
      </c>
      <c r="AI35">
        <f t="shared" si="16"/>
        <v>0</v>
      </c>
      <c r="AJ35" s="11">
        <f>MIN(S35, WhatIf_Panel!$B$2)</f>
        <v>0</v>
      </c>
      <c r="AK35">
        <f>P35 * (1 + WhatIf_Panel!$B$3)</f>
        <v>709.86300000000006</v>
      </c>
      <c r="AL35">
        <f>ROUND(T35 * (1 + WhatIf_Panel!$B$4), 0)</f>
        <v>11</v>
      </c>
      <c r="AM35">
        <f t="shared" si="17"/>
        <v>14540.349999999999</v>
      </c>
      <c r="AN35">
        <f t="shared" si="18"/>
        <v>7808.4930000000004</v>
      </c>
      <c r="AO35">
        <f t="shared" si="19"/>
        <v>6731.8569999999982</v>
      </c>
      <c r="AP35" s="11">
        <f t="shared" si="20"/>
        <v>0.46297764496728061</v>
      </c>
      <c r="AQ35" s="4">
        <f t="shared" si="21"/>
        <v>1321.8499999999985</v>
      </c>
      <c r="AR35" s="4">
        <f t="shared" si="22"/>
        <v>-33.343000000001666</v>
      </c>
    </row>
    <row r="36" spans="1:44" x14ac:dyDescent="0.25">
      <c r="A36" t="s">
        <v>49</v>
      </c>
      <c r="B36" s="3">
        <v>45527</v>
      </c>
      <c r="C36" s="13">
        <v>45525</v>
      </c>
      <c r="D36">
        <f t="shared" si="0"/>
        <v>-2</v>
      </c>
      <c r="E36" t="str">
        <f t="shared" si="1"/>
        <v>Corrected</v>
      </c>
      <c r="F36" s="3">
        <f t="shared" si="2"/>
        <v>45529</v>
      </c>
      <c r="G36" s="8">
        <f t="shared" si="3"/>
        <v>2</v>
      </c>
      <c r="H36" t="s">
        <v>646</v>
      </c>
      <c r="I36" t="s">
        <v>661</v>
      </c>
      <c r="J36" t="s">
        <v>682</v>
      </c>
      <c r="K36" t="s">
        <v>702</v>
      </c>
      <c r="L36" t="s">
        <v>707</v>
      </c>
      <c r="M36" t="s">
        <v>718</v>
      </c>
      <c r="N36" t="s">
        <v>727</v>
      </c>
      <c r="O36" t="s">
        <v>768</v>
      </c>
      <c r="P36" s="4">
        <v>1432.52</v>
      </c>
      <c r="Q36" s="23">
        <v>3036.87</v>
      </c>
      <c r="R36" s="4">
        <f t="shared" si="23"/>
        <v>3036.87</v>
      </c>
      <c r="S36" s="11">
        <v>0</v>
      </c>
      <c r="T36" s="8">
        <v>9</v>
      </c>
      <c r="U36" s="4">
        <f t="shared" si="6"/>
        <v>27331.829999999998</v>
      </c>
      <c r="V36" s="4">
        <f t="shared" si="7"/>
        <v>12892.68</v>
      </c>
      <c r="W36" s="4">
        <f t="shared" si="8"/>
        <v>14439.149999999998</v>
      </c>
      <c r="X36" s="11">
        <f t="shared" si="9"/>
        <v>0.52829064135112791</v>
      </c>
      <c r="Y36" s="3" t="str">
        <f t="shared" si="4"/>
        <v>Aug-2024</v>
      </c>
      <c r="Z36" s="3">
        <f t="shared" si="10"/>
        <v>45505</v>
      </c>
      <c r="AA36" s="3">
        <f t="shared" si="11"/>
        <v>44927</v>
      </c>
      <c r="AB36">
        <f t="shared" si="12"/>
        <v>19</v>
      </c>
      <c r="AC36" s="18" t="str">
        <f t="shared" si="5"/>
        <v>Q3-2024</v>
      </c>
      <c r="AD36" t="str">
        <f t="shared" si="13"/>
        <v>Africa → South Africa → Johannesburg</v>
      </c>
      <c r="AG36" t="str">
        <f t="shared" si="14"/>
        <v>High</v>
      </c>
      <c r="AH36">
        <f t="shared" si="15"/>
        <v>1</v>
      </c>
      <c r="AI36">
        <f t="shared" si="16"/>
        <v>0</v>
      </c>
      <c r="AJ36" s="11">
        <f>MIN(S36, WhatIf_Panel!$B$2)</f>
        <v>0</v>
      </c>
      <c r="AK36">
        <f>P36 * (1 + WhatIf_Panel!$B$3)</f>
        <v>1575.7720000000002</v>
      </c>
      <c r="AL36">
        <f>ROUND(T36 * (1 + WhatIf_Panel!$B$4), 0)</f>
        <v>9</v>
      </c>
      <c r="AM36">
        <f t="shared" si="17"/>
        <v>27331.829999999998</v>
      </c>
      <c r="AN36">
        <f t="shared" si="18"/>
        <v>14181.948000000002</v>
      </c>
      <c r="AO36">
        <f t="shared" si="19"/>
        <v>13149.881999999996</v>
      </c>
      <c r="AP36" s="11">
        <f t="shared" si="20"/>
        <v>0.48111970548624067</v>
      </c>
      <c r="AQ36" s="4">
        <f t="shared" si="21"/>
        <v>0</v>
      </c>
      <c r="AR36" s="4">
        <f t="shared" si="22"/>
        <v>-1289.2680000000018</v>
      </c>
    </row>
    <row r="37" spans="1:44" x14ac:dyDescent="0.25">
      <c r="A37" t="s">
        <v>50</v>
      </c>
      <c r="B37" s="3">
        <v>45012</v>
      </c>
      <c r="C37" s="13">
        <v>45038</v>
      </c>
      <c r="D37">
        <f t="shared" si="0"/>
        <v>26</v>
      </c>
      <c r="E37" t="str">
        <f t="shared" si="1"/>
        <v>Original</v>
      </c>
      <c r="F37" s="3">
        <f t="shared" si="2"/>
        <v>45038</v>
      </c>
      <c r="G37" s="8">
        <f t="shared" si="3"/>
        <v>26</v>
      </c>
      <c r="H37" t="s">
        <v>647</v>
      </c>
      <c r="I37" t="s">
        <v>654</v>
      </c>
      <c r="J37" t="s">
        <v>680</v>
      </c>
      <c r="K37" t="s">
        <v>703</v>
      </c>
      <c r="L37" t="s">
        <v>709</v>
      </c>
      <c r="M37" t="s">
        <v>713</v>
      </c>
      <c r="N37" t="s">
        <v>728</v>
      </c>
      <c r="O37" t="s">
        <v>769</v>
      </c>
      <c r="P37" s="4">
        <v>178.53</v>
      </c>
      <c r="Q37" s="23">
        <v>199.37</v>
      </c>
      <c r="R37" s="4">
        <f t="shared" si="23"/>
        <v>199.37</v>
      </c>
      <c r="S37" s="11">
        <v>0.10100000000000001</v>
      </c>
      <c r="T37" s="8">
        <v>37</v>
      </c>
      <c r="U37" s="4">
        <f t="shared" si="6"/>
        <v>6631.6443100000006</v>
      </c>
      <c r="V37" s="4">
        <f t="shared" si="7"/>
        <v>6605.61</v>
      </c>
      <c r="W37" s="4">
        <f t="shared" si="8"/>
        <v>26.034310000000914</v>
      </c>
      <c r="X37" s="11">
        <f t="shared" si="9"/>
        <v>3.9257699573457538E-3</v>
      </c>
      <c r="Y37" s="3" t="str">
        <f t="shared" si="4"/>
        <v>Mar-2023</v>
      </c>
      <c r="Z37" s="3">
        <f t="shared" si="10"/>
        <v>44986</v>
      </c>
      <c r="AA37" s="3">
        <f t="shared" si="11"/>
        <v>44927</v>
      </c>
      <c r="AB37">
        <f t="shared" si="12"/>
        <v>2</v>
      </c>
      <c r="AC37" s="18" t="str">
        <f t="shared" si="5"/>
        <v>Q1-2023</v>
      </c>
      <c r="AD37" t="str">
        <f t="shared" si="13"/>
        <v>Asia → India → Delhi</v>
      </c>
      <c r="AG37" t="str">
        <f t="shared" si="14"/>
        <v>Low</v>
      </c>
      <c r="AH37">
        <f t="shared" si="15"/>
        <v>0</v>
      </c>
      <c r="AI37">
        <f t="shared" si="16"/>
        <v>0</v>
      </c>
      <c r="AJ37" s="11">
        <f>MIN(S37, WhatIf_Panel!$B$2)</f>
        <v>0.10100000000000001</v>
      </c>
      <c r="AK37">
        <f>P37 * (1 + WhatIf_Panel!$B$3)</f>
        <v>196.38300000000001</v>
      </c>
      <c r="AL37">
        <f>ROUND(T37 * (1 + WhatIf_Panel!$B$4), 0)</f>
        <v>39</v>
      </c>
      <c r="AM37">
        <f t="shared" si="17"/>
        <v>6990.11157</v>
      </c>
      <c r="AN37">
        <f t="shared" si="18"/>
        <v>7658.9370000000008</v>
      </c>
      <c r="AO37">
        <f t="shared" si="19"/>
        <v>-668.82543000000078</v>
      </c>
      <c r="AP37" s="11">
        <f t="shared" si="20"/>
        <v>-9.5681653046919932E-2</v>
      </c>
      <c r="AQ37" s="4">
        <f t="shared" si="21"/>
        <v>358.46725999999944</v>
      </c>
      <c r="AR37" s="4">
        <f t="shared" si="22"/>
        <v>-694.85974000000169</v>
      </c>
    </row>
    <row r="38" spans="1:44" x14ac:dyDescent="0.25">
      <c r="A38" t="s">
        <v>51</v>
      </c>
      <c r="B38" s="3">
        <v>45358</v>
      </c>
      <c r="C38" s="13">
        <v>45376</v>
      </c>
      <c r="D38">
        <f t="shared" si="0"/>
        <v>18</v>
      </c>
      <c r="E38" t="str">
        <f t="shared" si="1"/>
        <v>Original</v>
      </c>
      <c r="F38" s="3">
        <f t="shared" si="2"/>
        <v>45376</v>
      </c>
      <c r="G38" s="8">
        <f t="shared" si="3"/>
        <v>18</v>
      </c>
      <c r="H38" t="s">
        <v>649</v>
      </c>
      <c r="I38" t="s">
        <v>656</v>
      </c>
      <c r="J38" t="s">
        <v>684</v>
      </c>
      <c r="K38" t="s">
        <v>701</v>
      </c>
      <c r="L38" t="s">
        <v>708</v>
      </c>
      <c r="M38" t="s">
        <v>717</v>
      </c>
      <c r="N38" t="s">
        <v>727</v>
      </c>
      <c r="O38" t="s">
        <v>770</v>
      </c>
      <c r="P38" s="4">
        <v>712.84</v>
      </c>
      <c r="Q38" s="23">
        <v>927.51</v>
      </c>
      <c r="R38" s="4">
        <f t="shared" si="23"/>
        <v>927.51</v>
      </c>
      <c r="S38" s="11">
        <v>0.24299999999999999</v>
      </c>
      <c r="T38" s="8">
        <v>27</v>
      </c>
      <c r="U38" s="4">
        <f t="shared" si="6"/>
        <v>18957.37689</v>
      </c>
      <c r="V38" s="4">
        <f>P38*T38</f>
        <v>19246.68</v>
      </c>
      <c r="W38" s="4">
        <f t="shared" si="8"/>
        <v>-289.30311000000074</v>
      </c>
      <c r="X38" s="11">
        <f t="shared" si="9"/>
        <v>-1.5260714163076427E-2</v>
      </c>
      <c r="Y38" s="3" t="str">
        <f t="shared" si="4"/>
        <v>Mar-2024</v>
      </c>
      <c r="Z38" s="3">
        <f t="shared" si="10"/>
        <v>45352</v>
      </c>
      <c r="AA38" s="3">
        <f t="shared" si="11"/>
        <v>44927</v>
      </c>
      <c r="AB38">
        <f t="shared" si="12"/>
        <v>14</v>
      </c>
      <c r="AC38" s="18" t="str">
        <f t="shared" si="5"/>
        <v>Q1-2024</v>
      </c>
      <c r="AD38" t="str">
        <f t="shared" si="13"/>
        <v>Europe → Germany → Munich</v>
      </c>
      <c r="AG38" t="str">
        <f t="shared" si="14"/>
        <v>Medium</v>
      </c>
      <c r="AH38">
        <f t="shared" si="15"/>
        <v>0</v>
      </c>
      <c r="AI38">
        <f t="shared" si="16"/>
        <v>1</v>
      </c>
      <c r="AJ38" s="11">
        <f>MIN(S38, WhatIf_Panel!$B$2)</f>
        <v>0.24299999999999999</v>
      </c>
      <c r="AK38">
        <f>P38 * (1 + WhatIf_Panel!$B$3)</f>
        <v>784.12400000000014</v>
      </c>
      <c r="AL38">
        <f>ROUND(T38 * (1 + WhatIf_Panel!$B$4), 0)</f>
        <v>28</v>
      </c>
      <c r="AM38">
        <f t="shared" si="17"/>
        <v>19659.501959999998</v>
      </c>
      <c r="AN38">
        <f t="shared" si="18"/>
        <v>21955.472000000005</v>
      </c>
      <c r="AO38">
        <f t="shared" si="19"/>
        <v>-2295.9700400000074</v>
      </c>
      <c r="AP38" s="11">
        <f t="shared" si="20"/>
        <v>-0.11678678557938442</v>
      </c>
      <c r="AQ38" s="4">
        <f t="shared" si="21"/>
        <v>702.12506999999823</v>
      </c>
      <c r="AR38" s="4">
        <f t="shared" si="22"/>
        <v>-2006.6669300000067</v>
      </c>
    </row>
    <row r="39" spans="1:44" x14ac:dyDescent="0.25">
      <c r="A39" t="s">
        <v>52</v>
      </c>
      <c r="B39" s="3">
        <v>45832</v>
      </c>
      <c r="C39" s="13">
        <v>45848</v>
      </c>
      <c r="D39">
        <f t="shared" si="0"/>
        <v>16</v>
      </c>
      <c r="E39" t="str">
        <f t="shared" si="1"/>
        <v>Original</v>
      </c>
      <c r="F39" s="3">
        <f t="shared" si="2"/>
        <v>45848</v>
      </c>
      <c r="G39" s="8">
        <f t="shared" si="3"/>
        <v>16</v>
      </c>
      <c r="H39" t="s">
        <v>647</v>
      </c>
      <c r="I39" t="s">
        <v>659</v>
      </c>
      <c r="J39" t="s">
        <v>685</v>
      </c>
      <c r="K39" t="s">
        <v>706</v>
      </c>
      <c r="L39" t="s">
        <v>711</v>
      </c>
      <c r="M39" t="s">
        <v>725</v>
      </c>
      <c r="N39" t="s">
        <v>727</v>
      </c>
      <c r="O39" t="s">
        <v>771</v>
      </c>
      <c r="P39" s="4">
        <v>757.19</v>
      </c>
      <c r="Q39" s="23">
        <v>1735.41</v>
      </c>
      <c r="R39" s="4">
        <f t="shared" si="23"/>
        <v>1735.41</v>
      </c>
      <c r="S39" s="11">
        <v>0.13600000000000001</v>
      </c>
      <c r="T39" s="8">
        <v>8</v>
      </c>
      <c r="U39" s="4">
        <f t="shared" si="6"/>
        <v>11995.153920000001</v>
      </c>
      <c r="V39" s="4">
        <f t="shared" si="7"/>
        <v>6057.52</v>
      </c>
      <c r="W39" s="4">
        <f t="shared" si="8"/>
        <v>5937.6339200000002</v>
      </c>
      <c r="X39" s="11">
        <f t="shared" si="9"/>
        <v>0.4950027285685718</v>
      </c>
      <c r="Y39" s="3" t="str">
        <f t="shared" si="4"/>
        <v>Jun-2025</v>
      </c>
      <c r="Z39" s="3">
        <f t="shared" si="10"/>
        <v>45809</v>
      </c>
      <c r="AA39" s="3">
        <f t="shared" si="11"/>
        <v>44927</v>
      </c>
      <c r="AB39">
        <f t="shared" si="12"/>
        <v>29</v>
      </c>
      <c r="AC39" s="18" t="str">
        <f t="shared" si="5"/>
        <v>Q2-2025</v>
      </c>
      <c r="AD39" t="str">
        <f t="shared" si="13"/>
        <v>Asia → China → Shanghai</v>
      </c>
      <c r="AG39" t="str">
        <f t="shared" si="14"/>
        <v>High</v>
      </c>
      <c r="AH39">
        <f t="shared" si="15"/>
        <v>0</v>
      </c>
      <c r="AI39">
        <f t="shared" si="16"/>
        <v>0</v>
      </c>
      <c r="AJ39" s="11">
        <f>MIN(S39, WhatIf_Panel!$B$2)</f>
        <v>0.13600000000000001</v>
      </c>
      <c r="AK39">
        <f>P39 * (1 + WhatIf_Panel!$B$3)</f>
        <v>832.90900000000011</v>
      </c>
      <c r="AL39">
        <f>ROUND(T39 * (1 + WhatIf_Panel!$B$4), 0)</f>
        <v>8</v>
      </c>
      <c r="AM39">
        <f t="shared" si="17"/>
        <v>11995.153920000001</v>
      </c>
      <c r="AN39">
        <f t="shared" si="18"/>
        <v>6663.2720000000008</v>
      </c>
      <c r="AO39">
        <f t="shared" si="19"/>
        <v>5331.8819199999998</v>
      </c>
      <c r="AP39" s="11">
        <f t="shared" si="20"/>
        <v>0.44450300142542892</v>
      </c>
      <c r="AQ39" s="4">
        <f t="shared" si="21"/>
        <v>0</v>
      </c>
      <c r="AR39" s="4">
        <f t="shared" si="22"/>
        <v>-605.75200000000041</v>
      </c>
    </row>
    <row r="40" spans="1:44" x14ac:dyDescent="0.25">
      <c r="A40" t="s">
        <v>53</v>
      </c>
      <c r="B40" s="3">
        <v>45401</v>
      </c>
      <c r="C40" s="13">
        <v>45418</v>
      </c>
      <c r="D40">
        <f t="shared" si="0"/>
        <v>17</v>
      </c>
      <c r="E40" t="str">
        <f t="shared" si="1"/>
        <v>Original</v>
      </c>
      <c r="F40" s="3">
        <f t="shared" si="2"/>
        <v>45418</v>
      </c>
      <c r="G40" s="8">
        <f t="shared" si="3"/>
        <v>17</v>
      </c>
      <c r="H40" t="s">
        <v>646</v>
      </c>
      <c r="I40" t="s">
        <v>651</v>
      </c>
      <c r="J40" t="s">
        <v>663</v>
      </c>
      <c r="K40" t="s">
        <v>703</v>
      </c>
      <c r="L40" t="s">
        <v>708</v>
      </c>
      <c r="M40" t="s">
        <v>720</v>
      </c>
      <c r="N40" t="s">
        <v>728</v>
      </c>
      <c r="O40" t="s">
        <v>772</v>
      </c>
      <c r="P40" s="4">
        <v>865.33</v>
      </c>
      <c r="Q40" s="23">
        <v>1395.64</v>
      </c>
      <c r="R40" s="4">
        <f t="shared" si="23"/>
        <v>1395.64</v>
      </c>
      <c r="S40" s="11">
        <v>0.17499999999999999</v>
      </c>
      <c r="T40" s="8">
        <v>13</v>
      </c>
      <c r="U40" s="4">
        <f t="shared" si="6"/>
        <v>14968.239</v>
      </c>
      <c r="V40" s="4">
        <f t="shared" si="7"/>
        <v>11249.29</v>
      </c>
      <c r="W40" s="4">
        <f t="shared" si="8"/>
        <v>3718.9489999999987</v>
      </c>
      <c r="X40" s="11">
        <f t="shared" si="9"/>
        <v>0.24845601409758347</v>
      </c>
      <c r="Y40" s="3" t="str">
        <f t="shared" si="4"/>
        <v>Apr-2024</v>
      </c>
      <c r="Z40" s="3">
        <f t="shared" si="10"/>
        <v>45383</v>
      </c>
      <c r="AA40" s="3">
        <f t="shared" si="11"/>
        <v>44927</v>
      </c>
      <c r="AB40">
        <f t="shared" si="12"/>
        <v>15</v>
      </c>
      <c r="AC40" s="18" t="str">
        <f t="shared" si="5"/>
        <v>Q2-2024</v>
      </c>
      <c r="AD40" t="str">
        <f t="shared" si="13"/>
        <v>Africa → Nigeria → Port Harcourt</v>
      </c>
      <c r="AG40" t="str">
        <f t="shared" si="14"/>
        <v>Medium</v>
      </c>
      <c r="AH40">
        <f t="shared" si="15"/>
        <v>0</v>
      </c>
      <c r="AI40">
        <f t="shared" si="16"/>
        <v>0</v>
      </c>
      <c r="AJ40" s="11">
        <f>MIN(S40, WhatIf_Panel!$B$2)</f>
        <v>0.17499999999999999</v>
      </c>
      <c r="AK40">
        <f>P40 * (1 + WhatIf_Panel!$B$3)</f>
        <v>951.86300000000017</v>
      </c>
      <c r="AL40">
        <f>ROUND(T40 * (1 + WhatIf_Panel!$B$4), 0)</f>
        <v>14</v>
      </c>
      <c r="AM40">
        <f t="shared" si="17"/>
        <v>16119.642000000002</v>
      </c>
      <c r="AN40">
        <f t="shared" si="18"/>
        <v>13326.082000000002</v>
      </c>
      <c r="AO40">
        <f t="shared" si="19"/>
        <v>2793.5599999999995</v>
      </c>
      <c r="AP40" s="11">
        <f t="shared" si="20"/>
        <v>0.17330161550734186</v>
      </c>
      <c r="AQ40" s="4">
        <f t="shared" si="21"/>
        <v>1151.4030000000021</v>
      </c>
      <c r="AR40" s="4">
        <f t="shared" si="22"/>
        <v>-925.38899999999921</v>
      </c>
    </row>
    <row r="41" spans="1:44" x14ac:dyDescent="0.25">
      <c r="A41" t="s">
        <v>54</v>
      </c>
      <c r="B41" s="3">
        <v>45094</v>
      </c>
      <c r="C41" s="13">
        <v>45101</v>
      </c>
      <c r="D41">
        <f t="shared" si="0"/>
        <v>7</v>
      </c>
      <c r="E41" t="str">
        <f t="shared" si="1"/>
        <v>Original</v>
      </c>
      <c r="F41" s="3">
        <f t="shared" si="2"/>
        <v>45101</v>
      </c>
      <c r="G41" s="8">
        <f t="shared" si="3"/>
        <v>7</v>
      </c>
      <c r="H41" t="s">
        <v>648</v>
      </c>
      <c r="I41" t="s">
        <v>660</v>
      </c>
      <c r="J41" t="s">
        <v>686</v>
      </c>
      <c r="K41" t="s">
        <v>701</v>
      </c>
      <c r="L41" t="s">
        <v>707</v>
      </c>
      <c r="M41" t="s">
        <v>714</v>
      </c>
      <c r="N41" t="s">
        <v>728</v>
      </c>
      <c r="O41" t="s">
        <v>773</v>
      </c>
      <c r="P41" s="4">
        <v>313.99</v>
      </c>
      <c r="Q41" s="23">
        <v>454.42</v>
      </c>
      <c r="R41" s="4">
        <f t="shared" si="23"/>
        <v>454.42</v>
      </c>
      <c r="S41" s="11">
        <v>0.129</v>
      </c>
      <c r="T41" s="8">
        <v>9</v>
      </c>
      <c r="U41" s="4">
        <f t="shared" si="6"/>
        <v>3562.1983800000003</v>
      </c>
      <c r="V41" s="4">
        <f t="shared" si="7"/>
        <v>2825.91</v>
      </c>
      <c r="W41" s="4">
        <f t="shared" si="8"/>
        <v>736.28838000000042</v>
      </c>
      <c r="X41" s="11">
        <f t="shared" si="9"/>
        <v>0.20669493988147858</v>
      </c>
      <c r="Y41" s="3" t="str">
        <f t="shared" si="4"/>
        <v>Jun-2023</v>
      </c>
      <c r="Z41" s="3">
        <f t="shared" si="10"/>
        <v>45078</v>
      </c>
      <c r="AA41" s="3">
        <f t="shared" si="11"/>
        <v>44927</v>
      </c>
      <c r="AB41">
        <f t="shared" si="12"/>
        <v>5</v>
      </c>
      <c r="AC41" s="18" t="str">
        <f t="shared" si="5"/>
        <v>Q2-2023</v>
      </c>
      <c r="AD41" t="str">
        <f t="shared" si="13"/>
        <v>Americas → USA → San Francisco</v>
      </c>
      <c r="AG41" t="str">
        <f t="shared" si="14"/>
        <v>Low</v>
      </c>
      <c r="AH41">
        <f t="shared" si="15"/>
        <v>1</v>
      </c>
      <c r="AI41">
        <f t="shared" si="16"/>
        <v>0</v>
      </c>
      <c r="AJ41" s="11">
        <f>MIN(S41, WhatIf_Panel!$B$2)</f>
        <v>0.129</v>
      </c>
      <c r="AK41">
        <f>P41 * (1 + WhatIf_Panel!$B$3)</f>
        <v>345.38900000000001</v>
      </c>
      <c r="AL41">
        <f>ROUND(T41 * (1 + WhatIf_Panel!$B$4), 0)</f>
        <v>9</v>
      </c>
      <c r="AM41">
        <f t="shared" si="17"/>
        <v>3562.1983800000003</v>
      </c>
      <c r="AN41">
        <f t="shared" si="18"/>
        <v>3108.5010000000002</v>
      </c>
      <c r="AO41">
        <f t="shared" si="19"/>
        <v>453.69738000000007</v>
      </c>
      <c r="AP41" s="11">
        <f t="shared" si="20"/>
        <v>0.12736443386962631</v>
      </c>
      <c r="AQ41" s="4">
        <f t="shared" si="21"/>
        <v>0</v>
      </c>
      <c r="AR41" s="4">
        <f t="shared" si="22"/>
        <v>-282.59100000000035</v>
      </c>
    </row>
    <row r="42" spans="1:44" x14ac:dyDescent="0.25">
      <c r="A42" t="s">
        <v>55</v>
      </c>
      <c r="B42" s="3">
        <v>45531</v>
      </c>
      <c r="C42" s="13">
        <v>45554</v>
      </c>
      <c r="D42">
        <f t="shared" si="0"/>
        <v>23</v>
      </c>
      <c r="E42" t="str">
        <f t="shared" si="1"/>
        <v>Original</v>
      </c>
      <c r="F42" s="3">
        <f t="shared" si="2"/>
        <v>45554</v>
      </c>
      <c r="G42" s="8">
        <f t="shared" si="3"/>
        <v>23</v>
      </c>
      <c r="H42" t="s">
        <v>649</v>
      </c>
      <c r="I42" t="s">
        <v>656</v>
      </c>
      <c r="J42" t="s">
        <v>671</v>
      </c>
      <c r="K42" t="s">
        <v>705</v>
      </c>
      <c r="L42" t="s">
        <v>711</v>
      </c>
      <c r="M42" t="s">
        <v>726</v>
      </c>
      <c r="N42" t="s">
        <v>732</v>
      </c>
      <c r="O42" t="s">
        <v>774</v>
      </c>
      <c r="P42" s="4">
        <v>1024.01</v>
      </c>
      <c r="Q42" s="23">
        <v>1580.97</v>
      </c>
      <c r="R42" s="4">
        <f t="shared" si="23"/>
        <v>1580.97</v>
      </c>
      <c r="S42" s="11">
        <v>3.6999999999999998E-2</v>
      </c>
      <c r="T42" s="8">
        <v>27</v>
      </c>
      <c r="U42" s="4">
        <f t="shared" si="6"/>
        <v>41106.800970000004</v>
      </c>
      <c r="V42" s="4">
        <f t="shared" si="7"/>
        <v>27648.27</v>
      </c>
      <c r="W42" s="4">
        <f t="shared" si="8"/>
        <v>13458.530970000003</v>
      </c>
      <c r="X42" s="11">
        <f t="shared" si="9"/>
        <v>0.3274039976942531</v>
      </c>
      <c r="Y42" s="3" t="str">
        <f t="shared" si="4"/>
        <v>Aug-2024</v>
      </c>
      <c r="Z42" s="3">
        <f t="shared" si="10"/>
        <v>45505</v>
      </c>
      <c r="AA42" s="3">
        <f t="shared" si="11"/>
        <v>44927</v>
      </c>
      <c r="AB42">
        <f t="shared" si="12"/>
        <v>19</v>
      </c>
      <c r="AC42" s="18" t="str">
        <f t="shared" si="5"/>
        <v>Q3-2024</v>
      </c>
      <c r="AD42" t="str">
        <f t="shared" si="13"/>
        <v>Europe → Germany → Berlin</v>
      </c>
      <c r="AG42" t="str">
        <f t="shared" si="14"/>
        <v>Medium</v>
      </c>
      <c r="AH42">
        <f t="shared" si="15"/>
        <v>0</v>
      </c>
      <c r="AI42">
        <f t="shared" si="16"/>
        <v>0</v>
      </c>
      <c r="AJ42" s="11">
        <f>MIN(S42, WhatIf_Panel!$B$2)</f>
        <v>3.6999999999999998E-2</v>
      </c>
      <c r="AK42">
        <f>P42 * (1 + WhatIf_Panel!$B$3)</f>
        <v>1126.4110000000001</v>
      </c>
      <c r="AL42">
        <f>ROUND(T42 * (1 + WhatIf_Panel!$B$4), 0)</f>
        <v>28</v>
      </c>
      <c r="AM42">
        <f t="shared" si="17"/>
        <v>42629.275079999999</v>
      </c>
      <c r="AN42">
        <f t="shared" si="18"/>
        <v>31539.508000000002</v>
      </c>
      <c r="AO42">
        <f t="shared" si="19"/>
        <v>11089.767079999998</v>
      </c>
      <c r="AP42" s="11">
        <f t="shared" si="20"/>
        <v>0.26014439746367835</v>
      </c>
      <c r="AQ42" s="4">
        <f t="shared" si="21"/>
        <v>1522.4741099999956</v>
      </c>
      <c r="AR42" s="4">
        <f t="shared" si="22"/>
        <v>-2368.7638900000056</v>
      </c>
    </row>
    <row r="43" spans="1:44" x14ac:dyDescent="0.25">
      <c r="A43" t="s">
        <v>56</v>
      </c>
      <c r="B43" s="3">
        <v>45302</v>
      </c>
      <c r="C43" s="13">
        <v>45324</v>
      </c>
      <c r="D43">
        <f t="shared" si="0"/>
        <v>22</v>
      </c>
      <c r="E43" t="str">
        <f t="shared" si="1"/>
        <v>Original</v>
      </c>
      <c r="F43" s="3">
        <f t="shared" si="2"/>
        <v>45324</v>
      </c>
      <c r="G43" s="8">
        <f t="shared" si="3"/>
        <v>22</v>
      </c>
      <c r="H43" t="s">
        <v>646</v>
      </c>
      <c r="I43" t="s">
        <v>661</v>
      </c>
      <c r="J43" t="s">
        <v>687</v>
      </c>
      <c r="K43" t="s">
        <v>704</v>
      </c>
      <c r="L43" t="s">
        <v>708</v>
      </c>
      <c r="M43" t="s">
        <v>723</v>
      </c>
      <c r="N43" t="s">
        <v>729</v>
      </c>
      <c r="O43" t="s">
        <v>775</v>
      </c>
      <c r="P43" s="4">
        <v>1206.2</v>
      </c>
      <c r="Q43" s="23">
        <v>1759.79</v>
      </c>
      <c r="R43" s="4">
        <f t="shared" si="23"/>
        <v>1759.79</v>
      </c>
      <c r="S43" s="11">
        <v>0</v>
      </c>
      <c r="T43" s="8">
        <v>6</v>
      </c>
      <c r="U43" s="4">
        <f t="shared" si="6"/>
        <v>10558.74</v>
      </c>
      <c r="V43" s="4">
        <f t="shared" si="7"/>
        <v>7237.2000000000007</v>
      </c>
      <c r="W43" s="4">
        <f t="shared" si="8"/>
        <v>3321.5399999999991</v>
      </c>
      <c r="X43" s="11">
        <f t="shared" si="9"/>
        <v>0.31457730751964713</v>
      </c>
      <c r="Y43" s="3" t="str">
        <f t="shared" si="4"/>
        <v>Jan-2024</v>
      </c>
      <c r="Z43" s="3">
        <f t="shared" si="10"/>
        <v>45292</v>
      </c>
      <c r="AA43" s="3">
        <f t="shared" si="11"/>
        <v>44927</v>
      </c>
      <c r="AB43">
        <f t="shared" si="12"/>
        <v>12</v>
      </c>
      <c r="AC43" s="18" t="str">
        <f t="shared" si="5"/>
        <v>Q1-2024</v>
      </c>
      <c r="AD43" t="str">
        <f t="shared" si="13"/>
        <v>Africa → South Africa → Durban</v>
      </c>
      <c r="AG43" t="str">
        <f t="shared" si="14"/>
        <v>High</v>
      </c>
      <c r="AH43">
        <f t="shared" si="15"/>
        <v>0</v>
      </c>
      <c r="AI43">
        <f t="shared" si="16"/>
        <v>0</v>
      </c>
      <c r="AJ43" s="11">
        <f>MIN(S43, WhatIf_Panel!$B$2)</f>
        <v>0</v>
      </c>
      <c r="AK43">
        <f>P43 * (1 + WhatIf_Panel!$B$3)</f>
        <v>1326.8200000000002</v>
      </c>
      <c r="AL43">
        <f>ROUND(T43 * (1 + WhatIf_Panel!$B$4), 0)</f>
        <v>6</v>
      </c>
      <c r="AM43">
        <f t="shared" si="17"/>
        <v>10558.74</v>
      </c>
      <c r="AN43">
        <f t="shared" si="18"/>
        <v>7960.920000000001</v>
      </c>
      <c r="AO43">
        <f t="shared" si="19"/>
        <v>2597.8199999999988</v>
      </c>
      <c r="AP43" s="11">
        <f t="shared" si="20"/>
        <v>0.24603503827161186</v>
      </c>
      <c r="AQ43" s="4">
        <f t="shared" si="21"/>
        <v>0</v>
      </c>
      <c r="AR43" s="4">
        <f t="shared" si="22"/>
        <v>-723.72000000000025</v>
      </c>
    </row>
    <row r="44" spans="1:44" x14ac:dyDescent="0.25">
      <c r="A44" t="s">
        <v>57</v>
      </c>
      <c r="B44" s="3">
        <v>45590</v>
      </c>
      <c r="C44" s="13">
        <v>45610</v>
      </c>
      <c r="D44">
        <f t="shared" si="0"/>
        <v>20</v>
      </c>
      <c r="E44" t="str">
        <f t="shared" si="1"/>
        <v>Original</v>
      </c>
      <c r="F44" s="3">
        <f t="shared" si="2"/>
        <v>45610</v>
      </c>
      <c r="G44" s="8">
        <f t="shared" si="3"/>
        <v>20</v>
      </c>
      <c r="H44" t="s">
        <v>646</v>
      </c>
      <c r="I44" t="s">
        <v>650</v>
      </c>
      <c r="J44" t="s">
        <v>675</v>
      </c>
      <c r="K44" t="s">
        <v>701</v>
      </c>
      <c r="L44" t="s">
        <v>711</v>
      </c>
      <c r="M44" t="s">
        <v>722</v>
      </c>
      <c r="N44" t="s">
        <v>728</v>
      </c>
      <c r="O44" t="s">
        <v>776</v>
      </c>
      <c r="P44" s="4">
        <v>1396.48</v>
      </c>
      <c r="Q44" s="23">
        <v>3204.5</v>
      </c>
      <c r="R44" s="4">
        <f t="shared" si="23"/>
        <v>3204.5</v>
      </c>
      <c r="S44" s="11">
        <v>0.318</v>
      </c>
      <c r="T44" s="8">
        <v>14</v>
      </c>
      <c r="U44" s="4">
        <f t="shared" si="6"/>
        <v>30596.565999999999</v>
      </c>
      <c r="V44" s="4">
        <f t="shared" si="7"/>
        <v>19550.72</v>
      </c>
      <c r="W44" s="4">
        <f t="shared" si="8"/>
        <v>11045.845999999998</v>
      </c>
      <c r="X44" s="11">
        <f t="shared" si="9"/>
        <v>0.36101587348070363</v>
      </c>
      <c r="Y44" s="3" t="str">
        <f t="shared" si="4"/>
        <v>Oct-2024</v>
      </c>
      <c r="Z44" s="3">
        <f t="shared" si="10"/>
        <v>45566</v>
      </c>
      <c r="AA44" s="3">
        <f t="shared" si="11"/>
        <v>44927</v>
      </c>
      <c r="AB44">
        <f t="shared" si="12"/>
        <v>21</v>
      </c>
      <c r="AC44" s="18" t="str">
        <f t="shared" si="5"/>
        <v>Q4-2024</v>
      </c>
      <c r="AD44" t="str">
        <f t="shared" si="13"/>
        <v>Africa → Kenya → Mombasa</v>
      </c>
      <c r="AG44" t="str">
        <f t="shared" si="14"/>
        <v>High</v>
      </c>
      <c r="AH44">
        <f t="shared" si="15"/>
        <v>0</v>
      </c>
      <c r="AI44">
        <f t="shared" si="16"/>
        <v>1</v>
      </c>
      <c r="AJ44" s="11">
        <f>MIN(S44, WhatIf_Panel!$B$2)</f>
        <v>0.25</v>
      </c>
      <c r="AK44">
        <f>P44 * (1 + WhatIf_Panel!$B$3)</f>
        <v>1536.1280000000002</v>
      </c>
      <c r="AL44">
        <f>ROUND(T44 * (1 + WhatIf_Panel!$B$4), 0)</f>
        <v>15</v>
      </c>
      <c r="AM44">
        <f t="shared" si="17"/>
        <v>36050.625</v>
      </c>
      <c r="AN44">
        <f t="shared" si="18"/>
        <v>23041.920000000002</v>
      </c>
      <c r="AO44">
        <f t="shared" si="19"/>
        <v>13008.704999999998</v>
      </c>
      <c r="AP44" s="11">
        <f t="shared" si="20"/>
        <v>0.36084547771363185</v>
      </c>
      <c r="AQ44" s="4">
        <f t="shared" si="21"/>
        <v>5454.0590000000011</v>
      </c>
      <c r="AR44" s="4">
        <f t="shared" si="22"/>
        <v>1962.8590000000004</v>
      </c>
    </row>
    <row r="45" spans="1:44" x14ac:dyDescent="0.25">
      <c r="A45" t="s">
        <v>58</v>
      </c>
      <c r="B45" s="3">
        <v>45806</v>
      </c>
      <c r="C45" s="13">
        <v>45828</v>
      </c>
      <c r="D45">
        <f t="shared" si="0"/>
        <v>22</v>
      </c>
      <c r="E45" t="str">
        <f t="shared" si="1"/>
        <v>Original</v>
      </c>
      <c r="F45" s="3">
        <f t="shared" si="2"/>
        <v>45828</v>
      </c>
      <c r="G45" s="8">
        <f t="shared" si="3"/>
        <v>22</v>
      </c>
      <c r="H45" t="s">
        <v>649</v>
      </c>
      <c r="I45" t="s">
        <v>656</v>
      </c>
      <c r="J45" t="s">
        <v>671</v>
      </c>
      <c r="K45" t="s">
        <v>701</v>
      </c>
      <c r="L45" t="s">
        <v>711</v>
      </c>
      <c r="M45" t="s">
        <v>720</v>
      </c>
      <c r="N45" t="s">
        <v>728</v>
      </c>
      <c r="O45" t="s">
        <v>777</v>
      </c>
      <c r="P45" s="4">
        <v>483.47</v>
      </c>
      <c r="Q45" s="23">
        <v>1135.43</v>
      </c>
      <c r="R45" s="4">
        <f t="shared" si="23"/>
        <v>1135.43</v>
      </c>
      <c r="S45" s="11">
        <v>0.14599999999999999</v>
      </c>
      <c r="T45" s="8">
        <v>11</v>
      </c>
      <c r="U45" s="4">
        <f t="shared" si="6"/>
        <v>10666.229420000001</v>
      </c>
      <c r="V45" s="4">
        <f t="shared" si="7"/>
        <v>5318.17</v>
      </c>
      <c r="W45" s="4">
        <f t="shared" si="8"/>
        <v>5348.0594200000014</v>
      </c>
      <c r="X45" s="11">
        <f t="shared" si="9"/>
        <v>0.50140112399719983</v>
      </c>
      <c r="Y45" s="3" t="str">
        <f t="shared" si="4"/>
        <v>May-2025</v>
      </c>
      <c r="Z45" s="3">
        <f t="shared" si="10"/>
        <v>45778</v>
      </c>
      <c r="AA45" s="3">
        <f t="shared" si="11"/>
        <v>44927</v>
      </c>
      <c r="AB45">
        <f t="shared" si="12"/>
        <v>28</v>
      </c>
      <c r="AC45" s="18" t="str">
        <f t="shared" si="5"/>
        <v>Q2-2025</v>
      </c>
      <c r="AD45" t="str">
        <f t="shared" si="13"/>
        <v>Europe → Germany → Berlin</v>
      </c>
      <c r="AG45" t="str">
        <f t="shared" si="14"/>
        <v>Medium</v>
      </c>
      <c r="AH45">
        <f t="shared" si="15"/>
        <v>0</v>
      </c>
      <c r="AI45">
        <f t="shared" si="16"/>
        <v>0</v>
      </c>
      <c r="AJ45" s="11">
        <f>MIN(S45, WhatIf_Panel!$B$2)</f>
        <v>0.14599999999999999</v>
      </c>
      <c r="AK45">
        <f>P45 * (1 + WhatIf_Panel!$B$3)</f>
        <v>531.81700000000012</v>
      </c>
      <c r="AL45">
        <f>ROUND(T45 * (1 + WhatIf_Panel!$B$4), 0)</f>
        <v>12</v>
      </c>
      <c r="AM45">
        <f t="shared" si="17"/>
        <v>11635.886639999999</v>
      </c>
      <c r="AN45">
        <f t="shared" si="18"/>
        <v>6381.8040000000019</v>
      </c>
      <c r="AO45">
        <f t="shared" si="19"/>
        <v>5254.0826399999969</v>
      </c>
      <c r="AP45" s="11">
        <f t="shared" si="20"/>
        <v>0.45154123639691951</v>
      </c>
      <c r="AQ45" s="4">
        <f t="shared" si="21"/>
        <v>969.65721999999732</v>
      </c>
      <c r="AR45" s="4">
        <f t="shared" si="22"/>
        <v>-93.97678000000451</v>
      </c>
    </row>
    <row r="46" spans="1:44" x14ac:dyDescent="0.25">
      <c r="A46" t="s">
        <v>59</v>
      </c>
      <c r="B46" s="3">
        <v>45432</v>
      </c>
      <c r="C46" s="13">
        <v>45445</v>
      </c>
      <c r="D46">
        <f t="shared" si="0"/>
        <v>13</v>
      </c>
      <c r="E46" t="str">
        <f t="shared" si="1"/>
        <v>Original</v>
      </c>
      <c r="F46" s="3">
        <f t="shared" si="2"/>
        <v>45445</v>
      </c>
      <c r="G46" s="8">
        <f t="shared" si="3"/>
        <v>13</v>
      </c>
      <c r="H46" t="s">
        <v>648</v>
      </c>
      <c r="I46" t="s">
        <v>653</v>
      </c>
      <c r="J46" t="s">
        <v>688</v>
      </c>
      <c r="K46" t="s">
        <v>706</v>
      </c>
      <c r="L46" t="s">
        <v>709</v>
      </c>
      <c r="M46" t="s">
        <v>723</v>
      </c>
      <c r="N46" t="s">
        <v>727</v>
      </c>
      <c r="O46" t="s">
        <v>778</v>
      </c>
      <c r="P46" s="4">
        <v>675.43</v>
      </c>
      <c r="Q46" s="23">
        <v>996.36</v>
      </c>
      <c r="R46" s="4">
        <f t="shared" si="23"/>
        <v>996.36</v>
      </c>
      <c r="S46" s="11">
        <v>0.182</v>
      </c>
      <c r="T46" s="8">
        <v>22</v>
      </c>
      <c r="U46" s="4">
        <f t="shared" si="6"/>
        <v>17930.494560000003</v>
      </c>
      <c r="V46" s="4">
        <f t="shared" si="7"/>
        <v>14859.46</v>
      </c>
      <c r="W46" s="4">
        <f t="shared" si="8"/>
        <v>3071.0345600000037</v>
      </c>
      <c r="X46" s="11">
        <f t="shared" si="9"/>
        <v>0.17127439233332575</v>
      </c>
      <c r="Y46" s="3" t="str">
        <f t="shared" si="4"/>
        <v>May-2024</v>
      </c>
      <c r="Z46" s="3">
        <f t="shared" si="10"/>
        <v>45413</v>
      </c>
      <c r="AA46" s="3">
        <f t="shared" si="11"/>
        <v>44927</v>
      </c>
      <c r="AB46">
        <f t="shared" si="12"/>
        <v>16</v>
      </c>
      <c r="AC46" s="18" t="str">
        <f t="shared" si="5"/>
        <v>Q2-2024</v>
      </c>
      <c r="AD46" t="str">
        <f t="shared" si="13"/>
        <v>Americas → Canada → Vancouver</v>
      </c>
      <c r="AG46" t="str">
        <f t="shared" si="14"/>
        <v>Medium</v>
      </c>
      <c r="AH46">
        <f t="shared" si="15"/>
        <v>0</v>
      </c>
      <c r="AI46">
        <f t="shared" si="16"/>
        <v>0</v>
      </c>
      <c r="AJ46" s="11">
        <f>MIN(S46, WhatIf_Panel!$B$2)</f>
        <v>0.182</v>
      </c>
      <c r="AK46">
        <f>P46 * (1 + WhatIf_Panel!$B$3)</f>
        <v>742.97299999999996</v>
      </c>
      <c r="AL46">
        <f>ROUND(T46 * (1 + WhatIf_Panel!$B$4), 0)</f>
        <v>23</v>
      </c>
      <c r="AM46">
        <f t="shared" si="17"/>
        <v>18745.517039999999</v>
      </c>
      <c r="AN46">
        <f t="shared" si="18"/>
        <v>17088.379000000001</v>
      </c>
      <c r="AO46">
        <f t="shared" si="19"/>
        <v>1657.138039999998</v>
      </c>
      <c r="AP46" s="11">
        <f t="shared" si="20"/>
        <v>8.840183156665804E-2</v>
      </c>
      <c r="AQ46" s="4">
        <f t="shared" si="21"/>
        <v>815.02247999999599</v>
      </c>
      <c r="AR46" s="4">
        <f t="shared" si="22"/>
        <v>-1413.8965200000057</v>
      </c>
    </row>
    <row r="47" spans="1:44" x14ac:dyDescent="0.25">
      <c r="A47" t="s">
        <v>60</v>
      </c>
      <c r="B47" s="3">
        <v>45035</v>
      </c>
      <c r="C47" s="13">
        <v>45046</v>
      </c>
      <c r="D47">
        <f t="shared" si="0"/>
        <v>11</v>
      </c>
      <c r="E47" t="str">
        <f t="shared" si="1"/>
        <v>Original</v>
      </c>
      <c r="F47" s="3">
        <f t="shared" si="2"/>
        <v>45046</v>
      </c>
      <c r="G47" s="8">
        <f t="shared" si="3"/>
        <v>11</v>
      </c>
      <c r="H47" t="s">
        <v>647</v>
      </c>
      <c r="I47" t="s">
        <v>654</v>
      </c>
      <c r="J47" t="s">
        <v>680</v>
      </c>
      <c r="K47" t="s">
        <v>705</v>
      </c>
      <c r="L47" t="s">
        <v>707</v>
      </c>
      <c r="M47" t="s">
        <v>720</v>
      </c>
      <c r="N47" t="s">
        <v>729</v>
      </c>
      <c r="O47" t="s">
        <v>779</v>
      </c>
      <c r="P47" s="4">
        <v>826.55</v>
      </c>
      <c r="Q47" s="23">
        <v>1397.05</v>
      </c>
      <c r="R47" s="4">
        <f t="shared" si="23"/>
        <v>1397.05</v>
      </c>
      <c r="S47" s="11">
        <v>0.16900000000000001</v>
      </c>
      <c r="T47" s="8">
        <v>28</v>
      </c>
      <c r="U47" s="4">
        <f t="shared" si="6"/>
        <v>32506.559399999998</v>
      </c>
      <c r="V47" s="4">
        <f t="shared" si="7"/>
        <v>23143.399999999998</v>
      </c>
      <c r="W47" s="4">
        <f t="shared" si="8"/>
        <v>9363.1594000000005</v>
      </c>
      <c r="X47" s="11">
        <f t="shared" si="9"/>
        <v>0.28803907804527601</v>
      </c>
      <c r="Y47" s="3" t="str">
        <f t="shared" si="4"/>
        <v>Apr-2023</v>
      </c>
      <c r="Z47" s="3">
        <f t="shared" si="10"/>
        <v>45017</v>
      </c>
      <c r="AA47" s="3">
        <f t="shared" si="11"/>
        <v>44927</v>
      </c>
      <c r="AB47">
        <f t="shared" si="12"/>
        <v>3</v>
      </c>
      <c r="AC47" s="18" t="str">
        <f t="shared" si="5"/>
        <v>Q2-2023</v>
      </c>
      <c r="AD47" t="str">
        <f t="shared" si="13"/>
        <v>Asia → India → Delhi</v>
      </c>
      <c r="AG47" t="str">
        <f t="shared" si="14"/>
        <v>Medium</v>
      </c>
      <c r="AH47">
        <f t="shared" si="15"/>
        <v>0</v>
      </c>
      <c r="AI47">
        <f t="shared" si="16"/>
        <v>0</v>
      </c>
      <c r="AJ47" s="11">
        <f>MIN(S47, WhatIf_Panel!$B$2)</f>
        <v>0.16900000000000001</v>
      </c>
      <c r="AK47">
        <f>P47 * (1 + WhatIf_Panel!$B$3)</f>
        <v>909.20500000000004</v>
      </c>
      <c r="AL47">
        <f>ROUND(T47 * (1 + WhatIf_Panel!$B$4), 0)</f>
        <v>29</v>
      </c>
      <c r="AM47">
        <f t="shared" si="17"/>
        <v>33667.507949999999</v>
      </c>
      <c r="AN47">
        <f t="shared" si="18"/>
        <v>26366.945</v>
      </c>
      <c r="AO47">
        <f t="shared" si="19"/>
        <v>7300.5629499999995</v>
      </c>
      <c r="AP47" s="11">
        <f t="shared" si="20"/>
        <v>0.21684298584980358</v>
      </c>
      <c r="AQ47" s="4">
        <f t="shared" si="21"/>
        <v>1160.948550000001</v>
      </c>
      <c r="AR47" s="4">
        <f t="shared" si="22"/>
        <v>-2062.5964500000009</v>
      </c>
    </row>
    <row r="48" spans="1:44" x14ac:dyDescent="0.25">
      <c r="A48" t="s">
        <v>61</v>
      </c>
      <c r="B48" s="3">
        <v>45100</v>
      </c>
      <c r="C48" s="13">
        <v>45110</v>
      </c>
      <c r="D48">
        <f t="shared" si="0"/>
        <v>10</v>
      </c>
      <c r="E48" t="str">
        <f t="shared" si="1"/>
        <v>Original</v>
      </c>
      <c r="F48" s="3">
        <f t="shared" si="2"/>
        <v>45110</v>
      </c>
      <c r="G48" s="8">
        <f t="shared" si="3"/>
        <v>10</v>
      </c>
      <c r="H48" t="s">
        <v>646</v>
      </c>
      <c r="I48" t="s">
        <v>651</v>
      </c>
      <c r="J48" t="s">
        <v>669</v>
      </c>
      <c r="K48" t="s">
        <v>704</v>
      </c>
      <c r="L48" t="s">
        <v>708</v>
      </c>
      <c r="M48" t="s">
        <v>713</v>
      </c>
      <c r="N48" t="s">
        <v>728</v>
      </c>
      <c r="O48" t="s">
        <v>780</v>
      </c>
      <c r="P48" s="4">
        <v>337.75</v>
      </c>
      <c r="Q48" s="23">
        <v>548.89</v>
      </c>
      <c r="R48" s="4">
        <f t="shared" si="23"/>
        <v>548.89</v>
      </c>
      <c r="S48" s="11">
        <v>0</v>
      </c>
      <c r="T48" s="8">
        <v>13</v>
      </c>
      <c r="U48" s="4">
        <f t="shared" si="6"/>
        <v>7135.57</v>
      </c>
      <c r="V48" s="4">
        <f t="shared" si="7"/>
        <v>4390.75</v>
      </c>
      <c r="W48" s="4">
        <f t="shared" si="8"/>
        <v>2744.8199999999997</v>
      </c>
      <c r="X48" s="11">
        <f t="shared" si="9"/>
        <v>0.38466723751571352</v>
      </c>
      <c r="Y48" s="3" t="str">
        <f t="shared" si="4"/>
        <v>Jun-2023</v>
      </c>
      <c r="Z48" s="3">
        <f t="shared" si="10"/>
        <v>45078</v>
      </c>
      <c r="AA48" s="3">
        <f t="shared" si="11"/>
        <v>44927</v>
      </c>
      <c r="AB48">
        <f t="shared" si="12"/>
        <v>5</v>
      </c>
      <c r="AC48" s="18" t="str">
        <f t="shared" si="5"/>
        <v>Q2-2023</v>
      </c>
      <c r="AD48" t="str">
        <f t="shared" si="13"/>
        <v>Africa → Nigeria → Abuja</v>
      </c>
      <c r="AG48" t="str">
        <f t="shared" si="14"/>
        <v>Low</v>
      </c>
      <c r="AH48">
        <f t="shared" si="15"/>
        <v>0</v>
      </c>
      <c r="AI48">
        <f t="shared" si="16"/>
        <v>0</v>
      </c>
      <c r="AJ48" s="11">
        <f>MIN(S48, WhatIf_Panel!$B$2)</f>
        <v>0</v>
      </c>
      <c r="AK48">
        <f>P48 * (1 + WhatIf_Panel!$B$3)</f>
        <v>371.52500000000003</v>
      </c>
      <c r="AL48">
        <f>ROUND(T48 * (1 + WhatIf_Panel!$B$4), 0)</f>
        <v>14</v>
      </c>
      <c r="AM48">
        <f t="shared" si="17"/>
        <v>7684.46</v>
      </c>
      <c r="AN48">
        <f t="shared" si="18"/>
        <v>5201.3500000000004</v>
      </c>
      <c r="AO48">
        <f t="shared" si="19"/>
        <v>2483.1099999999997</v>
      </c>
      <c r="AP48" s="11">
        <f t="shared" si="20"/>
        <v>0.32313396126728483</v>
      </c>
      <c r="AQ48" s="4">
        <f t="shared" si="21"/>
        <v>548.89000000000033</v>
      </c>
      <c r="AR48" s="4">
        <f t="shared" si="22"/>
        <v>-261.71000000000004</v>
      </c>
    </row>
    <row r="49" spans="1:44" x14ac:dyDescent="0.25">
      <c r="A49" t="s">
        <v>62</v>
      </c>
      <c r="B49" s="3">
        <v>45426</v>
      </c>
      <c r="C49" s="13">
        <v>45440</v>
      </c>
      <c r="D49">
        <f t="shared" si="0"/>
        <v>14</v>
      </c>
      <c r="E49" t="str">
        <f t="shared" si="1"/>
        <v>Original</v>
      </c>
      <c r="F49" s="3">
        <f t="shared" si="2"/>
        <v>45440</v>
      </c>
      <c r="G49" s="8">
        <f t="shared" si="3"/>
        <v>14</v>
      </c>
      <c r="H49" t="s">
        <v>649</v>
      </c>
      <c r="I49" t="s">
        <v>658</v>
      </c>
      <c r="J49" t="s">
        <v>674</v>
      </c>
      <c r="K49" t="s">
        <v>704</v>
      </c>
      <c r="L49" t="s">
        <v>707</v>
      </c>
      <c r="M49" t="s">
        <v>717</v>
      </c>
      <c r="N49" t="s">
        <v>729</v>
      </c>
      <c r="O49" t="s">
        <v>781</v>
      </c>
      <c r="P49" s="4">
        <v>1421.14</v>
      </c>
      <c r="Q49" s="23">
        <v>3524</v>
      </c>
      <c r="R49" s="4">
        <f t="shared" si="23"/>
        <v>3524</v>
      </c>
      <c r="S49" s="11">
        <v>0</v>
      </c>
      <c r="T49" s="8">
        <v>31</v>
      </c>
      <c r="U49" s="4">
        <f t="shared" si="6"/>
        <v>109244</v>
      </c>
      <c r="V49" s="4">
        <f t="shared" si="7"/>
        <v>44055.340000000004</v>
      </c>
      <c r="W49" s="4">
        <f t="shared" si="8"/>
        <v>65188.659999999996</v>
      </c>
      <c r="X49" s="11">
        <f t="shared" si="9"/>
        <v>0.59672531214528945</v>
      </c>
      <c r="Y49" s="3" t="str">
        <f t="shared" si="4"/>
        <v>May-2024</v>
      </c>
      <c r="Z49" s="3">
        <f t="shared" si="10"/>
        <v>45413</v>
      </c>
      <c r="AA49" s="3">
        <f t="shared" si="11"/>
        <v>44927</v>
      </c>
      <c r="AB49">
        <f t="shared" si="12"/>
        <v>16</v>
      </c>
      <c r="AC49" s="18" t="str">
        <f t="shared" si="5"/>
        <v>Q2-2024</v>
      </c>
      <c r="AD49" t="str">
        <f t="shared" si="13"/>
        <v>Europe → United Kingdom → Birmingham</v>
      </c>
      <c r="AG49" t="str">
        <f t="shared" si="14"/>
        <v>High</v>
      </c>
      <c r="AH49">
        <f t="shared" si="15"/>
        <v>0</v>
      </c>
      <c r="AI49">
        <f t="shared" si="16"/>
        <v>0</v>
      </c>
      <c r="AJ49" s="11">
        <f>MIN(S49, WhatIf_Panel!$B$2)</f>
        <v>0</v>
      </c>
      <c r="AK49">
        <f>P49 * (1 + WhatIf_Panel!$B$3)</f>
        <v>1563.2540000000001</v>
      </c>
      <c r="AL49">
        <f>ROUND(T49 * (1 + WhatIf_Panel!$B$4), 0)</f>
        <v>33</v>
      </c>
      <c r="AM49">
        <f t="shared" si="17"/>
        <v>116292</v>
      </c>
      <c r="AN49">
        <f t="shared" si="18"/>
        <v>51587.382000000005</v>
      </c>
      <c r="AO49">
        <f t="shared" si="19"/>
        <v>64704.617999999995</v>
      </c>
      <c r="AP49" s="11">
        <f t="shared" si="20"/>
        <v>0.55639784335981834</v>
      </c>
      <c r="AQ49" s="4">
        <f t="shared" si="21"/>
        <v>7048</v>
      </c>
      <c r="AR49" s="4">
        <f t="shared" si="22"/>
        <v>-484.04200000000128</v>
      </c>
    </row>
    <row r="50" spans="1:44" x14ac:dyDescent="0.25">
      <c r="A50" t="s">
        <v>63</v>
      </c>
      <c r="B50" s="3">
        <v>45579</v>
      </c>
      <c r="C50" s="13">
        <v>45604</v>
      </c>
      <c r="D50">
        <f t="shared" si="0"/>
        <v>25</v>
      </c>
      <c r="E50" t="str">
        <f t="shared" si="1"/>
        <v>Original</v>
      </c>
      <c r="F50" s="3">
        <f t="shared" si="2"/>
        <v>45604</v>
      </c>
      <c r="G50" s="8">
        <f t="shared" si="3"/>
        <v>25</v>
      </c>
      <c r="H50" t="s">
        <v>646</v>
      </c>
      <c r="I50" t="s">
        <v>651</v>
      </c>
      <c r="J50" t="s">
        <v>665</v>
      </c>
      <c r="K50" t="s">
        <v>706</v>
      </c>
      <c r="L50" t="s">
        <v>708</v>
      </c>
      <c r="M50" t="s">
        <v>719</v>
      </c>
      <c r="N50" t="s">
        <v>729</v>
      </c>
      <c r="O50" t="s">
        <v>782</v>
      </c>
      <c r="P50" s="4">
        <v>859.35</v>
      </c>
      <c r="Q50" s="23">
        <v>1825.61</v>
      </c>
      <c r="R50" s="4">
        <f t="shared" si="23"/>
        <v>1825.61</v>
      </c>
      <c r="S50" s="11">
        <v>0.187</v>
      </c>
      <c r="T50" s="8">
        <v>24</v>
      </c>
      <c r="U50" s="4">
        <f t="shared" si="6"/>
        <v>35621.302319999995</v>
      </c>
      <c r="V50" s="4">
        <f t="shared" si="7"/>
        <v>20624.400000000001</v>
      </c>
      <c r="W50" s="4">
        <f t="shared" si="8"/>
        <v>14996.902319999994</v>
      </c>
      <c r="X50" s="11">
        <f t="shared" si="9"/>
        <v>0.42100937762681989</v>
      </c>
      <c r="Y50" s="3" t="str">
        <f t="shared" si="4"/>
        <v>Oct-2024</v>
      </c>
      <c r="Z50" s="3">
        <f t="shared" si="10"/>
        <v>45566</v>
      </c>
      <c r="AA50" s="3">
        <f t="shared" si="11"/>
        <v>44927</v>
      </c>
      <c r="AB50">
        <f t="shared" si="12"/>
        <v>21</v>
      </c>
      <c r="AC50" s="18" t="str">
        <f t="shared" si="5"/>
        <v>Q4-2024</v>
      </c>
      <c r="AD50" t="str">
        <f t="shared" si="13"/>
        <v>Africa → Nigeria → Lagos</v>
      </c>
      <c r="AG50" t="str">
        <f t="shared" si="14"/>
        <v>High</v>
      </c>
      <c r="AH50">
        <f t="shared" si="15"/>
        <v>0</v>
      </c>
      <c r="AI50">
        <f t="shared" si="16"/>
        <v>0</v>
      </c>
      <c r="AJ50" s="11">
        <f>MIN(S50, WhatIf_Panel!$B$2)</f>
        <v>0.187</v>
      </c>
      <c r="AK50">
        <f>P50 * (1 + WhatIf_Panel!$B$3)</f>
        <v>945.28500000000008</v>
      </c>
      <c r="AL50">
        <f>ROUND(T50 * (1 + WhatIf_Panel!$B$4), 0)</f>
        <v>25</v>
      </c>
      <c r="AM50">
        <f t="shared" si="17"/>
        <v>37105.523249999998</v>
      </c>
      <c r="AN50">
        <f t="shared" si="18"/>
        <v>23632.125000000004</v>
      </c>
      <c r="AO50">
        <f t="shared" si="19"/>
        <v>13473.398249999995</v>
      </c>
      <c r="AP50" s="11">
        <f t="shared" si="20"/>
        <v>0.36311031538950189</v>
      </c>
      <c r="AQ50" s="4">
        <f t="shared" si="21"/>
        <v>1484.2209300000031</v>
      </c>
      <c r="AR50" s="4">
        <f t="shared" si="22"/>
        <v>-1523.504069999999</v>
      </c>
    </row>
    <row r="51" spans="1:44" x14ac:dyDescent="0.25">
      <c r="A51" t="s">
        <v>64</v>
      </c>
      <c r="B51" s="3">
        <v>45117</v>
      </c>
      <c r="C51" s="13">
        <v>45139</v>
      </c>
      <c r="D51">
        <f t="shared" si="0"/>
        <v>22</v>
      </c>
      <c r="E51" t="str">
        <f t="shared" si="1"/>
        <v>Original</v>
      </c>
      <c r="F51" s="3">
        <f t="shared" si="2"/>
        <v>45139</v>
      </c>
      <c r="G51" s="8">
        <f t="shared" si="3"/>
        <v>22</v>
      </c>
      <c r="H51" t="s">
        <v>649</v>
      </c>
      <c r="I51" t="s">
        <v>657</v>
      </c>
      <c r="J51" t="s">
        <v>673</v>
      </c>
      <c r="K51" t="s">
        <v>704</v>
      </c>
      <c r="L51" t="s">
        <v>709</v>
      </c>
      <c r="M51" t="s">
        <v>717</v>
      </c>
      <c r="N51" t="s">
        <v>728</v>
      </c>
      <c r="O51" t="s">
        <v>783</v>
      </c>
      <c r="P51" s="4">
        <v>1303.56</v>
      </c>
      <c r="Q51" s="23">
        <v>1791.37</v>
      </c>
      <c r="R51" s="4">
        <f t="shared" si="23"/>
        <v>1791.37</v>
      </c>
      <c r="S51" s="11">
        <v>0.126</v>
      </c>
      <c r="T51" s="8">
        <v>22</v>
      </c>
      <c r="U51" s="4">
        <f t="shared" si="6"/>
        <v>34444.462359999998</v>
      </c>
      <c r="V51" s="4">
        <f t="shared" si="7"/>
        <v>28678.32</v>
      </c>
      <c r="W51" s="4">
        <f t="shared" si="8"/>
        <v>5766.142359999998</v>
      </c>
      <c r="X51" s="11">
        <f t="shared" si="9"/>
        <v>0.16740404596055358</v>
      </c>
      <c r="Y51" s="3" t="str">
        <f t="shared" si="4"/>
        <v>Jul-2023</v>
      </c>
      <c r="Z51" s="3">
        <f t="shared" si="10"/>
        <v>45108</v>
      </c>
      <c r="AA51" s="3">
        <f t="shared" si="11"/>
        <v>44927</v>
      </c>
      <c r="AB51">
        <f t="shared" si="12"/>
        <v>6</v>
      </c>
      <c r="AC51" s="18" t="str">
        <f t="shared" si="5"/>
        <v>Q3-2023</v>
      </c>
      <c r="AD51" t="str">
        <f t="shared" si="13"/>
        <v>Europe → France → Marseille</v>
      </c>
      <c r="AG51" t="str">
        <f t="shared" si="14"/>
        <v>High</v>
      </c>
      <c r="AH51">
        <f t="shared" si="15"/>
        <v>0</v>
      </c>
      <c r="AI51">
        <f t="shared" si="16"/>
        <v>0</v>
      </c>
      <c r="AJ51" s="11">
        <f>MIN(S51, WhatIf_Panel!$B$2)</f>
        <v>0.126</v>
      </c>
      <c r="AK51">
        <f>P51 * (1 + WhatIf_Panel!$B$3)</f>
        <v>1433.9160000000002</v>
      </c>
      <c r="AL51">
        <f>ROUND(T51 * (1 + WhatIf_Panel!$B$4), 0)</f>
        <v>23</v>
      </c>
      <c r="AM51">
        <f t="shared" si="17"/>
        <v>36010.119739999995</v>
      </c>
      <c r="AN51">
        <f t="shared" si="18"/>
        <v>32980.068000000007</v>
      </c>
      <c r="AO51">
        <f t="shared" si="19"/>
        <v>3030.0517399999881</v>
      </c>
      <c r="AP51" s="11">
        <f t="shared" si="20"/>
        <v>8.4144450556608685E-2</v>
      </c>
      <c r="AQ51" s="4">
        <f t="shared" si="21"/>
        <v>1565.6573799999969</v>
      </c>
      <c r="AR51" s="4">
        <f t="shared" si="22"/>
        <v>-2736.0906200000099</v>
      </c>
    </row>
    <row r="52" spans="1:44" x14ac:dyDescent="0.25">
      <c r="A52" t="s">
        <v>65</v>
      </c>
      <c r="B52" s="3">
        <v>45602</v>
      </c>
      <c r="C52" s="13">
        <v>45618</v>
      </c>
      <c r="D52">
        <f t="shared" si="0"/>
        <v>16</v>
      </c>
      <c r="E52" t="str">
        <f t="shared" si="1"/>
        <v>Original</v>
      </c>
      <c r="F52" s="3">
        <f t="shared" si="2"/>
        <v>45618</v>
      </c>
      <c r="G52" s="8">
        <f t="shared" si="3"/>
        <v>16</v>
      </c>
      <c r="H52" t="s">
        <v>648</v>
      </c>
      <c r="I52" t="s">
        <v>653</v>
      </c>
      <c r="J52" t="s">
        <v>667</v>
      </c>
      <c r="K52" t="s">
        <v>703</v>
      </c>
      <c r="L52" t="s">
        <v>710</v>
      </c>
      <c r="M52" t="s">
        <v>726</v>
      </c>
      <c r="N52" t="s">
        <v>733</v>
      </c>
      <c r="O52" t="s">
        <v>784</v>
      </c>
      <c r="P52" s="4">
        <v>1454.11</v>
      </c>
      <c r="Q52" s="23">
        <v>2629.75</v>
      </c>
      <c r="R52" s="4">
        <f t="shared" si="23"/>
        <v>2629.75</v>
      </c>
      <c r="S52" s="11">
        <v>0.29199999999999998</v>
      </c>
      <c r="T52" s="8">
        <v>8</v>
      </c>
      <c r="U52" s="4">
        <f t="shared" si="6"/>
        <v>14894.903999999999</v>
      </c>
      <c r="V52" s="4">
        <f t="shared" si="7"/>
        <v>11632.88</v>
      </c>
      <c r="W52" s="4">
        <f t="shared" si="8"/>
        <v>3262.0239999999994</v>
      </c>
      <c r="X52" s="11">
        <f t="shared" si="9"/>
        <v>0.21900268709351867</v>
      </c>
      <c r="Y52" s="3" t="str">
        <f t="shared" si="4"/>
        <v>Nov-2024</v>
      </c>
      <c r="Z52" s="3">
        <f t="shared" si="10"/>
        <v>45597</v>
      </c>
      <c r="AA52" s="3">
        <f t="shared" si="11"/>
        <v>44927</v>
      </c>
      <c r="AB52">
        <f t="shared" si="12"/>
        <v>22</v>
      </c>
      <c r="AC52" s="18" t="str">
        <f t="shared" si="5"/>
        <v>Q4-2024</v>
      </c>
      <c r="AD52" t="str">
        <f t="shared" si="13"/>
        <v>Americas → Canada → Toronto</v>
      </c>
      <c r="AG52" t="str">
        <f t="shared" si="14"/>
        <v>High</v>
      </c>
      <c r="AH52">
        <f t="shared" si="15"/>
        <v>0</v>
      </c>
      <c r="AI52">
        <f t="shared" si="16"/>
        <v>1</v>
      </c>
      <c r="AJ52" s="11">
        <f>MIN(S52, WhatIf_Panel!$B$2)</f>
        <v>0.25</v>
      </c>
      <c r="AK52">
        <f>P52 * (1 + WhatIf_Panel!$B$3)</f>
        <v>1599.521</v>
      </c>
      <c r="AL52">
        <f>ROUND(T52 * (1 + WhatIf_Panel!$B$4), 0)</f>
        <v>8</v>
      </c>
      <c r="AM52">
        <f t="shared" si="17"/>
        <v>15778.5</v>
      </c>
      <c r="AN52">
        <f t="shared" si="18"/>
        <v>12796.168</v>
      </c>
      <c r="AO52">
        <f t="shared" si="19"/>
        <v>2982.3320000000003</v>
      </c>
      <c r="AP52" s="11">
        <f t="shared" si="20"/>
        <v>0.18901239027790984</v>
      </c>
      <c r="AQ52" s="4">
        <f t="shared" si="21"/>
        <v>883.59600000000137</v>
      </c>
      <c r="AR52" s="4">
        <f t="shared" si="22"/>
        <v>-279.6919999999991</v>
      </c>
    </row>
    <row r="53" spans="1:44" x14ac:dyDescent="0.25">
      <c r="A53" t="s">
        <v>66</v>
      </c>
      <c r="B53" s="3">
        <v>45582</v>
      </c>
      <c r="C53" s="13">
        <v>45602</v>
      </c>
      <c r="D53">
        <f t="shared" si="0"/>
        <v>20</v>
      </c>
      <c r="E53" t="str">
        <f t="shared" si="1"/>
        <v>Original</v>
      </c>
      <c r="F53" s="3">
        <f t="shared" si="2"/>
        <v>45602</v>
      </c>
      <c r="G53" s="8">
        <f t="shared" si="3"/>
        <v>20</v>
      </c>
      <c r="H53" t="s">
        <v>647</v>
      </c>
      <c r="I53" t="s">
        <v>654</v>
      </c>
      <c r="J53" t="s">
        <v>668</v>
      </c>
      <c r="K53" t="s">
        <v>706</v>
      </c>
      <c r="L53" t="s">
        <v>710</v>
      </c>
      <c r="M53" t="s">
        <v>719</v>
      </c>
      <c r="N53" t="s">
        <v>732</v>
      </c>
      <c r="O53" t="s">
        <v>785</v>
      </c>
      <c r="P53" s="4">
        <v>72.94</v>
      </c>
      <c r="Q53" s="23">
        <v>106.3</v>
      </c>
      <c r="R53" s="4">
        <f t="shared" si="23"/>
        <v>106.3</v>
      </c>
      <c r="S53" s="11">
        <v>0.29499999999999998</v>
      </c>
      <c r="T53" s="8">
        <v>8</v>
      </c>
      <c r="U53" s="4">
        <f t="shared" si="6"/>
        <v>599.53200000000004</v>
      </c>
      <c r="V53" s="4">
        <f t="shared" si="7"/>
        <v>583.52</v>
      </c>
      <c r="W53" s="4">
        <f t="shared" si="8"/>
        <v>16.012000000000057</v>
      </c>
      <c r="X53" s="11">
        <f t="shared" si="9"/>
        <v>2.6707498515508857E-2</v>
      </c>
      <c r="Y53" s="3" t="str">
        <f t="shared" si="4"/>
        <v>Oct-2024</v>
      </c>
      <c r="Z53" s="3">
        <f t="shared" si="10"/>
        <v>45566</v>
      </c>
      <c r="AA53" s="3">
        <f t="shared" si="11"/>
        <v>44927</v>
      </c>
      <c r="AB53">
        <f t="shared" si="12"/>
        <v>21</v>
      </c>
      <c r="AC53" s="18" t="str">
        <f t="shared" si="5"/>
        <v>Q4-2024</v>
      </c>
      <c r="AD53" t="str">
        <f t="shared" si="13"/>
        <v>Asia → India → Bengaluru</v>
      </c>
      <c r="AG53" t="str">
        <f t="shared" si="14"/>
        <v>Low</v>
      </c>
      <c r="AH53">
        <f t="shared" si="15"/>
        <v>0</v>
      </c>
      <c r="AI53">
        <f t="shared" si="16"/>
        <v>1</v>
      </c>
      <c r="AJ53" s="11">
        <f>MIN(S53, WhatIf_Panel!$B$2)</f>
        <v>0.25</v>
      </c>
      <c r="AK53">
        <f>P53 * (1 + WhatIf_Panel!$B$3)</f>
        <v>80.234000000000009</v>
      </c>
      <c r="AL53">
        <f>ROUND(T53 * (1 + WhatIf_Panel!$B$4), 0)</f>
        <v>8</v>
      </c>
      <c r="AM53">
        <f t="shared" si="17"/>
        <v>637.79999999999995</v>
      </c>
      <c r="AN53">
        <f t="shared" si="18"/>
        <v>641.87200000000007</v>
      </c>
      <c r="AO53">
        <f t="shared" si="19"/>
        <v>-4.0720000000001164</v>
      </c>
      <c r="AP53" s="11">
        <f t="shared" si="20"/>
        <v>-6.3844465349641218E-3</v>
      </c>
      <c r="AQ53" s="4">
        <f t="shared" si="21"/>
        <v>38.267999999999915</v>
      </c>
      <c r="AR53" s="4">
        <f t="shared" si="22"/>
        <v>-20.084000000000174</v>
      </c>
    </row>
    <row r="54" spans="1:44" x14ac:dyDescent="0.25">
      <c r="A54" t="s">
        <v>67</v>
      </c>
      <c r="B54" s="3">
        <v>45016</v>
      </c>
      <c r="C54" s="13">
        <v>45021</v>
      </c>
      <c r="D54">
        <f t="shared" si="0"/>
        <v>5</v>
      </c>
      <c r="E54" t="str">
        <f t="shared" si="1"/>
        <v>Original</v>
      </c>
      <c r="F54" s="3">
        <f t="shared" si="2"/>
        <v>45021</v>
      </c>
      <c r="G54" s="8">
        <f t="shared" si="3"/>
        <v>5</v>
      </c>
      <c r="H54" t="s">
        <v>646</v>
      </c>
      <c r="I54" t="s">
        <v>650</v>
      </c>
      <c r="J54" t="s">
        <v>678</v>
      </c>
      <c r="K54" t="s">
        <v>702</v>
      </c>
      <c r="L54" t="s">
        <v>709</v>
      </c>
      <c r="M54" t="s">
        <v>717</v>
      </c>
      <c r="N54" t="s">
        <v>731</v>
      </c>
      <c r="O54" t="s">
        <v>786</v>
      </c>
      <c r="P54" s="4">
        <v>533.26</v>
      </c>
      <c r="Q54" s="23">
        <v>385.72</v>
      </c>
      <c r="R54" s="4">
        <f t="shared" si="23"/>
        <v>385.72</v>
      </c>
      <c r="S54" s="11">
        <v>0</v>
      </c>
      <c r="T54" s="8">
        <v>15</v>
      </c>
      <c r="U54" s="4">
        <f t="shared" si="6"/>
        <v>5785.8</v>
      </c>
      <c r="V54" s="4">
        <f t="shared" si="7"/>
        <v>7998.9</v>
      </c>
      <c r="W54" s="4">
        <f t="shared" si="8"/>
        <v>-2213.0999999999995</v>
      </c>
      <c r="X54" s="11">
        <f t="shared" si="9"/>
        <v>-0.38250544436378708</v>
      </c>
      <c r="Y54" s="3" t="str">
        <f t="shared" si="4"/>
        <v>Mar-2023</v>
      </c>
      <c r="Z54" s="3">
        <f t="shared" si="10"/>
        <v>44986</v>
      </c>
      <c r="AA54" s="3">
        <f t="shared" si="11"/>
        <v>44927</v>
      </c>
      <c r="AB54">
        <f t="shared" si="12"/>
        <v>2</v>
      </c>
      <c r="AC54" s="18" t="str">
        <f t="shared" si="5"/>
        <v>Q1-2023</v>
      </c>
      <c r="AD54" t="str">
        <f t="shared" si="13"/>
        <v>Africa → Kenya → Nakuru</v>
      </c>
      <c r="AG54" t="str">
        <f t="shared" si="14"/>
        <v>Low</v>
      </c>
      <c r="AH54">
        <f t="shared" si="15"/>
        <v>1</v>
      </c>
      <c r="AI54">
        <f t="shared" si="16"/>
        <v>0</v>
      </c>
      <c r="AJ54" s="11">
        <f>MIN(S54, WhatIf_Panel!$B$2)</f>
        <v>0</v>
      </c>
      <c r="AK54">
        <f>P54 * (1 + WhatIf_Panel!$B$3)</f>
        <v>586.58600000000001</v>
      </c>
      <c r="AL54">
        <f>ROUND(T54 * (1 + WhatIf_Panel!$B$4), 0)</f>
        <v>16</v>
      </c>
      <c r="AM54">
        <f t="shared" si="17"/>
        <v>6171.52</v>
      </c>
      <c r="AN54">
        <f t="shared" si="18"/>
        <v>9385.3760000000002</v>
      </c>
      <c r="AO54">
        <f t="shared" si="19"/>
        <v>-3213.8559999999998</v>
      </c>
      <c r="AP54" s="11">
        <f t="shared" si="20"/>
        <v>-0.52075598880016583</v>
      </c>
      <c r="AQ54" s="4">
        <f t="shared" si="21"/>
        <v>385.72000000000025</v>
      </c>
      <c r="AR54" s="4">
        <f t="shared" si="22"/>
        <v>-1000.7560000000003</v>
      </c>
    </row>
    <row r="55" spans="1:44" x14ac:dyDescent="0.25">
      <c r="A55" t="s">
        <v>68</v>
      </c>
      <c r="B55" s="3">
        <v>45678</v>
      </c>
      <c r="C55" s="13">
        <v>45704</v>
      </c>
      <c r="D55">
        <f t="shared" si="0"/>
        <v>26</v>
      </c>
      <c r="E55" t="str">
        <f t="shared" si="1"/>
        <v>Original</v>
      </c>
      <c r="F55" s="3">
        <f t="shared" si="2"/>
        <v>45704</v>
      </c>
      <c r="G55" s="8">
        <f t="shared" si="3"/>
        <v>26</v>
      </c>
      <c r="H55" t="s">
        <v>649</v>
      </c>
      <c r="I55" t="s">
        <v>657</v>
      </c>
      <c r="J55" t="s">
        <v>679</v>
      </c>
      <c r="K55" t="s">
        <v>701</v>
      </c>
      <c r="L55" t="s">
        <v>710</v>
      </c>
      <c r="M55" t="s">
        <v>719</v>
      </c>
      <c r="N55" t="s">
        <v>731</v>
      </c>
      <c r="O55" t="s">
        <v>787</v>
      </c>
      <c r="P55" s="4">
        <v>204.11</v>
      </c>
      <c r="Q55" s="23">
        <v>236.87</v>
      </c>
      <c r="R55" s="4">
        <f t="shared" si="23"/>
        <v>236.87</v>
      </c>
      <c r="S55" s="11">
        <v>0.182</v>
      </c>
      <c r="T55" s="8">
        <v>13</v>
      </c>
      <c r="U55" s="4">
        <f t="shared" si="6"/>
        <v>2518.8755800000004</v>
      </c>
      <c r="V55" s="4">
        <f t="shared" si="7"/>
        <v>2653.4300000000003</v>
      </c>
      <c r="W55" s="4">
        <f t="shared" si="8"/>
        <v>-134.55441999999994</v>
      </c>
      <c r="X55" s="11">
        <f t="shared" si="9"/>
        <v>-5.3418446337075494E-2</v>
      </c>
      <c r="Y55" s="3" t="str">
        <f t="shared" si="4"/>
        <v>Jan-2025</v>
      </c>
      <c r="Z55" s="3">
        <f t="shared" si="10"/>
        <v>45658</v>
      </c>
      <c r="AA55" s="3">
        <f t="shared" si="11"/>
        <v>44927</v>
      </c>
      <c r="AB55">
        <f t="shared" si="12"/>
        <v>24</v>
      </c>
      <c r="AC55" s="18" t="str">
        <f t="shared" si="5"/>
        <v>Q1-2025</v>
      </c>
      <c r="AD55" t="str">
        <f t="shared" si="13"/>
        <v>Europe → France → Lyon</v>
      </c>
      <c r="AG55" t="str">
        <f t="shared" si="14"/>
        <v>Low</v>
      </c>
      <c r="AH55">
        <f t="shared" si="15"/>
        <v>0</v>
      </c>
      <c r="AI55">
        <f t="shared" si="16"/>
        <v>0</v>
      </c>
      <c r="AJ55" s="11">
        <f>MIN(S55, WhatIf_Panel!$B$2)</f>
        <v>0.182</v>
      </c>
      <c r="AK55">
        <f>P55 * (1 + WhatIf_Panel!$B$3)</f>
        <v>224.52100000000004</v>
      </c>
      <c r="AL55">
        <f>ROUND(T55 * (1 + WhatIf_Panel!$B$4), 0)</f>
        <v>14</v>
      </c>
      <c r="AM55">
        <f t="shared" si="17"/>
        <v>2712.6352400000005</v>
      </c>
      <c r="AN55">
        <f t="shared" si="18"/>
        <v>3143.2940000000008</v>
      </c>
      <c r="AO55">
        <f t="shared" si="19"/>
        <v>-430.65876000000026</v>
      </c>
      <c r="AP55" s="11">
        <f t="shared" si="20"/>
        <v>-0.15876029097078315</v>
      </c>
      <c r="AQ55" s="4">
        <f t="shared" si="21"/>
        <v>193.75966000000017</v>
      </c>
      <c r="AR55" s="4">
        <f t="shared" si="22"/>
        <v>-296.10434000000032</v>
      </c>
    </row>
    <row r="56" spans="1:44" x14ac:dyDescent="0.25">
      <c r="A56" t="s">
        <v>69</v>
      </c>
      <c r="B56" s="3">
        <v>45168</v>
      </c>
      <c r="C56" s="13">
        <v>45170</v>
      </c>
      <c r="D56">
        <f t="shared" si="0"/>
        <v>2</v>
      </c>
      <c r="E56" t="str">
        <f t="shared" si="1"/>
        <v>Original</v>
      </c>
      <c r="F56" s="3">
        <f t="shared" si="2"/>
        <v>45170</v>
      </c>
      <c r="G56" s="8">
        <f t="shared" si="3"/>
        <v>2</v>
      </c>
      <c r="H56" t="s">
        <v>649</v>
      </c>
      <c r="I56" t="s">
        <v>656</v>
      </c>
      <c r="J56" t="s">
        <v>684</v>
      </c>
      <c r="K56" t="s">
        <v>701</v>
      </c>
      <c r="L56" t="s">
        <v>711</v>
      </c>
      <c r="M56" t="s">
        <v>725</v>
      </c>
      <c r="N56" t="s">
        <v>729</v>
      </c>
      <c r="O56" t="s">
        <v>788</v>
      </c>
      <c r="P56" s="4">
        <v>44.42</v>
      </c>
      <c r="Q56" s="23">
        <v>41.9</v>
      </c>
      <c r="R56" s="4">
        <f t="shared" si="23"/>
        <v>41.9</v>
      </c>
      <c r="S56" s="11">
        <v>0.14399999999999999</v>
      </c>
      <c r="T56" s="8">
        <v>6</v>
      </c>
      <c r="U56" s="4">
        <f t="shared" si="6"/>
        <v>215.19839999999996</v>
      </c>
      <c r="V56" s="4">
        <f t="shared" si="7"/>
        <v>266.52</v>
      </c>
      <c r="W56" s="4">
        <f t="shared" si="8"/>
        <v>-51.321600000000018</v>
      </c>
      <c r="X56" s="11">
        <f t="shared" si="9"/>
        <v>-0.23848504449847224</v>
      </c>
      <c r="Y56" s="3" t="str">
        <f t="shared" si="4"/>
        <v>Aug-2023</v>
      </c>
      <c r="Z56" s="3">
        <f t="shared" si="10"/>
        <v>45139</v>
      </c>
      <c r="AA56" s="3">
        <f t="shared" si="11"/>
        <v>44927</v>
      </c>
      <c r="AB56">
        <f t="shared" si="12"/>
        <v>7</v>
      </c>
      <c r="AC56" s="18" t="str">
        <f t="shared" si="5"/>
        <v>Q3-2023</v>
      </c>
      <c r="AD56" t="str">
        <f t="shared" si="13"/>
        <v>Europe → Germany → Munich</v>
      </c>
      <c r="AG56" t="str">
        <f t="shared" si="14"/>
        <v>Low</v>
      </c>
      <c r="AH56">
        <f t="shared" si="15"/>
        <v>1</v>
      </c>
      <c r="AI56">
        <f t="shared" si="16"/>
        <v>0</v>
      </c>
      <c r="AJ56" s="11">
        <f>MIN(S56, WhatIf_Panel!$B$2)</f>
        <v>0.14399999999999999</v>
      </c>
      <c r="AK56">
        <f>P56 * (1 + WhatIf_Panel!$B$3)</f>
        <v>48.862000000000009</v>
      </c>
      <c r="AL56">
        <f>ROUND(T56 * (1 + WhatIf_Panel!$B$4), 0)</f>
        <v>6</v>
      </c>
      <c r="AM56">
        <f t="shared" si="17"/>
        <v>215.19839999999996</v>
      </c>
      <c r="AN56">
        <f t="shared" si="18"/>
        <v>293.17200000000003</v>
      </c>
      <c r="AO56">
        <f t="shared" si="19"/>
        <v>-77.973600000000062</v>
      </c>
      <c r="AP56" s="11">
        <f t="shared" si="20"/>
        <v>-0.36233354894831965</v>
      </c>
      <c r="AQ56" s="4">
        <f t="shared" si="21"/>
        <v>0</v>
      </c>
      <c r="AR56" s="4">
        <f t="shared" si="22"/>
        <v>-26.652000000000044</v>
      </c>
    </row>
    <row r="57" spans="1:44" x14ac:dyDescent="0.25">
      <c r="A57" t="s">
        <v>70</v>
      </c>
      <c r="B57" s="3">
        <v>45753</v>
      </c>
      <c r="C57" s="13">
        <v>45777</v>
      </c>
      <c r="D57">
        <f t="shared" si="0"/>
        <v>24</v>
      </c>
      <c r="E57" t="str">
        <f t="shared" si="1"/>
        <v>Original</v>
      </c>
      <c r="F57" s="3">
        <f t="shared" si="2"/>
        <v>45777</v>
      </c>
      <c r="G57" s="8">
        <f t="shared" si="3"/>
        <v>24</v>
      </c>
      <c r="H57" t="s">
        <v>648</v>
      </c>
      <c r="I57" t="s">
        <v>655</v>
      </c>
      <c r="J57" t="s">
        <v>672</v>
      </c>
      <c r="K57" t="s">
        <v>702</v>
      </c>
      <c r="L57" t="s">
        <v>708</v>
      </c>
      <c r="M57" t="s">
        <v>723</v>
      </c>
      <c r="N57" t="s">
        <v>732</v>
      </c>
      <c r="O57" t="s">
        <v>789</v>
      </c>
      <c r="P57" s="4">
        <v>855.78</v>
      </c>
      <c r="Q57" s="23">
        <v>977.38</v>
      </c>
      <c r="R57" s="4">
        <f t="shared" si="23"/>
        <v>977.38</v>
      </c>
      <c r="S57" s="11">
        <v>0.14699999999999999</v>
      </c>
      <c r="T57" s="8">
        <v>38</v>
      </c>
      <c r="U57" s="4">
        <f t="shared" si="6"/>
        <v>31680.795320000001</v>
      </c>
      <c r="V57" s="4">
        <f t="shared" si="7"/>
        <v>32519.64</v>
      </c>
      <c r="W57" s="4">
        <f t="shared" si="8"/>
        <v>-838.84467999999833</v>
      </c>
      <c r="X57" s="11">
        <f t="shared" si="9"/>
        <v>-2.6478018355506307E-2</v>
      </c>
      <c r="Y57" s="3" t="str">
        <f t="shared" si="4"/>
        <v>Apr-2025</v>
      </c>
      <c r="Z57" s="3">
        <f t="shared" si="10"/>
        <v>45748</v>
      </c>
      <c r="AA57" s="3">
        <f t="shared" si="11"/>
        <v>44927</v>
      </c>
      <c r="AB57">
        <f t="shared" si="12"/>
        <v>27</v>
      </c>
      <c r="AC57" s="18" t="str">
        <f t="shared" si="5"/>
        <v>Q2-2025</v>
      </c>
      <c r="AD57" t="str">
        <f t="shared" si="13"/>
        <v>Americas → Brazil → Brasília</v>
      </c>
      <c r="AG57" t="str">
        <f t="shared" si="14"/>
        <v>Medium</v>
      </c>
      <c r="AH57">
        <f t="shared" si="15"/>
        <v>0</v>
      </c>
      <c r="AI57">
        <f t="shared" si="16"/>
        <v>0</v>
      </c>
      <c r="AJ57" s="11">
        <f>MIN(S57, WhatIf_Panel!$B$2)</f>
        <v>0.14699999999999999</v>
      </c>
      <c r="AK57">
        <f>P57 * (1 + WhatIf_Panel!$B$3)</f>
        <v>941.35800000000006</v>
      </c>
      <c r="AL57">
        <f>ROUND(T57 * (1 + WhatIf_Panel!$B$4), 0)</f>
        <v>40</v>
      </c>
      <c r="AM57">
        <f t="shared" si="17"/>
        <v>33348.205599999994</v>
      </c>
      <c r="AN57">
        <f t="shared" si="18"/>
        <v>37654.32</v>
      </c>
      <c r="AO57">
        <f t="shared" si="19"/>
        <v>-4306.1144000000058</v>
      </c>
      <c r="AP57" s="11">
        <f t="shared" si="20"/>
        <v>-0.1291258201910572</v>
      </c>
      <c r="AQ57" s="4">
        <f t="shared" si="21"/>
        <v>1667.4102799999928</v>
      </c>
      <c r="AR57" s="4">
        <f t="shared" si="22"/>
        <v>-3467.2697200000075</v>
      </c>
    </row>
    <row r="58" spans="1:44" x14ac:dyDescent="0.25">
      <c r="A58" t="s">
        <v>71</v>
      </c>
      <c r="B58" s="3">
        <v>45697</v>
      </c>
      <c r="C58" s="13">
        <v>45717</v>
      </c>
      <c r="D58">
        <f t="shared" si="0"/>
        <v>20</v>
      </c>
      <c r="E58" t="str">
        <f t="shared" si="1"/>
        <v>Original</v>
      </c>
      <c r="F58" s="3">
        <f t="shared" si="2"/>
        <v>45717</v>
      </c>
      <c r="G58" s="8">
        <f t="shared" si="3"/>
        <v>20</v>
      </c>
      <c r="H58" t="s">
        <v>648</v>
      </c>
      <c r="I58" t="s">
        <v>655</v>
      </c>
      <c r="J58" t="s">
        <v>670</v>
      </c>
      <c r="K58" t="s">
        <v>701</v>
      </c>
      <c r="L58" t="s">
        <v>710</v>
      </c>
      <c r="M58" t="s">
        <v>717</v>
      </c>
      <c r="N58" t="s">
        <v>731</v>
      </c>
      <c r="O58" t="s">
        <v>790</v>
      </c>
      <c r="P58" s="4">
        <v>1154.6400000000001</v>
      </c>
      <c r="Q58" s="23">
        <v>2794.13</v>
      </c>
      <c r="R58" s="4">
        <f t="shared" si="23"/>
        <v>2794.13</v>
      </c>
      <c r="S58" s="11">
        <v>3.5000000000000003E-2</v>
      </c>
      <c r="T58" s="8">
        <v>11</v>
      </c>
      <c r="U58" s="4">
        <f t="shared" si="6"/>
        <v>29659.68995</v>
      </c>
      <c r="V58" s="4">
        <f t="shared" si="7"/>
        <v>12701.04</v>
      </c>
      <c r="W58" s="4">
        <f t="shared" si="8"/>
        <v>16958.649949999999</v>
      </c>
      <c r="X58" s="11">
        <f t="shared" si="9"/>
        <v>0.57177435025749479</v>
      </c>
      <c r="Y58" s="3" t="str">
        <f t="shared" si="4"/>
        <v>Feb-2025</v>
      </c>
      <c r="Z58" s="3">
        <f t="shared" si="10"/>
        <v>45689</v>
      </c>
      <c r="AA58" s="3">
        <f t="shared" si="11"/>
        <v>44927</v>
      </c>
      <c r="AB58">
        <f t="shared" si="12"/>
        <v>25</v>
      </c>
      <c r="AC58" s="18" t="str">
        <f t="shared" si="5"/>
        <v>Q1-2025</v>
      </c>
      <c r="AD58" t="str">
        <f t="shared" si="13"/>
        <v>Americas → Brazil → São Paulo</v>
      </c>
      <c r="AG58" t="str">
        <f t="shared" si="14"/>
        <v>High</v>
      </c>
      <c r="AH58">
        <f t="shared" si="15"/>
        <v>0</v>
      </c>
      <c r="AI58">
        <f t="shared" si="16"/>
        <v>0</v>
      </c>
      <c r="AJ58" s="11">
        <f>MIN(S58, WhatIf_Panel!$B$2)</f>
        <v>3.5000000000000003E-2</v>
      </c>
      <c r="AK58">
        <f>P58 * (1 + WhatIf_Panel!$B$3)</f>
        <v>1270.1040000000003</v>
      </c>
      <c r="AL58">
        <f>ROUND(T58 * (1 + WhatIf_Panel!$B$4), 0)</f>
        <v>12</v>
      </c>
      <c r="AM58">
        <f t="shared" si="17"/>
        <v>32356.025399999995</v>
      </c>
      <c r="AN58">
        <f t="shared" si="18"/>
        <v>15241.248000000003</v>
      </c>
      <c r="AO58">
        <f t="shared" si="19"/>
        <v>17114.777399999992</v>
      </c>
      <c r="AP58" s="11">
        <f t="shared" si="20"/>
        <v>0.52895178528324416</v>
      </c>
      <c r="AQ58" s="4">
        <f t="shared" si="21"/>
        <v>2696.335449999995</v>
      </c>
      <c r="AR58" s="4">
        <f t="shared" si="22"/>
        <v>156.12744999999268</v>
      </c>
    </row>
    <row r="59" spans="1:44" x14ac:dyDescent="0.25">
      <c r="A59" t="s">
        <v>72</v>
      </c>
      <c r="B59" s="3">
        <v>45643</v>
      </c>
      <c r="C59" s="13">
        <v>45644</v>
      </c>
      <c r="D59">
        <f t="shared" si="0"/>
        <v>1</v>
      </c>
      <c r="E59" t="str">
        <f t="shared" si="1"/>
        <v>Original</v>
      </c>
      <c r="F59" s="3">
        <f t="shared" si="2"/>
        <v>45644</v>
      </c>
      <c r="G59" s="8">
        <f t="shared" si="3"/>
        <v>1</v>
      </c>
      <c r="H59" t="s">
        <v>649</v>
      </c>
      <c r="I59" t="s">
        <v>656</v>
      </c>
      <c r="J59" t="s">
        <v>684</v>
      </c>
      <c r="K59" t="s">
        <v>702</v>
      </c>
      <c r="L59" t="s">
        <v>707</v>
      </c>
      <c r="M59" t="s">
        <v>716</v>
      </c>
      <c r="N59" t="s">
        <v>733</v>
      </c>
      <c r="O59" t="s">
        <v>791</v>
      </c>
      <c r="P59" s="4">
        <v>346.82</v>
      </c>
      <c r="Q59" s="23">
        <v>701.95</v>
      </c>
      <c r="R59" s="4">
        <f t="shared" si="23"/>
        <v>701.95</v>
      </c>
      <c r="S59" s="11">
        <v>0.14699999999999999</v>
      </c>
      <c r="T59" s="8">
        <v>8</v>
      </c>
      <c r="U59" s="4">
        <f t="shared" si="6"/>
        <v>4790.1068000000005</v>
      </c>
      <c r="V59" s="4">
        <f t="shared" si="7"/>
        <v>2774.56</v>
      </c>
      <c r="W59" s="4">
        <f t="shared" si="8"/>
        <v>2015.5468000000005</v>
      </c>
      <c r="X59" s="11">
        <f t="shared" si="9"/>
        <v>0.42077283120284509</v>
      </c>
      <c r="Y59" s="3" t="str">
        <f t="shared" si="4"/>
        <v>Dec-2024</v>
      </c>
      <c r="Z59" s="3">
        <f t="shared" si="10"/>
        <v>45627</v>
      </c>
      <c r="AA59" s="3">
        <f t="shared" si="11"/>
        <v>44927</v>
      </c>
      <c r="AB59">
        <f t="shared" si="12"/>
        <v>23</v>
      </c>
      <c r="AC59" s="18" t="str">
        <f t="shared" si="5"/>
        <v>Q4-2024</v>
      </c>
      <c r="AD59" t="str">
        <f t="shared" si="13"/>
        <v>Europe → Germany → Munich</v>
      </c>
      <c r="AG59" t="str">
        <f t="shared" si="14"/>
        <v>Low</v>
      </c>
      <c r="AH59">
        <f t="shared" si="15"/>
        <v>1</v>
      </c>
      <c r="AI59">
        <f t="shared" si="16"/>
        <v>0</v>
      </c>
      <c r="AJ59" s="11">
        <f>MIN(S59, WhatIf_Panel!$B$2)</f>
        <v>0.14699999999999999</v>
      </c>
      <c r="AK59">
        <f>P59 * (1 + WhatIf_Panel!$B$3)</f>
        <v>381.50200000000001</v>
      </c>
      <c r="AL59">
        <f>ROUND(T59 * (1 + WhatIf_Panel!$B$4), 0)</f>
        <v>8</v>
      </c>
      <c r="AM59">
        <f t="shared" si="17"/>
        <v>4790.1068000000005</v>
      </c>
      <c r="AN59">
        <f t="shared" si="18"/>
        <v>3052.0160000000001</v>
      </c>
      <c r="AO59">
        <f t="shared" si="19"/>
        <v>1738.0908000000004</v>
      </c>
      <c r="AP59" s="11">
        <f t="shared" si="20"/>
        <v>0.36285011432312952</v>
      </c>
      <c r="AQ59" s="4">
        <f t="shared" si="21"/>
        <v>0</v>
      </c>
      <c r="AR59" s="4">
        <f t="shared" si="22"/>
        <v>-277.45600000000013</v>
      </c>
    </row>
    <row r="60" spans="1:44" x14ac:dyDescent="0.25">
      <c r="A60" t="s">
        <v>73</v>
      </c>
      <c r="B60" s="3">
        <v>45817</v>
      </c>
      <c r="C60" s="13">
        <v>45826</v>
      </c>
      <c r="D60">
        <f t="shared" si="0"/>
        <v>9</v>
      </c>
      <c r="E60" t="str">
        <f t="shared" si="1"/>
        <v>Original</v>
      </c>
      <c r="F60" s="3">
        <f t="shared" si="2"/>
        <v>45826</v>
      </c>
      <c r="G60" s="8">
        <f t="shared" si="3"/>
        <v>9</v>
      </c>
      <c r="H60" t="s">
        <v>649</v>
      </c>
      <c r="I60" t="s">
        <v>657</v>
      </c>
      <c r="J60" t="s">
        <v>673</v>
      </c>
      <c r="K60" t="s">
        <v>705</v>
      </c>
      <c r="L60" t="s">
        <v>709</v>
      </c>
      <c r="M60" t="s">
        <v>722</v>
      </c>
      <c r="N60" t="s">
        <v>733</v>
      </c>
      <c r="O60" t="s">
        <v>792</v>
      </c>
      <c r="P60" s="4">
        <v>1225.5</v>
      </c>
      <c r="Q60" s="23">
        <v>-5.27</v>
      </c>
      <c r="R60" s="4">
        <f t="shared" si="23"/>
        <v>5.27</v>
      </c>
      <c r="S60" s="11">
        <v>7.4999999999999997E-2</v>
      </c>
      <c r="T60" s="8">
        <v>56</v>
      </c>
      <c r="U60" s="4">
        <f t="shared" si="6"/>
        <v>272.98599999999999</v>
      </c>
      <c r="V60" s="4">
        <f t="shared" si="7"/>
        <v>68628</v>
      </c>
      <c r="W60" s="4">
        <f t="shared" si="8"/>
        <v>-68355.013999999996</v>
      </c>
      <c r="X60" s="11">
        <f t="shared" si="9"/>
        <v>-250.39750756449047</v>
      </c>
      <c r="Y60" s="3" t="str">
        <f t="shared" si="4"/>
        <v>Jun-2025</v>
      </c>
      <c r="Z60" s="3">
        <f t="shared" si="10"/>
        <v>45809</v>
      </c>
      <c r="AA60" s="3">
        <f t="shared" si="11"/>
        <v>44927</v>
      </c>
      <c r="AB60">
        <f t="shared" si="12"/>
        <v>29</v>
      </c>
      <c r="AC60" s="18" t="str">
        <f t="shared" si="5"/>
        <v>Q2-2025</v>
      </c>
      <c r="AD60" t="str">
        <f t="shared" si="13"/>
        <v>Europe → France → Marseille</v>
      </c>
      <c r="AG60" t="str">
        <f t="shared" si="14"/>
        <v>Low</v>
      </c>
      <c r="AH60">
        <f t="shared" si="15"/>
        <v>0</v>
      </c>
      <c r="AI60">
        <f t="shared" si="16"/>
        <v>0</v>
      </c>
      <c r="AJ60" s="11">
        <f>MIN(S60, WhatIf_Panel!$B$2)</f>
        <v>7.4999999999999997E-2</v>
      </c>
      <c r="AK60">
        <f>P60 * (1 + WhatIf_Panel!$B$3)</f>
        <v>1348.0500000000002</v>
      </c>
      <c r="AL60">
        <f>ROUND(T60 * (1 + WhatIf_Panel!$B$4), 0)</f>
        <v>59</v>
      </c>
      <c r="AM60">
        <f t="shared" si="17"/>
        <v>287.61024999999995</v>
      </c>
      <c r="AN60">
        <f t="shared" si="18"/>
        <v>79534.950000000012</v>
      </c>
      <c r="AO60">
        <f t="shared" si="19"/>
        <v>-79247.339750000014</v>
      </c>
      <c r="AP60" s="11">
        <f t="shared" si="20"/>
        <v>-275.53725832093966</v>
      </c>
      <c r="AQ60" s="4">
        <f t="shared" si="21"/>
        <v>14.624249999999961</v>
      </c>
      <c r="AR60" s="4">
        <f t="shared" si="22"/>
        <v>-10892.325750000018</v>
      </c>
    </row>
    <row r="61" spans="1:44" x14ac:dyDescent="0.25">
      <c r="A61" t="s">
        <v>74</v>
      </c>
      <c r="B61" s="3">
        <v>45779</v>
      </c>
      <c r="C61" s="13">
        <v>45790</v>
      </c>
      <c r="D61">
        <f t="shared" si="0"/>
        <v>11</v>
      </c>
      <c r="E61" t="str">
        <f t="shared" si="1"/>
        <v>Original</v>
      </c>
      <c r="F61" s="3">
        <f t="shared" si="2"/>
        <v>45790</v>
      </c>
      <c r="G61" s="8">
        <f t="shared" si="3"/>
        <v>11</v>
      </c>
      <c r="H61" t="s">
        <v>646</v>
      </c>
      <c r="I61" t="s">
        <v>650</v>
      </c>
      <c r="J61" t="s">
        <v>678</v>
      </c>
      <c r="K61" t="s">
        <v>705</v>
      </c>
      <c r="L61" t="s">
        <v>708</v>
      </c>
      <c r="M61" t="s">
        <v>720</v>
      </c>
      <c r="N61" t="s">
        <v>733</v>
      </c>
      <c r="O61" t="s">
        <v>793</v>
      </c>
      <c r="P61" s="4">
        <v>1057.5999999999999</v>
      </c>
      <c r="Q61" s="23">
        <v>1437.06</v>
      </c>
      <c r="R61" s="4">
        <f t="shared" si="23"/>
        <v>1437.06</v>
      </c>
      <c r="S61" s="11">
        <v>0.20499999999999999</v>
      </c>
      <c r="T61" s="8">
        <v>4</v>
      </c>
      <c r="U61" s="4">
        <f t="shared" si="6"/>
        <v>4569.8508000000002</v>
      </c>
      <c r="V61" s="4">
        <f t="shared" si="7"/>
        <v>4230.3999999999996</v>
      </c>
      <c r="W61" s="4">
        <f t="shared" si="8"/>
        <v>339.45080000000053</v>
      </c>
      <c r="X61" s="11">
        <f t="shared" si="9"/>
        <v>7.4280499485891424E-2</v>
      </c>
      <c r="Y61" s="3" t="str">
        <f t="shared" si="4"/>
        <v>May-2025</v>
      </c>
      <c r="Z61" s="3">
        <f t="shared" si="10"/>
        <v>45778</v>
      </c>
      <c r="AA61" s="3">
        <f t="shared" si="11"/>
        <v>44927</v>
      </c>
      <c r="AB61">
        <f t="shared" si="12"/>
        <v>28</v>
      </c>
      <c r="AC61" s="18" t="str">
        <f t="shared" si="5"/>
        <v>Q2-2025</v>
      </c>
      <c r="AD61" t="str">
        <f t="shared" si="13"/>
        <v>Africa → Kenya → Nakuru</v>
      </c>
      <c r="AG61" t="str">
        <f t="shared" si="14"/>
        <v>Medium</v>
      </c>
      <c r="AH61">
        <f t="shared" si="15"/>
        <v>0</v>
      </c>
      <c r="AI61">
        <f t="shared" si="16"/>
        <v>1</v>
      </c>
      <c r="AJ61" s="11">
        <f>MIN(S61, WhatIf_Panel!$B$2)</f>
        <v>0.20499999999999999</v>
      </c>
      <c r="AK61">
        <f>P61 * (1 + WhatIf_Panel!$B$3)</f>
        <v>1163.3599999999999</v>
      </c>
      <c r="AL61">
        <f>ROUND(T61 * (1 + WhatIf_Panel!$B$4), 0)</f>
        <v>4</v>
      </c>
      <c r="AM61">
        <f t="shared" si="17"/>
        <v>4569.8508000000002</v>
      </c>
      <c r="AN61">
        <f t="shared" si="18"/>
        <v>4653.4399999999996</v>
      </c>
      <c r="AO61">
        <f t="shared" si="19"/>
        <v>-83.589199999999437</v>
      </c>
      <c r="AP61" s="11">
        <f t="shared" si="20"/>
        <v>-1.8291450565519434E-2</v>
      </c>
      <c r="AQ61" s="4">
        <f t="shared" si="21"/>
        <v>0</v>
      </c>
      <c r="AR61" s="4">
        <f t="shared" si="22"/>
        <v>-423.03999999999996</v>
      </c>
    </row>
    <row r="62" spans="1:44" x14ac:dyDescent="0.25">
      <c r="A62" t="s">
        <v>75</v>
      </c>
      <c r="B62" s="3">
        <v>45361</v>
      </c>
      <c r="C62" s="13">
        <v>45391</v>
      </c>
      <c r="D62">
        <f t="shared" si="0"/>
        <v>30</v>
      </c>
      <c r="E62" t="str">
        <f t="shared" si="1"/>
        <v>Original</v>
      </c>
      <c r="F62" s="3">
        <f t="shared" si="2"/>
        <v>45391</v>
      </c>
      <c r="G62" s="8">
        <f t="shared" si="3"/>
        <v>30</v>
      </c>
      <c r="H62" t="s">
        <v>649</v>
      </c>
      <c r="I62" t="s">
        <v>657</v>
      </c>
      <c r="J62" t="s">
        <v>679</v>
      </c>
      <c r="K62" t="s">
        <v>701</v>
      </c>
      <c r="L62" t="s">
        <v>711</v>
      </c>
      <c r="M62" t="s">
        <v>714</v>
      </c>
      <c r="N62" t="s">
        <v>727</v>
      </c>
      <c r="O62" t="s">
        <v>794</v>
      </c>
      <c r="P62" s="4">
        <v>1176.56</v>
      </c>
      <c r="Q62" s="23">
        <v>1911.89</v>
      </c>
      <c r="R62" s="4">
        <f t="shared" si="23"/>
        <v>1911.89</v>
      </c>
      <c r="S62" s="11">
        <v>0.11899999999999999</v>
      </c>
      <c r="T62" s="8">
        <v>20</v>
      </c>
      <c r="U62" s="4">
        <f t="shared" si="6"/>
        <v>33687.501800000005</v>
      </c>
      <c r="V62" s="4">
        <f t="shared" si="7"/>
        <v>23531.199999999997</v>
      </c>
      <c r="W62" s="4">
        <f t="shared" si="8"/>
        <v>10156.301800000008</v>
      </c>
      <c r="X62" s="11">
        <f t="shared" si="9"/>
        <v>0.30148575160892477</v>
      </c>
      <c r="Y62" s="3" t="str">
        <f t="shared" si="4"/>
        <v>Mar-2024</v>
      </c>
      <c r="Z62" s="3">
        <f t="shared" si="10"/>
        <v>45352</v>
      </c>
      <c r="AA62" s="3">
        <f t="shared" si="11"/>
        <v>44927</v>
      </c>
      <c r="AB62">
        <f t="shared" si="12"/>
        <v>14</v>
      </c>
      <c r="AC62" s="18" t="str">
        <f t="shared" si="5"/>
        <v>Q1-2024</v>
      </c>
      <c r="AD62" t="str">
        <f t="shared" si="13"/>
        <v>Europe → France → Lyon</v>
      </c>
      <c r="AG62" t="str">
        <f t="shared" si="14"/>
        <v>High</v>
      </c>
      <c r="AH62">
        <f t="shared" si="15"/>
        <v>0</v>
      </c>
      <c r="AI62">
        <f t="shared" si="16"/>
        <v>0</v>
      </c>
      <c r="AJ62" s="11">
        <f>MIN(S62, WhatIf_Panel!$B$2)</f>
        <v>0.11899999999999999</v>
      </c>
      <c r="AK62">
        <f>P62 * (1 + WhatIf_Panel!$B$3)</f>
        <v>1294.2160000000001</v>
      </c>
      <c r="AL62">
        <f>ROUND(T62 * (1 + WhatIf_Panel!$B$4), 0)</f>
        <v>21</v>
      </c>
      <c r="AM62">
        <f t="shared" si="17"/>
        <v>35371.87689</v>
      </c>
      <c r="AN62">
        <f t="shared" si="18"/>
        <v>27178.536000000004</v>
      </c>
      <c r="AO62">
        <f t="shared" si="19"/>
        <v>8193.3408899999959</v>
      </c>
      <c r="AP62" s="11">
        <f t="shared" si="20"/>
        <v>0.23163432676981693</v>
      </c>
      <c r="AQ62" s="4">
        <f t="shared" si="21"/>
        <v>1684.3750899999941</v>
      </c>
      <c r="AR62" s="4">
        <f t="shared" si="22"/>
        <v>-1962.9609100000125</v>
      </c>
    </row>
    <row r="63" spans="1:44" x14ac:dyDescent="0.25">
      <c r="A63" t="s">
        <v>76</v>
      </c>
      <c r="B63" s="3">
        <v>45910</v>
      </c>
      <c r="C63" s="13">
        <v>45912</v>
      </c>
      <c r="D63">
        <f t="shared" si="0"/>
        <v>2</v>
      </c>
      <c r="E63" t="str">
        <f t="shared" si="1"/>
        <v>Original</v>
      </c>
      <c r="F63" s="3">
        <f t="shared" si="2"/>
        <v>45912</v>
      </c>
      <c r="G63" s="8">
        <f t="shared" si="3"/>
        <v>2</v>
      </c>
      <c r="H63" t="s">
        <v>647</v>
      </c>
      <c r="I63" t="s">
        <v>652</v>
      </c>
      <c r="J63" t="s">
        <v>689</v>
      </c>
      <c r="K63" t="s">
        <v>704</v>
      </c>
      <c r="L63" t="s">
        <v>708</v>
      </c>
      <c r="M63" t="s">
        <v>719</v>
      </c>
      <c r="N63" t="s">
        <v>727</v>
      </c>
      <c r="O63" t="s">
        <v>795</v>
      </c>
      <c r="P63" s="4">
        <v>1470.15</v>
      </c>
      <c r="Q63" s="23">
        <v>2593.7800000000002</v>
      </c>
      <c r="R63" s="4">
        <f t="shared" si="23"/>
        <v>2593.7800000000002</v>
      </c>
      <c r="S63" s="11">
        <v>0.11</v>
      </c>
      <c r="T63" s="8">
        <v>12</v>
      </c>
      <c r="U63" s="4">
        <f t="shared" si="6"/>
        <v>27701.570400000001</v>
      </c>
      <c r="V63" s="4">
        <f t="shared" si="7"/>
        <v>17641.800000000003</v>
      </c>
      <c r="W63" s="4">
        <f t="shared" si="8"/>
        <v>10059.770399999998</v>
      </c>
      <c r="X63" s="11">
        <f t="shared" si="9"/>
        <v>0.36314801849645306</v>
      </c>
      <c r="Y63" s="3" t="str">
        <f t="shared" si="4"/>
        <v>Sep-2025</v>
      </c>
      <c r="Z63" s="3">
        <f t="shared" si="10"/>
        <v>45901</v>
      </c>
      <c r="AA63" s="3">
        <f t="shared" si="11"/>
        <v>44986</v>
      </c>
      <c r="AB63">
        <f t="shared" si="12"/>
        <v>30</v>
      </c>
      <c r="AC63" s="18" t="str">
        <f t="shared" si="5"/>
        <v>Q3-2025</v>
      </c>
      <c r="AD63" t="str">
        <f t="shared" si="13"/>
        <v>Asia → Japan → Tokyo</v>
      </c>
      <c r="AG63" t="str">
        <f t="shared" si="14"/>
        <v>High</v>
      </c>
      <c r="AH63">
        <f t="shared" si="15"/>
        <v>1</v>
      </c>
      <c r="AI63">
        <f t="shared" si="16"/>
        <v>0</v>
      </c>
      <c r="AJ63" s="11">
        <f>MIN(S63, WhatIf_Panel!$B$2)</f>
        <v>0.11</v>
      </c>
      <c r="AK63">
        <f>P63 * (1 + WhatIf_Panel!$B$3)</f>
        <v>1617.1650000000002</v>
      </c>
      <c r="AL63">
        <f>ROUND(T63 * (1 + WhatIf_Panel!$B$4), 0)</f>
        <v>13</v>
      </c>
      <c r="AM63">
        <f t="shared" si="17"/>
        <v>30010.034599999999</v>
      </c>
      <c r="AN63">
        <f t="shared" si="18"/>
        <v>21023.145000000004</v>
      </c>
      <c r="AO63">
        <f t="shared" si="19"/>
        <v>8986.889599999995</v>
      </c>
      <c r="AP63" s="11">
        <f t="shared" si="20"/>
        <v>0.29946282034609834</v>
      </c>
      <c r="AQ63" s="4">
        <f t="shared" si="21"/>
        <v>2308.4641999999985</v>
      </c>
      <c r="AR63" s="4">
        <f t="shared" si="22"/>
        <v>-1072.8808000000026</v>
      </c>
    </row>
    <row r="64" spans="1:44" x14ac:dyDescent="0.25">
      <c r="A64" t="s">
        <v>77</v>
      </c>
      <c r="B64" s="3">
        <v>45774</v>
      </c>
      <c r="C64" s="13">
        <v>45802</v>
      </c>
      <c r="D64">
        <f t="shared" si="0"/>
        <v>28</v>
      </c>
      <c r="E64" t="str">
        <f t="shared" si="1"/>
        <v>Original</v>
      </c>
      <c r="F64" s="3">
        <f t="shared" si="2"/>
        <v>45802</v>
      </c>
      <c r="G64" s="8">
        <f t="shared" si="3"/>
        <v>28</v>
      </c>
      <c r="H64" t="s">
        <v>649</v>
      </c>
      <c r="I64" t="s">
        <v>657</v>
      </c>
      <c r="J64" t="s">
        <v>690</v>
      </c>
      <c r="K64" t="s">
        <v>705</v>
      </c>
      <c r="L64" t="s">
        <v>709</v>
      </c>
      <c r="M64" t="s">
        <v>714</v>
      </c>
      <c r="N64" t="s">
        <v>730</v>
      </c>
      <c r="O64" t="s">
        <v>796</v>
      </c>
      <c r="P64" s="4">
        <v>603.45000000000005</v>
      </c>
      <c r="Q64" s="23">
        <v>1244.08</v>
      </c>
      <c r="R64" s="4">
        <f t="shared" si="23"/>
        <v>1244.08</v>
      </c>
      <c r="S64" s="11">
        <v>0.2</v>
      </c>
      <c r="T64" s="8">
        <v>11</v>
      </c>
      <c r="U64" s="4">
        <f t="shared" si="6"/>
        <v>10947.904</v>
      </c>
      <c r="V64" s="4">
        <f t="shared" si="7"/>
        <v>6637.9500000000007</v>
      </c>
      <c r="W64" s="4">
        <f t="shared" si="8"/>
        <v>4309.9539999999997</v>
      </c>
      <c r="X64" s="11">
        <f t="shared" si="9"/>
        <v>0.39367846119220623</v>
      </c>
      <c r="Y64" s="3" t="str">
        <f t="shared" si="4"/>
        <v>Apr-2025</v>
      </c>
      <c r="Z64" s="3">
        <f t="shared" si="10"/>
        <v>45748</v>
      </c>
      <c r="AA64" s="3">
        <f t="shared" si="11"/>
        <v>44927</v>
      </c>
      <c r="AB64">
        <f t="shared" si="12"/>
        <v>27</v>
      </c>
      <c r="AC64" s="18" t="str">
        <f t="shared" si="5"/>
        <v>Q2-2025</v>
      </c>
      <c r="AD64" t="str">
        <f t="shared" si="13"/>
        <v>Europe → France → Paris</v>
      </c>
      <c r="AG64" t="str">
        <f t="shared" si="14"/>
        <v>Medium</v>
      </c>
      <c r="AH64">
        <f t="shared" si="15"/>
        <v>0</v>
      </c>
      <c r="AI64">
        <f t="shared" si="16"/>
        <v>0</v>
      </c>
      <c r="AJ64" s="11">
        <f>MIN(S64, WhatIf_Panel!$B$2)</f>
        <v>0.2</v>
      </c>
      <c r="AK64">
        <f>P64 * (1 + WhatIf_Panel!$B$3)</f>
        <v>663.79500000000007</v>
      </c>
      <c r="AL64">
        <f>ROUND(T64 * (1 + WhatIf_Panel!$B$4), 0)</f>
        <v>12</v>
      </c>
      <c r="AM64">
        <f t="shared" si="17"/>
        <v>11943.168</v>
      </c>
      <c r="AN64">
        <f t="shared" si="18"/>
        <v>7965.5400000000009</v>
      </c>
      <c r="AO64">
        <f t="shared" si="19"/>
        <v>3977.6279999999988</v>
      </c>
      <c r="AP64" s="11">
        <f t="shared" si="20"/>
        <v>0.33304630731142681</v>
      </c>
      <c r="AQ64" s="4">
        <f t="shared" si="21"/>
        <v>995.26399999999921</v>
      </c>
      <c r="AR64" s="4">
        <f t="shared" si="22"/>
        <v>-332.32600000000093</v>
      </c>
    </row>
    <row r="65" spans="1:44" x14ac:dyDescent="0.25">
      <c r="A65" t="s">
        <v>78</v>
      </c>
      <c r="B65" s="3">
        <v>45598</v>
      </c>
      <c r="C65" s="13">
        <v>45614</v>
      </c>
      <c r="D65">
        <f t="shared" si="0"/>
        <v>16</v>
      </c>
      <c r="E65" t="str">
        <f t="shared" si="1"/>
        <v>Original</v>
      </c>
      <c r="F65" s="3">
        <f t="shared" si="2"/>
        <v>45614</v>
      </c>
      <c r="G65" s="8">
        <f t="shared" si="3"/>
        <v>16</v>
      </c>
      <c r="H65" t="s">
        <v>647</v>
      </c>
      <c r="I65" t="s">
        <v>654</v>
      </c>
      <c r="J65" t="s">
        <v>691</v>
      </c>
      <c r="K65" t="s">
        <v>705</v>
      </c>
      <c r="L65" t="s">
        <v>710</v>
      </c>
      <c r="M65" t="s">
        <v>719</v>
      </c>
      <c r="N65" t="s">
        <v>732</v>
      </c>
      <c r="O65" t="s">
        <v>797</v>
      </c>
      <c r="P65" s="4">
        <v>1233.58</v>
      </c>
      <c r="Q65" s="23">
        <v>1912.51</v>
      </c>
      <c r="R65" s="4">
        <f t="shared" si="23"/>
        <v>1912.51</v>
      </c>
      <c r="S65" s="11">
        <v>0.255</v>
      </c>
      <c r="T65" s="8">
        <v>51</v>
      </c>
      <c r="U65" s="4">
        <f t="shared" si="6"/>
        <v>72665.817450000002</v>
      </c>
      <c r="V65" s="4">
        <f t="shared" si="7"/>
        <v>62912.579999999994</v>
      </c>
      <c r="W65" s="4">
        <f t="shared" si="8"/>
        <v>9753.2374500000078</v>
      </c>
      <c r="X65" s="11">
        <f t="shared" si="9"/>
        <v>0.134220432553601</v>
      </c>
      <c r="Y65" s="3" t="str">
        <f t="shared" si="4"/>
        <v>Nov-2024</v>
      </c>
      <c r="Z65" s="3">
        <f t="shared" si="10"/>
        <v>45597</v>
      </c>
      <c r="AA65" s="3">
        <f t="shared" si="11"/>
        <v>44927</v>
      </c>
      <c r="AB65">
        <f t="shared" si="12"/>
        <v>22</v>
      </c>
      <c r="AC65" s="18" t="str">
        <f t="shared" si="5"/>
        <v>Q4-2024</v>
      </c>
      <c r="AD65" t="str">
        <f t="shared" si="13"/>
        <v>Asia → India → Mumbai</v>
      </c>
      <c r="AG65" t="str">
        <f t="shared" si="14"/>
        <v>High</v>
      </c>
      <c r="AH65">
        <f t="shared" si="15"/>
        <v>0</v>
      </c>
      <c r="AI65">
        <f t="shared" si="16"/>
        <v>1</v>
      </c>
      <c r="AJ65" s="11">
        <f>MIN(S65, WhatIf_Panel!$B$2)</f>
        <v>0.25</v>
      </c>
      <c r="AK65">
        <f>P65 * (1 + WhatIf_Panel!$B$3)</f>
        <v>1356.9380000000001</v>
      </c>
      <c r="AL65">
        <f>ROUND(T65 * (1 + WhatIf_Panel!$B$4), 0)</f>
        <v>54</v>
      </c>
      <c r="AM65">
        <f t="shared" si="17"/>
        <v>77456.654999999999</v>
      </c>
      <c r="AN65">
        <f t="shared" si="18"/>
        <v>73274.652000000002</v>
      </c>
      <c r="AO65">
        <f t="shared" si="19"/>
        <v>4182.002999999997</v>
      </c>
      <c r="AP65" s="11">
        <f t="shared" si="20"/>
        <v>5.3991525970234537E-2</v>
      </c>
      <c r="AQ65" s="4">
        <f t="shared" si="21"/>
        <v>4790.8375499999966</v>
      </c>
      <c r="AR65" s="4">
        <f t="shared" si="22"/>
        <v>-5571.2344500000108</v>
      </c>
    </row>
    <row r="66" spans="1:44" x14ac:dyDescent="0.25">
      <c r="A66" t="s">
        <v>79</v>
      </c>
      <c r="B66" s="3">
        <v>44972</v>
      </c>
      <c r="C66" s="13">
        <v>44983</v>
      </c>
      <c r="D66">
        <f t="shared" ref="D66:D129" si="24" xml:space="preserve"> C66-B66</f>
        <v>11</v>
      </c>
      <c r="E66" t="str">
        <f t="shared" ref="E66:E129" si="25">IF(C66&lt;B66,"Corrected","Original")</f>
        <v>Original</v>
      </c>
      <c r="F66" s="3">
        <f t="shared" ref="F66:F129" si="26">IF(D66=-1,B66+1,IF(D66=-2,B66+2,C66))</f>
        <v>44983</v>
      </c>
      <c r="G66" s="8">
        <f t="shared" ref="G66:G129" si="27">F66-B66</f>
        <v>11</v>
      </c>
      <c r="H66" t="s">
        <v>646</v>
      </c>
      <c r="I66" t="s">
        <v>661</v>
      </c>
      <c r="J66" t="s">
        <v>682</v>
      </c>
      <c r="K66" t="s">
        <v>703</v>
      </c>
      <c r="L66" t="s">
        <v>707</v>
      </c>
      <c r="M66" t="s">
        <v>723</v>
      </c>
      <c r="N66" t="s">
        <v>731</v>
      </c>
      <c r="O66" t="s">
        <v>798</v>
      </c>
      <c r="P66" s="4">
        <v>498.5</v>
      </c>
      <c r="Q66" s="23">
        <v>755.87</v>
      </c>
      <c r="R66" s="4">
        <f t="shared" si="23"/>
        <v>755.87</v>
      </c>
      <c r="S66" s="11">
        <v>0.13</v>
      </c>
      <c r="T66" s="8">
        <v>40</v>
      </c>
      <c r="U66" s="4">
        <f t="shared" si="6"/>
        <v>26304.275999999998</v>
      </c>
      <c r="V66" s="4">
        <f t="shared" si="7"/>
        <v>19940</v>
      </c>
      <c r="W66" s="4">
        <f t="shared" si="8"/>
        <v>6364.275999999998</v>
      </c>
      <c r="X66" s="11">
        <f t="shared" si="9"/>
        <v>0.24194834330357537</v>
      </c>
      <c r="Y66" s="3" t="str">
        <f t="shared" ref="Y66:Y129" si="28">TEXT(B66,"MMM-YYYY")</f>
        <v>Feb-2023</v>
      </c>
      <c r="Z66" s="3">
        <f t="shared" si="10"/>
        <v>44958</v>
      </c>
      <c r="AA66" s="3">
        <f t="shared" si="11"/>
        <v>44927</v>
      </c>
      <c r="AB66">
        <f t="shared" si="12"/>
        <v>1</v>
      </c>
      <c r="AC66" s="18" t="str">
        <f t="shared" ref="AC66:AC129" si="29">"Q"&amp;ROUNDUP(MONTH(B66)/3,0)&amp;"-"&amp;YEAR(B66)</f>
        <v>Q1-2023</v>
      </c>
      <c r="AD66" t="str">
        <f t="shared" si="13"/>
        <v>Africa → South Africa → Johannesburg</v>
      </c>
      <c r="AG66" t="str">
        <f t="shared" si="14"/>
        <v>Low</v>
      </c>
      <c r="AH66">
        <f t="shared" si="15"/>
        <v>0</v>
      </c>
      <c r="AI66">
        <f t="shared" si="16"/>
        <v>0</v>
      </c>
      <c r="AJ66" s="11">
        <f>MIN(S66, WhatIf_Panel!$B$2)</f>
        <v>0.13</v>
      </c>
      <c r="AK66">
        <f>P66 * (1 + WhatIf_Panel!$B$3)</f>
        <v>548.35</v>
      </c>
      <c r="AL66">
        <f>ROUND(T66 * (1 + WhatIf_Panel!$B$4), 0)</f>
        <v>42</v>
      </c>
      <c r="AM66">
        <f t="shared" si="17"/>
        <v>27619.489799999999</v>
      </c>
      <c r="AN66">
        <f t="shared" si="18"/>
        <v>23030.7</v>
      </c>
      <c r="AO66">
        <f t="shared" si="19"/>
        <v>4588.7897999999986</v>
      </c>
      <c r="AP66" s="11">
        <f t="shared" si="20"/>
        <v>0.16614317763393294</v>
      </c>
      <c r="AQ66" s="4">
        <f t="shared" si="21"/>
        <v>1315.2138000000014</v>
      </c>
      <c r="AR66" s="4">
        <f t="shared" si="22"/>
        <v>-1775.4861999999994</v>
      </c>
    </row>
    <row r="67" spans="1:44" x14ac:dyDescent="0.25">
      <c r="A67" t="s">
        <v>80</v>
      </c>
      <c r="B67" s="3">
        <v>45263</v>
      </c>
      <c r="C67" s="13">
        <v>45286</v>
      </c>
      <c r="D67">
        <f t="shared" si="24"/>
        <v>23</v>
      </c>
      <c r="E67" t="str">
        <f t="shared" si="25"/>
        <v>Original</v>
      </c>
      <c r="F67" s="3">
        <f t="shared" si="26"/>
        <v>45286</v>
      </c>
      <c r="G67" s="8">
        <f t="shared" si="27"/>
        <v>23</v>
      </c>
      <c r="H67" t="s">
        <v>648</v>
      </c>
      <c r="I67" t="s">
        <v>655</v>
      </c>
      <c r="J67" t="s">
        <v>692</v>
      </c>
      <c r="K67" t="s">
        <v>702</v>
      </c>
      <c r="L67" t="s">
        <v>707</v>
      </c>
      <c r="M67" t="s">
        <v>719</v>
      </c>
      <c r="N67" t="s">
        <v>730</v>
      </c>
      <c r="O67" t="s">
        <v>799</v>
      </c>
      <c r="P67" s="4">
        <v>1303.1099999999999</v>
      </c>
      <c r="Q67" s="23">
        <v>1145.67</v>
      </c>
      <c r="R67" s="4">
        <f t="shared" ref="R67:R130" si="30">IF(Q67&lt;0,-Q67,Q67)</f>
        <v>1145.67</v>
      </c>
      <c r="S67" s="11">
        <v>0.184</v>
      </c>
      <c r="T67" s="8">
        <v>13</v>
      </c>
      <c r="U67" s="4">
        <f t="shared" ref="U67:U130" si="31">R67 * T67 * (1 - S67)</f>
        <v>12153.267360000002</v>
      </c>
      <c r="V67" s="4">
        <f t="shared" ref="V67:V130" si="32">P67*T67</f>
        <v>16940.43</v>
      </c>
      <c r="W67" s="4">
        <f t="shared" ref="W67:W130" si="33">U67-V67</f>
        <v>-4787.1626399999986</v>
      </c>
      <c r="X67" s="11">
        <f t="shared" ref="X67:X130" si="34">IF(U67=0, 0, W67/U67)</f>
        <v>-0.39389922875851208</v>
      </c>
      <c r="Y67" s="3" t="str">
        <f t="shared" si="28"/>
        <v>Dec-2023</v>
      </c>
      <c r="Z67" s="3">
        <f t="shared" ref="Z67:Z130" si="35">DATE(YEAR(B67),MONTH(B67),1)</f>
        <v>45261</v>
      </c>
      <c r="AA67" s="3">
        <f t="shared" ref="AA67:AA130" si="36">_xlfn.MINIFS(Z:Z,I:I, I67)</f>
        <v>44927</v>
      </c>
      <c r="AB67">
        <f t="shared" ref="AB67:AB130" si="37">IF(Z67&lt;AA67, " ", DATEDIF(AA67, Z67, "M"))</f>
        <v>11</v>
      </c>
      <c r="AC67" s="18" t="str">
        <f t="shared" si="29"/>
        <v>Q4-2023</v>
      </c>
      <c r="AD67" t="str">
        <f t="shared" ref="AD67:AD130" si="38">H67 &amp; " → " &amp; I67 &amp; " → " &amp; J67</f>
        <v>Americas → Brazil → Rio de Janeiro</v>
      </c>
      <c r="AG67" t="str">
        <f t="shared" ref="AG67:AG130" si="39">IF(R67&lt;=$AE$2,"Low",IF(R67&lt;=$AF$2,"Medium","High"))</f>
        <v>Medium</v>
      </c>
      <c r="AH67">
        <f t="shared" ref="AH67:AH130" si="40">IF(G67&lt;=7,1,0)</f>
        <v>0</v>
      </c>
      <c r="AI67">
        <f t="shared" ref="AI67:AI130" si="41">IF(S67&gt;0.2,1,0)</f>
        <v>0</v>
      </c>
      <c r="AJ67" s="11">
        <f>MIN(S67, WhatIf_Panel!$B$2)</f>
        <v>0.184</v>
      </c>
      <c r="AK67">
        <f>P67 * (1 + WhatIf_Panel!$B$3)</f>
        <v>1433.421</v>
      </c>
      <c r="AL67">
        <f>ROUND(T67 * (1 + WhatIf_Panel!$B$4), 0)</f>
        <v>14</v>
      </c>
      <c r="AM67">
        <f t="shared" ref="AM67:AM130" si="42">R67 * AL67 * (1 - AJ67)</f>
        <v>13088.134080000002</v>
      </c>
      <c r="AN67">
        <f t="shared" ref="AN67:AN130" si="43">AK67 * AL67</f>
        <v>20067.894</v>
      </c>
      <c r="AO67">
        <f t="shared" ref="AO67:AO130" si="44">AM67 - AN67</f>
        <v>-6979.7599199999986</v>
      </c>
      <c r="AP67" s="11">
        <f t="shared" ref="AP67:AP130" si="45">IF(AM67=0, 0, AO67/AM67)</f>
        <v>-0.5332891516343633</v>
      </c>
      <c r="AQ67" s="4">
        <f t="shared" ref="AQ67:AQ130" si="46">AM67 - U67</f>
        <v>934.86671999999999</v>
      </c>
      <c r="AR67" s="4">
        <f t="shared" ref="AR67:AR130" si="47">AO67 - W67</f>
        <v>-2192.59728</v>
      </c>
    </row>
    <row r="68" spans="1:44" x14ac:dyDescent="0.25">
      <c r="A68" t="s">
        <v>81</v>
      </c>
      <c r="B68" s="3">
        <v>45004</v>
      </c>
      <c r="C68" s="13">
        <v>45025</v>
      </c>
      <c r="D68">
        <f t="shared" si="24"/>
        <v>21</v>
      </c>
      <c r="E68" t="str">
        <f t="shared" si="25"/>
        <v>Original</v>
      </c>
      <c r="F68" s="3">
        <f t="shared" si="26"/>
        <v>45025</v>
      </c>
      <c r="G68" s="8">
        <f t="shared" si="27"/>
        <v>21</v>
      </c>
      <c r="H68" t="s">
        <v>649</v>
      </c>
      <c r="I68" t="s">
        <v>658</v>
      </c>
      <c r="J68" t="s">
        <v>693</v>
      </c>
      <c r="K68" t="s">
        <v>704</v>
      </c>
      <c r="L68" t="s">
        <v>707</v>
      </c>
      <c r="M68" t="s">
        <v>716</v>
      </c>
      <c r="N68" t="s">
        <v>733</v>
      </c>
      <c r="O68" t="s">
        <v>800</v>
      </c>
      <c r="P68" s="4">
        <v>1082.17</v>
      </c>
      <c r="Q68" s="23">
        <v>1234.0999999999999</v>
      </c>
      <c r="R68" s="4">
        <f t="shared" si="30"/>
        <v>1234.0999999999999</v>
      </c>
      <c r="S68" s="11">
        <v>0.189</v>
      </c>
      <c r="T68" s="8">
        <v>16</v>
      </c>
      <c r="U68" s="4">
        <f t="shared" si="31"/>
        <v>16013.681599999998</v>
      </c>
      <c r="V68" s="4">
        <f t="shared" si="32"/>
        <v>17314.72</v>
      </c>
      <c r="W68" s="4">
        <f t="shared" si="33"/>
        <v>-1301.0384000000031</v>
      </c>
      <c r="X68" s="11">
        <f t="shared" si="34"/>
        <v>-8.124542703534228E-2</v>
      </c>
      <c r="Y68" s="3" t="str">
        <f t="shared" si="28"/>
        <v>Mar-2023</v>
      </c>
      <c r="Z68" s="3">
        <f t="shared" si="35"/>
        <v>44986</v>
      </c>
      <c r="AA68" s="3">
        <f t="shared" si="36"/>
        <v>44927</v>
      </c>
      <c r="AB68">
        <f t="shared" si="37"/>
        <v>2</v>
      </c>
      <c r="AC68" s="18" t="str">
        <f t="shared" si="29"/>
        <v>Q1-2023</v>
      </c>
      <c r="AD68" t="str">
        <f t="shared" si="38"/>
        <v>Europe → United Kingdom → Manchester</v>
      </c>
      <c r="AG68" t="str">
        <f t="shared" si="39"/>
        <v>Medium</v>
      </c>
      <c r="AH68">
        <f t="shared" si="40"/>
        <v>0</v>
      </c>
      <c r="AI68">
        <f t="shared" si="41"/>
        <v>0</v>
      </c>
      <c r="AJ68" s="11">
        <f>MIN(S68, WhatIf_Panel!$B$2)</f>
        <v>0.189</v>
      </c>
      <c r="AK68">
        <f>P68 * (1 + WhatIf_Panel!$B$3)</f>
        <v>1190.3870000000002</v>
      </c>
      <c r="AL68">
        <f>ROUND(T68 * (1 + WhatIf_Panel!$B$4), 0)</f>
        <v>17</v>
      </c>
      <c r="AM68">
        <f t="shared" si="42"/>
        <v>17014.536699999997</v>
      </c>
      <c r="AN68">
        <f t="shared" si="43"/>
        <v>20236.579000000002</v>
      </c>
      <c r="AO68">
        <f t="shared" si="44"/>
        <v>-3222.0423000000046</v>
      </c>
      <c r="AP68" s="11">
        <f t="shared" si="45"/>
        <v>-0.1893699697388766</v>
      </c>
      <c r="AQ68" s="4">
        <f t="shared" si="46"/>
        <v>1000.8550999999989</v>
      </c>
      <c r="AR68" s="4">
        <f t="shared" si="47"/>
        <v>-1921.0039000000015</v>
      </c>
    </row>
    <row r="69" spans="1:44" x14ac:dyDescent="0.25">
      <c r="A69" t="s">
        <v>82</v>
      </c>
      <c r="B69" s="3">
        <v>45434</v>
      </c>
      <c r="C69" s="13">
        <v>45449</v>
      </c>
      <c r="D69">
        <f t="shared" si="24"/>
        <v>15</v>
      </c>
      <c r="E69" t="str">
        <f t="shared" si="25"/>
        <v>Original</v>
      </c>
      <c r="F69" s="3">
        <f t="shared" si="26"/>
        <v>45449</v>
      </c>
      <c r="G69" s="8">
        <f t="shared" si="27"/>
        <v>15</v>
      </c>
      <c r="H69" t="s">
        <v>647</v>
      </c>
      <c r="I69" t="s">
        <v>652</v>
      </c>
      <c r="J69" t="s">
        <v>694</v>
      </c>
      <c r="K69" t="s">
        <v>701</v>
      </c>
      <c r="L69" t="s">
        <v>710</v>
      </c>
      <c r="M69" t="s">
        <v>712</v>
      </c>
      <c r="N69" t="s">
        <v>732</v>
      </c>
      <c r="O69" t="s">
        <v>801</v>
      </c>
      <c r="P69" s="4">
        <v>673.88</v>
      </c>
      <c r="Q69" s="23">
        <v>1228.01</v>
      </c>
      <c r="R69" s="4">
        <f t="shared" si="30"/>
        <v>1228.01</v>
      </c>
      <c r="S69" s="11">
        <v>0.105</v>
      </c>
      <c r="T69" s="8">
        <v>13</v>
      </c>
      <c r="U69" s="4">
        <f t="shared" si="31"/>
        <v>14287.896349999999</v>
      </c>
      <c r="V69" s="4">
        <f t="shared" si="32"/>
        <v>8760.44</v>
      </c>
      <c r="W69" s="4">
        <f t="shared" si="33"/>
        <v>5527.4563499999986</v>
      </c>
      <c r="X69" s="11">
        <f t="shared" si="34"/>
        <v>0.38686285332689996</v>
      </c>
      <c r="Y69" s="3" t="str">
        <f t="shared" si="28"/>
        <v>May-2024</v>
      </c>
      <c r="Z69" s="3">
        <f t="shared" si="35"/>
        <v>45413</v>
      </c>
      <c r="AA69" s="3">
        <f t="shared" si="36"/>
        <v>44986</v>
      </c>
      <c r="AB69">
        <f t="shared" si="37"/>
        <v>14</v>
      </c>
      <c r="AC69" s="18" t="str">
        <f t="shared" si="29"/>
        <v>Q2-2024</v>
      </c>
      <c r="AD69" t="str">
        <f t="shared" si="38"/>
        <v>Asia → Japan → Nagoya</v>
      </c>
      <c r="AG69" t="str">
        <f t="shared" si="39"/>
        <v>Medium</v>
      </c>
      <c r="AH69">
        <f t="shared" si="40"/>
        <v>0</v>
      </c>
      <c r="AI69">
        <f t="shared" si="41"/>
        <v>0</v>
      </c>
      <c r="AJ69" s="11">
        <f>MIN(S69, WhatIf_Panel!$B$2)</f>
        <v>0.105</v>
      </c>
      <c r="AK69">
        <f>P69 * (1 + WhatIf_Panel!$B$3)</f>
        <v>741.26800000000003</v>
      </c>
      <c r="AL69">
        <f>ROUND(T69 * (1 + WhatIf_Panel!$B$4), 0)</f>
        <v>14</v>
      </c>
      <c r="AM69">
        <f t="shared" si="42"/>
        <v>15386.9653</v>
      </c>
      <c r="AN69">
        <f t="shared" si="43"/>
        <v>10377.752</v>
      </c>
      <c r="AO69">
        <f t="shared" si="44"/>
        <v>5009.2132999999994</v>
      </c>
      <c r="AP69" s="11">
        <f t="shared" si="45"/>
        <v>0.32554913865958995</v>
      </c>
      <c r="AQ69" s="4">
        <f t="shared" si="46"/>
        <v>1099.0689500000008</v>
      </c>
      <c r="AR69" s="4">
        <f t="shared" si="47"/>
        <v>-518.24304999999913</v>
      </c>
    </row>
    <row r="70" spans="1:44" x14ac:dyDescent="0.25">
      <c r="A70" t="s">
        <v>83</v>
      </c>
      <c r="B70" s="3">
        <v>45157</v>
      </c>
      <c r="C70" s="13">
        <v>45176</v>
      </c>
      <c r="D70">
        <f t="shared" si="24"/>
        <v>19</v>
      </c>
      <c r="E70" t="str">
        <f t="shared" si="25"/>
        <v>Original</v>
      </c>
      <c r="F70" s="3">
        <f t="shared" si="26"/>
        <v>45176</v>
      </c>
      <c r="G70" s="8">
        <f t="shared" si="27"/>
        <v>19</v>
      </c>
      <c r="H70" t="s">
        <v>646</v>
      </c>
      <c r="I70" t="s">
        <v>661</v>
      </c>
      <c r="J70" t="s">
        <v>682</v>
      </c>
      <c r="K70" t="s">
        <v>706</v>
      </c>
      <c r="L70" t="s">
        <v>707</v>
      </c>
      <c r="M70" t="s">
        <v>726</v>
      </c>
      <c r="N70" t="s">
        <v>732</v>
      </c>
      <c r="O70" t="s">
        <v>802</v>
      </c>
      <c r="P70" s="4">
        <v>494.61</v>
      </c>
      <c r="Q70" s="23">
        <v>605.23</v>
      </c>
      <c r="R70" s="4">
        <f t="shared" si="30"/>
        <v>605.23</v>
      </c>
      <c r="S70" s="11">
        <v>0.20399999999999999</v>
      </c>
      <c r="T70" s="8">
        <v>18</v>
      </c>
      <c r="U70" s="4">
        <f t="shared" si="31"/>
        <v>8671.7354400000004</v>
      </c>
      <c r="V70" s="4">
        <f t="shared" si="32"/>
        <v>8902.98</v>
      </c>
      <c r="W70" s="4">
        <f t="shared" si="33"/>
        <v>-231.24455999999918</v>
      </c>
      <c r="X70" s="11">
        <f t="shared" si="34"/>
        <v>-2.6666468505639647E-2</v>
      </c>
      <c r="Y70" s="3" t="str">
        <f t="shared" si="28"/>
        <v>Aug-2023</v>
      </c>
      <c r="Z70" s="3">
        <f t="shared" si="35"/>
        <v>45139</v>
      </c>
      <c r="AA70" s="3">
        <f t="shared" si="36"/>
        <v>44927</v>
      </c>
      <c r="AB70">
        <f t="shared" si="37"/>
        <v>7</v>
      </c>
      <c r="AC70" s="18" t="str">
        <f t="shared" si="29"/>
        <v>Q3-2023</v>
      </c>
      <c r="AD70" t="str">
        <f t="shared" si="38"/>
        <v>Africa → South Africa → Johannesburg</v>
      </c>
      <c r="AG70" t="str">
        <f t="shared" si="39"/>
        <v>Low</v>
      </c>
      <c r="AH70">
        <f t="shared" si="40"/>
        <v>0</v>
      </c>
      <c r="AI70">
        <f t="shared" si="41"/>
        <v>1</v>
      </c>
      <c r="AJ70" s="11">
        <f>MIN(S70, WhatIf_Panel!$B$2)</f>
        <v>0.20399999999999999</v>
      </c>
      <c r="AK70">
        <f>P70 * (1 + WhatIf_Panel!$B$3)</f>
        <v>544.07100000000003</v>
      </c>
      <c r="AL70">
        <f>ROUND(T70 * (1 + WhatIf_Panel!$B$4), 0)</f>
        <v>19</v>
      </c>
      <c r="AM70">
        <f t="shared" si="42"/>
        <v>9153.498520000001</v>
      </c>
      <c r="AN70">
        <f t="shared" si="43"/>
        <v>10337.349</v>
      </c>
      <c r="AO70">
        <f t="shared" si="44"/>
        <v>-1183.8504799999992</v>
      </c>
      <c r="AP70" s="11">
        <f t="shared" si="45"/>
        <v>-0.12933311535620362</v>
      </c>
      <c r="AQ70" s="4">
        <f t="shared" si="46"/>
        <v>481.76308000000063</v>
      </c>
      <c r="AR70" s="4">
        <f t="shared" si="47"/>
        <v>-952.60591999999997</v>
      </c>
    </row>
    <row r="71" spans="1:44" x14ac:dyDescent="0.25">
      <c r="A71" t="s">
        <v>84</v>
      </c>
      <c r="B71" s="3">
        <v>45037</v>
      </c>
      <c r="C71" s="13">
        <v>45056</v>
      </c>
      <c r="D71">
        <f t="shared" si="24"/>
        <v>19</v>
      </c>
      <c r="E71" t="str">
        <f t="shared" si="25"/>
        <v>Original</v>
      </c>
      <c r="F71" s="3">
        <f t="shared" si="26"/>
        <v>45056</v>
      </c>
      <c r="G71" s="8">
        <f t="shared" si="27"/>
        <v>19</v>
      </c>
      <c r="H71" t="s">
        <v>647</v>
      </c>
      <c r="I71" t="s">
        <v>659</v>
      </c>
      <c r="J71" t="s">
        <v>685</v>
      </c>
      <c r="K71" t="s">
        <v>701</v>
      </c>
      <c r="L71" t="s">
        <v>707</v>
      </c>
      <c r="M71" t="s">
        <v>720</v>
      </c>
      <c r="N71" t="s">
        <v>727</v>
      </c>
      <c r="O71" t="s">
        <v>803</v>
      </c>
      <c r="P71" s="4">
        <v>882.33</v>
      </c>
      <c r="Q71" s="23">
        <v>1880.15</v>
      </c>
      <c r="R71" s="4">
        <f t="shared" si="30"/>
        <v>1880.15</v>
      </c>
      <c r="S71" s="11">
        <v>0.05</v>
      </c>
      <c r="T71" s="8">
        <v>5</v>
      </c>
      <c r="U71" s="4">
        <f t="shared" si="31"/>
        <v>8930.7124999999996</v>
      </c>
      <c r="V71" s="4">
        <f t="shared" si="32"/>
        <v>4411.6500000000005</v>
      </c>
      <c r="W71" s="4">
        <f t="shared" si="33"/>
        <v>4519.0624999999991</v>
      </c>
      <c r="X71" s="11">
        <f t="shared" si="34"/>
        <v>0.50601365792482955</v>
      </c>
      <c r="Y71" s="3" t="str">
        <f t="shared" si="28"/>
        <v>Apr-2023</v>
      </c>
      <c r="Z71" s="3">
        <f t="shared" si="35"/>
        <v>45017</v>
      </c>
      <c r="AA71" s="3">
        <f t="shared" si="36"/>
        <v>44927</v>
      </c>
      <c r="AB71">
        <f t="shared" si="37"/>
        <v>3</v>
      </c>
      <c r="AC71" s="18" t="str">
        <f t="shared" si="29"/>
        <v>Q2-2023</v>
      </c>
      <c r="AD71" t="str">
        <f t="shared" si="38"/>
        <v>Asia → China → Shanghai</v>
      </c>
      <c r="AG71" t="str">
        <f t="shared" si="39"/>
        <v>High</v>
      </c>
      <c r="AH71">
        <f t="shared" si="40"/>
        <v>0</v>
      </c>
      <c r="AI71">
        <f t="shared" si="41"/>
        <v>0</v>
      </c>
      <c r="AJ71" s="11">
        <f>MIN(S71, WhatIf_Panel!$B$2)</f>
        <v>0.05</v>
      </c>
      <c r="AK71">
        <f>P71 * (1 + WhatIf_Panel!$B$3)</f>
        <v>970.5630000000001</v>
      </c>
      <c r="AL71">
        <f>ROUND(T71 * (1 + WhatIf_Panel!$B$4), 0)</f>
        <v>5</v>
      </c>
      <c r="AM71">
        <f t="shared" si="42"/>
        <v>8930.7124999999996</v>
      </c>
      <c r="AN71">
        <f t="shared" si="43"/>
        <v>4852.8150000000005</v>
      </c>
      <c r="AO71">
        <f t="shared" si="44"/>
        <v>4077.8974999999991</v>
      </c>
      <c r="AP71" s="11">
        <f t="shared" si="45"/>
        <v>0.4566150237173125</v>
      </c>
      <c r="AQ71" s="4">
        <f t="shared" si="46"/>
        <v>0</v>
      </c>
      <c r="AR71" s="4">
        <f t="shared" si="47"/>
        <v>-441.16499999999996</v>
      </c>
    </row>
    <row r="72" spans="1:44" x14ac:dyDescent="0.25">
      <c r="A72" t="s">
        <v>85</v>
      </c>
      <c r="B72" s="3">
        <v>45369</v>
      </c>
      <c r="C72" s="13">
        <v>45372</v>
      </c>
      <c r="D72">
        <f t="shared" si="24"/>
        <v>3</v>
      </c>
      <c r="E72" t="str">
        <f t="shared" si="25"/>
        <v>Original</v>
      </c>
      <c r="F72" s="3">
        <f t="shared" si="26"/>
        <v>45372</v>
      </c>
      <c r="G72" s="8">
        <f t="shared" si="27"/>
        <v>3</v>
      </c>
      <c r="H72" t="s">
        <v>649</v>
      </c>
      <c r="I72" t="s">
        <v>656</v>
      </c>
      <c r="J72" t="s">
        <v>684</v>
      </c>
      <c r="K72" t="s">
        <v>705</v>
      </c>
      <c r="L72" t="s">
        <v>708</v>
      </c>
      <c r="M72" t="s">
        <v>724</v>
      </c>
      <c r="N72" t="s">
        <v>733</v>
      </c>
      <c r="O72" t="s">
        <v>804</v>
      </c>
      <c r="P72" s="4">
        <v>910.63</v>
      </c>
      <c r="Q72" s="23">
        <v>1269.4000000000001</v>
      </c>
      <c r="R72" s="4">
        <f t="shared" si="30"/>
        <v>1269.4000000000001</v>
      </c>
      <c r="S72" s="11">
        <v>6.8000000000000005E-2</v>
      </c>
      <c r="T72" s="8">
        <v>9</v>
      </c>
      <c r="U72" s="4">
        <f t="shared" si="31"/>
        <v>10647.727199999999</v>
      </c>
      <c r="V72" s="4">
        <f t="shared" si="32"/>
        <v>8195.67</v>
      </c>
      <c r="W72" s="4">
        <f t="shared" si="33"/>
        <v>2452.0571999999993</v>
      </c>
      <c r="X72" s="11">
        <f t="shared" si="34"/>
        <v>0.23028925834989455</v>
      </c>
      <c r="Y72" s="3" t="str">
        <f t="shared" si="28"/>
        <v>Mar-2024</v>
      </c>
      <c r="Z72" s="3">
        <f t="shared" si="35"/>
        <v>45352</v>
      </c>
      <c r="AA72" s="3">
        <f t="shared" si="36"/>
        <v>44927</v>
      </c>
      <c r="AB72">
        <f t="shared" si="37"/>
        <v>14</v>
      </c>
      <c r="AC72" s="18" t="str">
        <f t="shared" si="29"/>
        <v>Q1-2024</v>
      </c>
      <c r="AD72" t="str">
        <f t="shared" si="38"/>
        <v>Europe → Germany → Munich</v>
      </c>
      <c r="AG72" t="str">
        <f t="shared" si="39"/>
        <v>Medium</v>
      </c>
      <c r="AH72">
        <f t="shared" si="40"/>
        <v>1</v>
      </c>
      <c r="AI72">
        <f t="shared" si="41"/>
        <v>0</v>
      </c>
      <c r="AJ72" s="11">
        <f>MIN(S72, WhatIf_Panel!$B$2)</f>
        <v>6.8000000000000005E-2</v>
      </c>
      <c r="AK72">
        <f>P72 * (1 + WhatIf_Panel!$B$3)</f>
        <v>1001.6930000000001</v>
      </c>
      <c r="AL72">
        <f>ROUND(T72 * (1 + WhatIf_Panel!$B$4), 0)</f>
        <v>9</v>
      </c>
      <c r="AM72">
        <f t="shared" si="42"/>
        <v>10647.727199999999</v>
      </c>
      <c r="AN72">
        <f t="shared" si="43"/>
        <v>9015.237000000001</v>
      </c>
      <c r="AO72">
        <f t="shared" si="44"/>
        <v>1632.4901999999984</v>
      </c>
      <c r="AP72" s="11">
        <f t="shared" si="45"/>
        <v>0.15331818418488394</v>
      </c>
      <c r="AQ72" s="4">
        <f t="shared" si="46"/>
        <v>0</v>
      </c>
      <c r="AR72" s="4">
        <f t="shared" si="47"/>
        <v>-819.56700000000092</v>
      </c>
    </row>
    <row r="73" spans="1:44" x14ac:dyDescent="0.25">
      <c r="A73" t="s">
        <v>86</v>
      </c>
      <c r="B73" s="3">
        <v>45756</v>
      </c>
      <c r="C73" s="13">
        <v>45783</v>
      </c>
      <c r="D73">
        <f t="shared" si="24"/>
        <v>27</v>
      </c>
      <c r="E73" t="str">
        <f t="shared" si="25"/>
        <v>Original</v>
      </c>
      <c r="F73" s="3">
        <f t="shared" si="26"/>
        <v>45783</v>
      </c>
      <c r="G73" s="8">
        <f t="shared" si="27"/>
        <v>27</v>
      </c>
      <c r="H73" t="s">
        <v>648</v>
      </c>
      <c r="I73" t="s">
        <v>655</v>
      </c>
      <c r="J73" t="s">
        <v>672</v>
      </c>
      <c r="K73" t="s">
        <v>706</v>
      </c>
      <c r="L73" t="s">
        <v>709</v>
      </c>
      <c r="M73" t="s">
        <v>721</v>
      </c>
      <c r="N73" t="s">
        <v>731</v>
      </c>
      <c r="O73" t="s">
        <v>805</v>
      </c>
      <c r="P73" s="4">
        <v>264.19</v>
      </c>
      <c r="Q73" s="23">
        <v>620.92999999999995</v>
      </c>
      <c r="R73" s="4">
        <f t="shared" si="30"/>
        <v>620.92999999999995</v>
      </c>
      <c r="S73" s="11">
        <v>0.14199999999999999</v>
      </c>
      <c r="T73" s="8">
        <v>12</v>
      </c>
      <c r="U73" s="4">
        <f t="shared" si="31"/>
        <v>6393.0952799999995</v>
      </c>
      <c r="V73" s="4">
        <f t="shared" si="32"/>
        <v>3170.2799999999997</v>
      </c>
      <c r="W73" s="4">
        <f t="shared" si="33"/>
        <v>3222.8152799999998</v>
      </c>
      <c r="X73" s="11">
        <f t="shared" si="34"/>
        <v>0.50410875152794532</v>
      </c>
      <c r="Y73" s="3" t="str">
        <f t="shared" si="28"/>
        <v>Apr-2025</v>
      </c>
      <c r="Z73" s="3">
        <f t="shared" si="35"/>
        <v>45748</v>
      </c>
      <c r="AA73" s="3">
        <f t="shared" si="36"/>
        <v>44927</v>
      </c>
      <c r="AB73">
        <f t="shared" si="37"/>
        <v>27</v>
      </c>
      <c r="AC73" s="18" t="str">
        <f t="shared" si="29"/>
        <v>Q2-2025</v>
      </c>
      <c r="AD73" t="str">
        <f t="shared" si="38"/>
        <v>Americas → Brazil → Brasília</v>
      </c>
      <c r="AG73" t="str">
        <f t="shared" si="39"/>
        <v>Low</v>
      </c>
      <c r="AH73">
        <f t="shared" si="40"/>
        <v>0</v>
      </c>
      <c r="AI73">
        <f t="shared" si="41"/>
        <v>0</v>
      </c>
      <c r="AJ73" s="11">
        <f>MIN(S73, WhatIf_Panel!$B$2)</f>
        <v>0.14199999999999999</v>
      </c>
      <c r="AK73">
        <f>P73 * (1 + WhatIf_Panel!$B$3)</f>
        <v>290.60900000000004</v>
      </c>
      <c r="AL73">
        <f>ROUND(T73 * (1 + WhatIf_Panel!$B$4), 0)</f>
        <v>13</v>
      </c>
      <c r="AM73">
        <f t="shared" si="42"/>
        <v>6925.8532199999991</v>
      </c>
      <c r="AN73">
        <f t="shared" si="43"/>
        <v>3777.9170000000004</v>
      </c>
      <c r="AO73">
        <f t="shared" si="44"/>
        <v>3147.9362199999987</v>
      </c>
      <c r="AP73" s="11">
        <f t="shared" si="45"/>
        <v>0.4545196266807397</v>
      </c>
      <c r="AQ73" s="4">
        <f t="shared" si="46"/>
        <v>532.75793999999951</v>
      </c>
      <c r="AR73" s="4">
        <f t="shared" si="47"/>
        <v>-74.879060000001118</v>
      </c>
    </row>
    <row r="74" spans="1:44" x14ac:dyDescent="0.25">
      <c r="A74" t="s">
        <v>87</v>
      </c>
      <c r="B74" s="3">
        <v>45394</v>
      </c>
      <c r="C74" s="13">
        <v>45419</v>
      </c>
      <c r="D74">
        <f t="shared" si="24"/>
        <v>25</v>
      </c>
      <c r="E74" t="str">
        <f t="shared" si="25"/>
        <v>Original</v>
      </c>
      <c r="F74" s="3">
        <f t="shared" si="26"/>
        <v>45419</v>
      </c>
      <c r="G74" s="8">
        <f t="shared" si="27"/>
        <v>25</v>
      </c>
      <c r="H74" t="s">
        <v>646</v>
      </c>
      <c r="I74" t="s">
        <v>661</v>
      </c>
      <c r="J74" t="s">
        <v>682</v>
      </c>
      <c r="K74" t="s">
        <v>702</v>
      </c>
      <c r="L74" t="s">
        <v>710</v>
      </c>
      <c r="M74" t="s">
        <v>720</v>
      </c>
      <c r="N74" t="s">
        <v>731</v>
      </c>
      <c r="O74" t="s">
        <v>806</v>
      </c>
      <c r="P74" s="4">
        <v>1376.51</v>
      </c>
      <c r="Q74" s="23">
        <v>1455.91</v>
      </c>
      <c r="R74" s="4">
        <f t="shared" si="30"/>
        <v>1455.91</v>
      </c>
      <c r="S74" s="11">
        <v>0.185</v>
      </c>
      <c r="T74" s="8">
        <v>17</v>
      </c>
      <c r="U74" s="4">
        <f t="shared" si="31"/>
        <v>20171.63305</v>
      </c>
      <c r="V74" s="4">
        <f t="shared" si="32"/>
        <v>23400.67</v>
      </c>
      <c r="W74" s="4">
        <f t="shared" si="33"/>
        <v>-3229.0369499999979</v>
      </c>
      <c r="X74" s="11">
        <f t="shared" si="34"/>
        <v>-0.1600781127634085</v>
      </c>
      <c r="Y74" s="3" t="str">
        <f t="shared" si="28"/>
        <v>Apr-2024</v>
      </c>
      <c r="Z74" s="3">
        <f t="shared" si="35"/>
        <v>45383</v>
      </c>
      <c r="AA74" s="3">
        <f t="shared" si="36"/>
        <v>44927</v>
      </c>
      <c r="AB74">
        <f t="shared" si="37"/>
        <v>15</v>
      </c>
      <c r="AC74" s="18" t="str">
        <f t="shared" si="29"/>
        <v>Q2-2024</v>
      </c>
      <c r="AD74" t="str">
        <f t="shared" si="38"/>
        <v>Africa → South Africa → Johannesburg</v>
      </c>
      <c r="AG74" t="str">
        <f t="shared" si="39"/>
        <v>Medium</v>
      </c>
      <c r="AH74">
        <f t="shared" si="40"/>
        <v>0</v>
      </c>
      <c r="AI74">
        <f t="shared" si="41"/>
        <v>0</v>
      </c>
      <c r="AJ74" s="11">
        <f>MIN(S74, WhatIf_Panel!$B$2)</f>
        <v>0.185</v>
      </c>
      <c r="AK74">
        <f>P74 * (1 + WhatIf_Panel!$B$3)</f>
        <v>1514.1610000000001</v>
      </c>
      <c r="AL74">
        <f>ROUND(T74 * (1 + WhatIf_Panel!$B$4), 0)</f>
        <v>18</v>
      </c>
      <c r="AM74">
        <f t="shared" si="42"/>
        <v>21358.199700000001</v>
      </c>
      <c r="AN74">
        <f t="shared" si="43"/>
        <v>27254.898000000001</v>
      </c>
      <c r="AO74">
        <f t="shared" si="44"/>
        <v>-5896.6983</v>
      </c>
      <c r="AP74" s="11">
        <f t="shared" si="45"/>
        <v>-0.27608592403974946</v>
      </c>
      <c r="AQ74" s="4">
        <f t="shared" si="46"/>
        <v>1186.5666500000007</v>
      </c>
      <c r="AR74" s="4">
        <f t="shared" si="47"/>
        <v>-2667.6613500000021</v>
      </c>
    </row>
    <row r="75" spans="1:44" x14ac:dyDescent="0.25">
      <c r="A75" t="s">
        <v>88</v>
      </c>
      <c r="B75" s="3">
        <v>45641</v>
      </c>
      <c r="C75" s="13">
        <v>45646</v>
      </c>
      <c r="D75">
        <f t="shared" si="24"/>
        <v>5</v>
      </c>
      <c r="E75" t="str">
        <f t="shared" si="25"/>
        <v>Original</v>
      </c>
      <c r="F75" s="3">
        <f t="shared" si="26"/>
        <v>45646</v>
      </c>
      <c r="G75" s="8">
        <f t="shared" si="27"/>
        <v>5</v>
      </c>
      <c r="H75" t="s">
        <v>647</v>
      </c>
      <c r="I75" t="s">
        <v>659</v>
      </c>
      <c r="J75" t="s">
        <v>676</v>
      </c>
      <c r="K75" t="s">
        <v>705</v>
      </c>
      <c r="L75" t="s">
        <v>711</v>
      </c>
      <c r="M75" t="s">
        <v>713</v>
      </c>
      <c r="N75" t="s">
        <v>729</v>
      </c>
      <c r="O75" t="s">
        <v>807</v>
      </c>
      <c r="P75" s="4">
        <v>717.55</v>
      </c>
      <c r="Q75" s="23">
        <v>546.42999999999995</v>
      </c>
      <c r="R75" s="4">
        <f t="shared" si="30"/>
        <v>546.42999999999995</v>
      </c>
      <c r="S75" s="11">
        <v>4.7E-2</v>
      </c>
      <c r="T75" s="8">
        <v>18</v>
      </c>
      <c r="U75" s="4">
        <f t="shared" si="31"/>
        <v>9373.460219999999</v>
      </c>
      <c r="V75" s="4">
        <f t="shared" si="32"/>
        <v>12915.9</v>
      </c>
      <c r="W75" s="4">
        <f t="shared" si="33"/>
        <v>-3542.4397800000006</v>
      </c>
      <c r="X75" s="11">
        <f t="shared" si="34"/>
        <v>-0.37792231437026369</v>
      </c>
      <c r="Y75" s="3" t="str">
        <f t="shared" si="28"/>
        <v>Dec-2024</v>
      </c>
      <c r="Z75" s="3">
        <f t="shared" si="35"/>
        <v>45627</v>
      </c>
      <c r="AA75" s="3">
        <f t="shared" si="36"/>
        <v>44927</v>
      </c>
      <c r="AB75">
        <f t="shared" si="37"/>
        <v>23</v>
      </c>
      <c r="AC75" s="18" t="str">
        <f t="shared" si="29"/>
        <v>Q4-2024</v>
      </c>
      <c r="AD75" t="str">
        <f t="shared" si="38"/>
        <v>Asia → China → Shenzhen</v>
      </c>
      <c r="AG75" t="str">
        <f t="shared" si="39"/>
        <v>Low</v>
      </c>
      <c r="AH75">
        <f t="shared" si="40"/>
        <v>1</v>
      </c>
      <c r="AI75">
        <f t="shared" si="41"/>
        <v>0</v>
      </c>
      <c r="AJ75" s="11">
        <f>MIN(S75, WhatIf_Panel!$B$2)</f>
        <v>4.7E-2</v>
      </c>
      <c r="AK75">
        <f>P75 * (1 + WhatIf_Panel!$B$3)</f>
        <v>789.30500000000006</v>
      </c>
      <c r="AL75">
        <f>ROUND(T75 * (1 + WhatIf_Panel!$B$4), 0)</f>
        <v>19</v>
      </c>
      <c r="AM75">
        <f t="shared" si="42"/>
        <v>9894.2080099999985</v>
      </c>
      <c r="AN75">
        <f t="shared" si="43"/>
        <v>14996.795000000002</v>
      </c>
      <c r="AO75">
        <f t="shared" si="44"/>
        <v>-5102.5869900000034</v>
      </c>
      <c r="AP75" s="11">
        <f t="shared" si="45"/>
        <v>-0.51571454580729037</v>
      </c>
      <c r="AQ75" s="4">
        <f t="shared" si="46"/>
        <v>520.74778999999944</v>
      </c>
      <c r="AR75" s="4">
        <f t="shared" si="47"/>
        <v>-1560.1472100000028</v>
      </c>
    </row>
    <row r="76" spans="1:44" x14ac:dyDescent="0.25">
      <c r="A76" t="s">
        <v>89</v>
      </c>
      <c r="B76" s="3">
        <v>45066</v>
      </c>
      <c r="C76" s="13">
        <v>45064</v>
      </c>
      <c r="D76">
        <f t="shared" si="24"/>
        <v>-2</v>
      </c>
      <c r="E76" t="str">
        <f t="shared" si="25"/>
        <v>Corrected</v>
      </c>
      <c r="F76" s="3">
        <f t="shared" si="26"/>
        <v>45068</v>
      </c>
      <c r="G76" s="8">
        <f t="shared" si="27"/>
        <v>2</v>
      </c>
      <c r="H76" t="s">
        <v>646</v>
      </c>
      <c r="I76" t="s">
        <v>661</v>
      </c>
      <c r="J76" t="s">
        <v>687</v>
      </c>
      <c r="K76" t="s">
        <v>701</v>
      </c>
      <c r="L76" t="s">
        <v>710</v>
      </c>
      <c r="M76" t="s">
        <v>720</v>
      </c>
      <c r="N76" t="s">
        <v>727</v>
      </c>
      <c r="O76" t="s">
        <v>808</v>
      </c>
      <c r="P76" s="4">
        <v>917.88</v>
      </c>
      <c r="Q76" s="23">
        <v>1347.92</v>
      </c>
      <c r="R76" s="4">
        <f t="shared" si="30"/>
        <v>1347.92</v>
      </c>
      <c r="S76" s="11">
        <v>0.34300000000000003</v>
      </c>
      <c r="T76" s="8">
        <v>5</v>
      </c>
      <c r="U76" s="4">
        <f t="shared" si="31"/>
        <v>4427.9172000000008</v>
      </c>
      <c r="V76" s="4">
        <f t="shared" si="32"/>
        <v>4589.3999999999996</v>
      </c>
      <c r="W76" s="4">
        <f t="shared" si="33"/>
        <v>-161.48279999999886</v>
      </c>
      <c r="X76" s="11">
        <f t="shared" si="34"/>
        <v>-3.6469245630880096E-2</v>
      </c>
      <c r="Y76" s="3" t="str">
        <f t="shared" si="28"/>
        <v>May-2023</v>
      </c>
      <c r="Z76" s="3">
        <f t="shared" si="35"/>
        <v>45047</v>
      </c>
      <c r="AA76" s="3">
        <f t="shared" si="36"/>
        <v>44927</v>
      </c>
      <c r="AB76">
        <f t="shared" si="37"/>
        <v>4</v>
      </c>
      <c r="AC76" s="18" t="str">
        <f t="shared" si="29"/>
        <v>Q2-2023</v>
      </c>
      <c r="AD76" t="str">
        <f t="shared" si="38"/>
        <v>Africa → South Africa → Durban</v>
      </c>
      <c r="AG76" t="str">
        <f t="shared" si="39"/>
        <v>Medium</v>
      </c>
      <c r="AH76">
        <f t="shared" si="40"/>
        <v>1</v>
      </c>
      <c r="AI76">
        <f t="shared" si="41"/>
        <v>1</v>
      </c>
      <c r="AJ76" s="11">
        <f>MIN(S76, WhatIf_Panel!$B$2)</f>
        <v>0.25</v>
      </c>
      <c r="AK76">
        <f>P76 * (1 + WhatIf_Panel!$B$3)</f>
        <v>1009.6680000000001</v>
      </c>
      <c r="AL76">
        <f>ROUND(T76 * (1 + WhatIf_Panel!$B$4), 0)</f>
        <v>5</v>
      </c>
      <c r="AM76">
        <f t="shared" si="42"/>
        <v>5054.7000000000007</v>
      </c>
      <c r="AN76">
        <f t="shared" si="43"/>
        <v>5048.34</v>
      </c>
      <c r="AO76">
        <f t="shared" si="44"/>
        <v>6.3600000000005821</v>
      </c>
      <c r="AP76" s="11">
        <f t="shared" si="45"/>
        <v>1.2582349100837996E-3</v>
      </c>
      <c r="AQ76" s="4">
        <f t="shared" si="46"/>
        <v>626.78279999999995</v>
      </c>
      <c r="AR76" s="4">
        <f t="shared" si="47"/>
        <v>167.84279999999944</v>
      </c>
    </row>
    <row r="77" spans="1:44" x14ac:dyDescent="0.25">
      <c r="A77" t="s">
        <v>90</v>
      </c>
      <c r="B77" s="3">
        <v>45187</v>
      </c>
      <c r="C77" s="13">
        <v>45207</v>
      </c>
      <c r="D77">
        <f t="shared" si="24"/>
        <v>20</v>
      </c>
      <c r="E77" t="str">
        <f t="shared" si="25"/>
        <v>Original</v>
      </c>
      <c r="F77" s="3">
        <f t="shared" si="26"/>
        <v>45207</v>
      </c>
      <c r="G77" s="8">
        <f t="shared" si="27"/>
        <v>20</v>
      </c>
      <c r="H77" t="s">
        <v>647</v>
      </c>
      <c r="I77" t="s">
        <v>654</v>
      </c>
      <c r="J77" t="s">
        <v>680</v>
      </c>
      <c r="K77" t="s">
        <v>705</v>
      </c>
      <c r="L77" t="s">
        <v>711</v>
      </c>
      <c r="M77" t="s">
        <v>717</v>
      </c>
      <c r="N77" t="s">
        <v>727</v>
      </c>
      <c r="O77" t="s">
        <v>809</v>
      </c>
      <c r="P77" s="4">
        <v>825.64</v>
      </c>
      <c r="Q77" s="23">
        <v>1108.43</v>
      </c>
      <c r="R77" s="4">
        <f t="shared" si="30"/>
        <v>1108.43</v>
      </c>
      <c r="S77" s="11">
        <v>0.114</v>
      </c>
      <c r="T77" s="8">
        <v>7</v>
      </c>
      <c r="U77" s="4">
        <f t="shared" si="31"/>
        <v>6874.4828600000001</v>
      </c>
      <c r="V77" s="4">
        <f t="shared" si="32"/>
        <v>5779.48</v>
      </c>
      <c r="W77" s="4">
        <f t="shared" si="33"/>
        <v>1095.0028600000005</v>
      </c>
      <c r="X77" s="11">
        <f t="shared" si="34"/>
        <v>0.15928512475773349</v>
      </c>
      <c r="Y77" s="3" t="str">
        <f t="shared" si="28"/>
        <v>Sep-2023</v>
      </c>
      <c r="Z77" s="3">
        <f t="shared" si="35"/>
        <v>45170</v>
      </c>
      <c r="AA77" s="3">
        <f t="shared" si="36"/>
        <v>44927</v>
      </c>
      <c r="AB77">
        <f t="shared" si="37"/>
        <v>8</v>
      </c>
      <c r="AC77" s="18" t="str">
        <f t="shared" si="29"/>
        <v>Q3-2023</v>
      </c>
      <c r="AD77" t="str">
        <f t="shared" si="38"/>
        <v>Asia → India → Delhi</v>
      </c>
      <c r="AG77" t="str">
        <f t="shared" si="39"/>
        <v>Medium</v>
      </c>
      <c r="AH77">
        <f t="shared" si="40"/>
        <v>0</v>
      </c>
      <c r="AI77">
        <f t="shared" si="41"/>
        <v>0</v>
      </c>
      <c r="AJ77" s="11">
        <f>MIN(S77, WhatIf_Panel!$B$2)</f>
        <v>0.114</v>
      </c>
      <c r="AK77">
        <f>P77 * (1 + WhatIf_Panel!$B$3)</f>
        <v>908.20400000000006</v>
      </c>
      <c r="AL77">
        <f>ROUND(T77 * (1 + WhatIf_Panel!$B$4), 0)</f>
        <v>7</v>
      </c>
      <c r="AM77">
        <f t="shared" si="42"/>
        <v>6874.4828600000001</v>
      </c>
      <c r="AN77">
        <f t="shared" si="43"/>
        <v>6357.4280000000008</v>
      </c>
      <c r="AO77">
        <f t="shared" si="44"/>
        <v>517.05485999999928</v>
      </c>
      <c r="AP77" s="11">
        <f t="shared" si="45"/>
        <v>7.5213637233506644E-2</v>
      </c>
      <c r="AQ77" s="4">
        <f t="shared" si="46"/>
        <v>0</v>
      </c>
      <c r="AR77" s="4">
        <f t="shared" si="47"/>
        <v>-577.94800000000123</v>
      </c>
    </row>
    <row r="78" spans="1:44" x14ac:dyDescent="0.25">
      <c r="A78" t="s">
        <v>91</v>
      </c>
      <c r="B78" s="3">
        <v>45532</v>
      </c>
      <c r="C78" s="13">
        <v>45560</v>
      </c>
      <c r="D78">
        <f t="shared" si="24"/>
        <v>28</v>
      </c>
      <c r="E78" t="str">
        <f t="shared" si="25"/>
        <v>Original</v>
      </c>
      <c r="F78" s="3">
        <f t="shared" si="26"/>
        <v>45560</v>
      </c>
      <c r="G78" s="8">
        <f t="shared" si="27"/>
        <v>28</v>
      </c>
      <c r="H78" t="s">
        <v>648</v>
      </c>
      <c r="I78" t="s">
        <v>655</v>
      </c>
      <c r="J78" t="s">
        <v>692</v>
      </c>
      <c r="K78" t="s">
        <v>703</v>
      </c>
      <c r="L78" t="s">
        <v>708</v>
      </c>
      <c r="M78" s="9" t="s">
        <v>1422</v>
      </c>
      <c r="N78" t="s">
        <v>733</v>
      </c>
      <c r="O78" t="s">
        <v>810</v>
      </c>
      <c r="P78" s="4">
        <v>1394.65</v>
      </c>
      <c r="Q78" s="23">
        <v>3144.1</v>
      </c>
      <c r="R78" s="4">
        <f t="shared" si="30"/>
        <v>3144.1</v>
      </c>
      <c r="S78" s="11">
        <v>0.13400000000000001</v>
      </c>
      <c r="T78" s="8">
        <v>13</v>
      </c>
      <c r="U78" s="4">
        <f t="shared" si="31"/>
        <v>35396.277799999996</v>
      </c>
      <c r="V78" s="4">
        <f t="shared" si="32"/>
        <v>18130.45</v>
      </c>
      <c r="W78" s="4">
        <f t="shared" si="33"/>
        <v>17265.827799999995</v>
      </c>
      <c r="X78" s="11">
        <f t="shared" si="34"/>
        <v>0.4877865378263021</v>
      </c>
      <c r="Y78" s="3" t="str">
        <f t="shared" si="28"/>
        <v>Aug-2024</v>
      </c>
      <c r="Z78" s="3">
        <f t="shared" si="35"/>
        <v>45505</v>
      </c>
      <c r="AA78" s="3">
        <f t="shared" si="36"/>
        <v>44927</v>
      </c>
      <c r="AB78">
        <f t="shared" si="37"/>
        <v>19</v>
      </c>
      <c r="AC78" s="18" t="str">
        <f t="shared" si="29"/>
        <v>Q3-2024</v>
      </c>
      <c r="AD78" t="str">
        <f t="shared" si="38"/>
        <v>Americas → Brazil → Rio de Janeiro</v>
      </c>
      <c r="AG78" t="str">
        <f t="shared" si="39"/>
        <v>High</v>
      </c>
      <c r="AH78">
        <f t="shared" si="40"/>
        <v>0</v>
      </c>
      <c r="AI78">
        <f t="shared" si="41"/>
        <v>0</v>
      </c>
      <c r="AJ78" s="11">
        <f>MIN(S78, WhatIf_Panel!$B$2)</f>
        <v>0.13400000000000001</v>
      </c>
      <c r="AK78">
        <f>P78 * (1 + WhatIf_Panel!$B$3)</f>
        <v>1534.1150000000002</v>
      </c>
      <c r="AL78">
        <f>ROUND(T78 * (1 + WhatIf_Panel!$B$4), 0)</f>
        <v>14</v>
      </c>
      <c r="AM78">
        <f t="shared" si="42"/>
        <v>38119.068400000004</v>
      </c>
      <c r="AN78">
        <f t="shared" si="43"/>
        <v>21477.610000000004</v>
      </c>
      <c r="AO78">
        <f t="shared" si="44"/>
        <v>16641.4584</v>
      </c>
      <c r="AP78" s="11">
        <f t="shared" si="45"/>
        <v>0.43656519160893231</v>
      </c>
      <c r="AQ78" s="4">
        <f t="shared" si="46"/>
        <v>2722.7906000000075</v>
      </c>
      <c r="AR78" s="4">
        <f t="shared" si="47"/>
        <v>-624.36939999999595</v>
      </c>
    </row>
    <row r="79" spans="1:44" x14ac:dyDescent="0.25">
      <c r="A79" t="s">
        <v>92</v>
      </c>
      <c r="B79" s="3">
        <v>45473</v>
      </c>
      <c r="C79" s="13">
        <v>45471</v>
      </c>
      <c r="D79">
        <f t="shared" si="24"/>
        <v>-2</v>
      </c>
      <c r="E79" t="str">
        <f t="shared" si="25"/>
        <v>Corrected</v>
      </c>
      <c r="F79" s="3">
        <f t="shared" si="26"/>
        <v>45475</v>
      </c>
      <c r="G79" s="8">
        <f t="shared" si="27"/>
        <v>2</v>
      </c>
      <c r="H79" t="s">
        <v>648</v>
      </c>
      <c r="I79" t="s">
        <v>655</v>
      </c>
      <c r="J79" t="s">
        <v>692</v>
      </c>
      <c r="K79" t="s">
        <v>705</v>
      </c>
      <c r="L79" t="s">
        <v>711</v>
      </c>
      <c r="M79" t="s">
        <v>716</v>
      </c>
      <c r="N79" t="s">
        <v>733</v>
      </c>
      <c r="O79" t="s">
        <v>811</v>
      </c>
      <c r="P79" s="4">
        <v>1112.98</v>
      </c>
      <c r="Q79" s="23">
        <v>2095.73</v>
      </c>
      <c r="R79" s="4">
        <f t="shared" si="30"/>
        <v>2095.73</v>
      </c>
      <c r="S79" s="11">
        <v>7.1999999999999995E-2</v>
      </c>
      <c r="T79" s="8">
        <v>17</v>
      </c>
      <c r="U79" s="4">
        <f t="shared" si="31"/>
        <v>33062.236480000007</v>
      </c>
      <c r="V79" s="4">
        <f t="shared" si="32"/>
        <v>18920.66</v>
      </c>
      <c r="W79" s="4">
        <f t="shared" si="33"/>
        <v>14141.576480000007</v>
      </c>
      <c r="X79" s="11">
        <f t="shared" si="34"/>
        <v>0.42772594916724777</v>
      </c>
      <c r="Y79" s="3" t="str">
        <f t="shared" si="28"/>
        <v>Jun-2024</v>
      </c>
      <c r="Z79" s="3">
        <f t="shared" si="35"/>
        <v>45444</v>
      </c>
      <c r="AA79" s="3">
        <f t="shared" si="36"/>
        <v>44927</v>
      </c>
      <c r="AB79">
        <f t="shared" si="37"/>
        <v>17</v>
      </c>
      <c r="AC79" s="18" t="str">
        <f t="shared" si="29"/>
        <v>Q2-2024</v>
      </c>
      <c r="AD79" t="str">
        <f t="shared" si="38"/>
        <v>Americas → Brazil → Rio de Janeiro</v>
      </c>
      <c r="AG79" t="str">
        <f t="shared" si="39"/>
        <v>High</v>
      </c>
      <c r="AH79">
        <f t="shared" si="40"/>
        <v>1</v>
      </c>
      <c r="AI79">
        <f t="shared" si="41"/>
        <v>0</v>
      </c>
      <c r="AJ79" s="11">
        <f>MIN(S79, WhatIf_Panel!$B$2)</f>
        <v>7.1999999999999995E-2</v>
      </c>
      <c r="AK79">
        <f>P79 * (1 + WhatIf_Panel!$B$3)</f>
        <v>1224.278</v>
      </c>
      <c r="AL79">
        <f>ROUND(T79 * (1 + WhatIf_Panel!$B$4), 0)</f>
        <v>18</v>
      </c>
      <c r="AM79">
        <f t="shared" si="42"/>
        <v>35007.073920000003</v>
      </c>
      <c r="AN79">
        <f t="shared" si="43"/>
        <v>22037.004000000001</v>
      </c>
      <c r="AO79">
        <f t="shared" si="44"/>
        <v>12970.069920000002</v>
      </c>
      <c r="AP79" s="11">
        <f t="shared" si="45"/>
        <v>0.37049854408397243</v>
      </c>
      <c r="AQ79" s="4">
        <f t="shared" si="46"/>
        <v>1944.8374399999957</v>
      </c>
      <c r="AR79" s="4">
        <f t="shared" si="47"/>
        <v>-1171.5065600000053</v>
      </c>
    </row>
    <row r="80" spans="1:44" x14ac:dyDescent="0.25">
      <c r="A80" t="s">
        <v>93</v>
      </c>
      <c r="B80" s="3">
        <v>45091</v>
      </c>
      <c r="C80" s="13">
        <v>45093</v>
      </c>
      <c r="D80">
        <f t="shared" si="24"/>
        <v>2</v>
      </c>
      <c r="E80" t="str">
        <f t="shared" si="25"/>
        <v>Original</v>
      </c>
      <c r="F80" s="3">
        <f t="shared" si="26"/>
        <v>45093</v>
      </c>
      <c r="G80" s="8">
        <f t="shared" si="27"/>
        <v>2</v>
      </c>
      <c r="H80" t="s">
        <v>649</v>
      </c>
      <c r="I80" t="s">
        <v>658</v>
      </c>
      <c r="J80" t="s">
        <v>693</v>
      </c>
      <c r="K80" t="s">
        <v>703</v>
      </c>
      <c r="L80" t="s">
        <v>711</v>
      </c>
      <c r="M80" t="s">
        <v>723</v>
      </c>
      <c r="N80" t="s">
        <v>727</v>
      </c>
      <c r="O80" t="s">
        <v>812</v>
      </c>
      <c r="P80" s="4">
        <v>357.36</v>
      </c>
      <c r="Q80" s="23">
        <v>703.62</v>
      </c>
      <c r="R80" s="4">
        <f t="shared" si="30"/>
        <v>703.62</v>
      </c>
      <c r="S80" s="11">
        <v>0.25700000000000001</v>
      </c>
      <c r="T80" s="8">
        <v>20</v>
      </c>
      <c r="U80" s="4">
        <f t="shared" si="31"/>
        <v>10455.7932</v>
      </c>
      <c r="V80" s="4">
        <f t="shared" si="32"/>
        <v>7147.2000000000007</v>
      </c>
      <c r="W80" s="4">
        <f t="shared" si="33"/>
        <v>3308.5931999999993</v>
      </c>
      <c r="X80" s="11">
        <f t="shared" si="34"/>
        <v>0.31643636563125593</v>
      </c>
      <c r="Y80" s="3" t="str">
        <f t="shared" si="28"/>
        <v>Jun-2023</v>
      </c>
      <c r="Z80" s="3">
        <f t="shared" si="35"/>
        <v>45078</v>
      </c>
      <c r="AA80" s="3">
        <f t="shared" si="36"/>
        <v>44927</v>
      </c>
      <c r="AB80">
        <f t="shared" si="37"/>
        <v>5</v>
      </c>
      <c r="AC80" s="18" t="str">
        <f t="shared" si="29"/>
        <v>Q2-2023</v>
      </c>
      <c r="AD80" t="str">
        <f t="shared" si="38"/>
        <v>Europe → United Kingdom → Manchester</v>
      </c>
      <c r="AG80" t="str">
        <f t="shared" si="39"/>
        <v>Low</v>
      </c>
      <c r="AH80">
        <f t="shared" si="40"/>
        <v>1</v>
      </c>
      <c r="AI80">
        <f t="shared" si="41"/>
        <v>1</v>
      </c>
      <c r="AJ80" s="11">
        <f>MIN(S80, WhatIf_Panel!$B$2)</f>
        <v>0.25</v>
      </c>
      <c r="AK80">
        <f>P80 * (1 + WhatIf_Panel!$B$3)</f>
        <v>393.09600000000006</v>
      </c>
      <c r="AL80">
        <f>ROUND(T80 * (1 + WhatIf_Panel!$B$4), 0)</f>
        <v>21</v>
      </c>
      <c r="AM80">
        <f t="shared" si="42"/>
        <v>11082.014999999999</v>
      </c>
      <c r="AN80">
        <f t="shared" si="43"/>
        <v>8255.0160000000014</v>
      </c>
      <c r="AO80">
        <f t="shared" si="44"/>
        <v>2826.998999999998</v>
      </c>
      <c r="AP80" s="11">
        <f t="shared" si="45"/>
        <v>0.25509792217390054</v>
      </c>
      <c r="AQ80" s="4">
        <f t="shared" si="46"/>
        <v>626.22179999999935</v>
      </c>
      <c r="AR80" s="4">
        <f t="shared" si="47"/>
        <v>-481.59420000000136</v>
      </c>
    </row>
    <row r="81" spans="1:44" x14ac:dyDescent="0.25">
      <c r="A81" t="s">
        <v>94</v>
      </c>
      <c r="B81" s="3">
        <v>45617</v>
      </c>
      <c r="C81" s="13">
        <v>45647</v>
      </c>
      <c r="D81">
        <f t="shared" si="24"/>
        <v>30</v>
      </c>
      <c r="E81" t="str">
        <f t="shared" si="25"/>
        <v>Original</v>
      </c>
      <c r="F81" s="3">
        <f t="shared" si="26"/>
        <v>45647</v>
      </c>
      <c r="G81" s="8">
        <f t="shared" si="27"/>
        <v>30</v>
      </c>
      <c r="H81" t="s">
        <v>649</v>
      </c>
      <c r="I81" t="s">
        <v>657</v>
      </c>
      <c r="J81" t="s">
        <v>673</v>
      </c>
      <c r="K81" t="s">
        <v>705</v>
      </c>
      <c r="L81" t="s">
        <v>711</v>
      </c>
      <c r="M81" t="s">
        <v>714</v>
      </c>
      <c r="N81" t="s">
        <v>732</v>
      </c>
      <c r="O81" t="s">
        <v>813</v>
      </c>
      <c r="P81" s="4">
        <v>1122.68</v>
      </c>
      <c r="Q81" s="23">
        <v>1997.19</v>
      </c>
      <c r="R81" s="4">
        <f t="shared" si="30"/>
        <v>1997.19</v>
      </c>
      <c r="S81" s="11">
        <v>0.186</v>
      </c>
      <c r="T81" s="8">
        <v>3</v>
      </c>
      <c r="U81" s="4">
        <f t="shared" si="31"/>
        <v>4877.1379800000004</v>
      </c>
      <c r="V81" s="4">
        <f t="shared" si="32"/>
        <v>3368.04</v>
      </c>
      <c r="W81" s="4">
        <f t="shared" si="33"/>
        <v>1509.0979800000005</v>
      </c>
      <c r="X81" s="11">
        <f t="shared" si="34"/>
        <v>0.30942285951073306</v>
      </c>
      <c r="Y81" s="3" t="str">
        <f t="shared" si="28"/>
        <v>Nov-2024</v>
      </c>
      <c r="Z81" s="3">
        <f t="shared" si="35"/>
        <v>45597</v>
      </c>
      <c r="AA81" s="3">
        <f t="shared" si="36"/>
        <v>44927</v>
      </c>
      <c r="AB81">
        <f t="shared" si="37"/>
        <v>22</v>
      </c>
      <c r="AC81" s="18" t="str">
        <f t="shared" si="29"/>
        <v>Q4-2024</v>
      </c>
      <c r="AD81" t="str">
        <f t="shared" si="38"/>
        <v>Europe → France → Marseille</v>
      </c>
      <c r="AG81" t="str">
        <f t="shared" si="39"/>
        <v>High</v>
      </c>
      <c r="AH81">
        <f t="shared" si="40"/>
        <v>0</v>
      </c>
      <c r="AI81">
        <f t="shared" si="41"/>
        <v>0</v>
      </c>
      <c r="AJ81" s="11">
        <f>MIN(S81, WhatIf_Panel!$B$2)</f>
        <v>0.186</v>
      </c>
      <c r="AK81">
        <f>P81 * (1 + WhatIf_Panel!$B$3)</f>
        <v>1234.9480000000001</v>
      </c>
      <c r="AL81">
        <f>ROUND(T81 * (1 + WhatIf_Panel!$B$4), 0)</f>
        <v>3</v>
      </c>
      <c r="AM81">
        <f t="shared" si="42"/>
        <v>4877.1379800000004</v>
      </c>
      <c r="AN81">
        <f t="shared" si="43"/>
        <v>3704.8440000000001</v>
      </c>
      <c r="AO81">
        <f t="shared" si="44"/>
        <v>1172.2939800000004</v>
      </c>
      <c r="AP81" s="11">
        <f t="shared" si="45"/>
        <v>0.24036514546180632</v>
      </c>
      <c r="AQ81" s="4">
        <f t="shared" si="46"/>
        <v>0</v>
      </c>
      <c r="AR81" s="4">
        <f t="shared" si="47"/>
        <v>-336.80400000000009</v>
      </c>
    </row>
    <row r="82" spans="1:44" x14ac:dyDescent="0.25">
      <c r="A82" t="s">
        <v>95</v>
      </c>
      <c r="B82" s="3">
        <v>44965</v>
      </c>
      <c r="C82" s="13">
        <v>44968</v>
      </c>
      <c r="D82">
        <f t="shared" si="24"/>
        <v>3</v>
      </c>
      <c r="E82" t="str">
        <f t="shared" si="25"/>
        <v>Original</v>
      </c>
      <c r="F82" s="3">
        <f t="shared" si="26"/>
        <v>44968</v>
      </c>
      <c r="G82" s="8">
        <f t="shared" si="27"/>
        <v>3</v>
      </c>
      <c r="H82" t="s">
        <v>646</v>
      </c>
      <c r="I82" t="s">
        <v>661</v>
      </c>
      <c r="J82" t="s">
        <v>695</v>
      </c>
      <c r="K82" t="s">
        <v>701</v>
      </c>
      <c r="L82" t="s">
        <v>711</v>
      </c>
      <c r="M82" t="s">
        <v>724</v>
      </c>
      <c r="N82" t="s">
        <v>729</v>
      </c>
      <c r="O82" t="s">
        <v>814</v>
      </c>
      <c r="P82" s="4">
        <v>1410.05</v>
      </c>
      <c r="Q82" s="23">
        <v>2763.95</v>
      </c>
      <c r="R82" s="4">
        <f t="shared" si="30"/>
        <v>2763.95</v>
      </c>
      <c r="S82" s="11">
        <v>0.161</v>
      </c>
      <c r="T82" s="8">
        <v>26</v>
      </c>
      <c r="U82" s="4">
        <f t="shared" si="31"/>
        <v>60292.805299999993</v>
      </c>
      <c r="V82" s="4">
        <f t="shared" si="32"/>
        <v>36661.299999999996</v>
      </c>
      <c r="W82" s="4">
        <f t="shared" si="33"/>
        <v>23631.505299999997</v>
      </c>
      <c r="X82" s="11">
        <f t="shared" si="34"/>
        <v>0.39194569206750779</v>
      </c>
      <c r="Y82" s="3" t="str">
        <f t="shared" si="28"/>
        <v>Feb-2023</v>
      </c>
      <c r="Z82" s="3">
        <f t="shared" si="35"/>
        <v>44958</v>
      </c>
      <c r="AA82" s="3">
        <f t="shared" si="36"/>
        <v>44927</v>
      </c>
      <c r="AB82">
        <f t="shared" si="37"/>
        <v>1</v>
      </c>
      <c r="AC82" s="18" t="str">
        <f t="shared" si="29"/>
        <v>Q1-2023</v>
      </c>
      <c r="AD82" t="str">
        <f t="shared" si="38"/>
        <v>Africa → South Africa → Cape Town</v>
      </c>
      <c r="AG82" t="str">
        <f t="shared" si="39"/>
        <v>High</v>
      </c>
      <c r="AH82">
        <f t="shared" si="40"/>
        <v>1</v>
      </c>
      <c r="AI82">
        <f t="shared" si="41"/>
        <v>0</v>
      </c>
      <c r="AJ82" s="11">
        <f>MIN(S82, WhatIf_Panel!$B$2)</f>
        <v>0.161</v>
      </c>
      <c r="AK82">
        <f>P82 * (1 + WhatIf_Panel!$B$3)</f>
        <v>1551.0550000000001</v>
      </c>
      <c r="AL82">
        <f>ROUND(T82 * (1 + WhatIf_Panel!$B$4), 0)</f>
        <v>27</v>
      </c>
      <c r="AM82">
        <f t="shared" si="42"/>
        <v>62611.759349999993</v>
      </c>
      <c r="AN82">
        <f t="shared" si="43"/>
        <v>41878.485000000001</v>
      </c>
      <c r="AO82">
        <f t="shared" si="44"/>
        <v>20733.274349999992</v>
      </c>
      <c r="AP82" s="11">
        <f t="shared" si="45"/>
        <v>0.33114026127425844</v>
      </c>
      <c r="AQ82" s="4">
        <f t="shared" si="46"/>
        <v>2318.9540500000003</v>
      </c>
      <c r="AR82" s="4">
        <f t="shared" si="47"/>
        <v>-2898.2309500000047</v>
      </c>
    </row>
    <row r="83" spans="1:44" x14ac:dyDescent="0.25">
      <c r="A83" t="s">
        <v>96</v>
      </c>
      <c r="B83" s="3">
        <v>45157</v>
      </c>
      <c r="C83" s="13">
        <v>45181</v>
      </c>
      <c r="D83">
        <f t="shared" si="24"/>
        <v>24</v>
      </c>
      <c r="E83" t="str">
        <f t="shared" si="25"/>
        <v>Original</v>
      </c>
      <c r="F83" s="3">
        <f t="shared" si="26"/>
        <v>45181</v>
      </c>
      <c r="G83" s="8">
        <f t="shared" si="27"/>
        <v>24</v>
      </c>
      <c r="H83" t="s">
        <v>648</v>
      </c>
      <c r="I83" t="s">
        <v>653</v>
      </c>
      <c r="J83" t="s">
        <v>688</v>
      </c>
      <c r="K83" t="s">
        <v>706</v>
      </c>
      <c r="L83" t="s">
        <v>707</v>
      </c>
      <c r="M83" t="s">
        <v>714</v>
      </c>
      <c r="N83" t="s">
        <v>728</v>
      </c>
      <c r="O83" t="s">
        <v>815</v>
      </c>
      <c r="P83" s="4">
        <v>1183.95</v>
      </c>
      <c r="Q83" s="23">
        <v>1503.53</v>
      </c>
      <c r="R83" s="4">
        <f t="shared" si="30"/>
        <v>1503.53</v>
      </c>
      <c r="S83" s="11">
        <v>0.24099999999999999</v>
      </c>
      <c r="T83" s="8">
        <v>16</v>
      </c>
      <c r="U83" s="4">
        <f t="shared" si="31"/>
        <v>18258.868320000001</v>
      </c>
      <c r="V83" s="4">
        <f t="shared" si="32"/>
        <v>18943.2</v>
      </c>
      <c r="W83" s="4">
        <f t="shared" si="33"/>
        <v>-684.33167999999932</v>
      </c>
      <c r="X83" s="11">
        <f t="shared" si="34"/>
        <v>-3.7479413729623705E-2</v>
      </c>
      <c r="Y83" s="3" t="str">
        <f t="shared" si="28"/>
        <v>Aug-2023</v>
      </c>
      <c r="Z83" s="3">
        <f t="shared" si="35"/>
        <v>45139</v>
      </c>
      <c r="AA83" s="3">
        <f t="shared" si="36"/>
        <v>44927</v>
      </c>
      <c r="AB83">
        <f t="shared" si="37"/>
        <v>7</v>
      </c>
      <c r="AC83" s="18" t="str">
        <f t="shared" si="29"/>
        <v>Q3-2023</v>
      </c>
      <c r="AD83" t="str">
        <f t="shared" si="38"/>
        <v>Americas → Canada → Vancouver</v>
      </c>
      <c r="AG83" t="str">
        <f t="shared" si="39"/>
        <v>Medium</v>
      </c>
      <c r="AH83">
        <f t="shared" si="40"/>
        <v>0</v>
      </c>
      <c r="AI83">
        <f t="shared" si="41"/>
        <v>1</v>
      </c>
      <c r="AJ83" s="11">
        <f>MIN(S83, WhatIf_Panel!$B$2)</f>
        <v>0.24099999999999999</v>
      </c>
      <c r="AK83">
        <f>P83 * (1 + WhatIf_Panel!$B$3)</f>
        <v>1302.3450000000003</v>
      </c>
      <c r="AL83">
        <f>ROUND(T83 * (1 + WhatIf_Panel!$B$4), 0)</f>
        <v>17</v>
      </c>
      <c r="AM83">
        <f t="shared" si="42"/>
        <v>19400.047589999998</v>
      </c>
      <c r="AN83">
        <f t="shared" si="43"/>
        <v>22139.865000000005</v>
      </c>
      <c r="AO83">
        <f t="shared" si="44"/>
        <v>-2739.8174100000069</v>
      </c>
      <c r="AP83" s="11">
        <f t="shared" si="45"/>
        <v>-0.14122735510258649</v>
      </c>
      <c r="AQ83" s="4">
        <f t="shared" si="46"/>
        <v>1141.1792699999969</v>
      </c>
      <c r="AR83" s="4">
        <f t="shared" si="47"/>
        <v>-2055.4857300000076</v>
      </c>
    </row>
    <row r="84" spans="1:44" x14ac:dyDescent="0.25">
      <c r="A84" t="s">
        <v>97</v>
      </c>
      <c r="B84" s="3">
        <v>45791</v>
      </c>
      <c r="C84" s="13">
        <v>45801</v>
      </c>
      <c r="D84">
        <f t="shared" si="24"/>
        <v>10</v>
      </c>
      <c r="E84" t="str">
        <f t="shared" si="25"/>
        <v>Original</v>
      </c>
      <c r="F84" s="3">
        <f t="shared" si="26"/>
        <v>45801</v>
      </c>
      <c r="G84" s="8">
        <f t="shared" si="27"/>
        <v>10</v>
      </c>
      <c r="H84" t="s">
        <v>649</v>
      </c>
      <c r="I84" t="s">
        <v>657</v>
      </c>
      <c r="J84" t="s">
        <v>690</v>
      </c>
      <c r="K84" t="s">
        <v>705</v>
      </c>
      <c r="L84" t="s">
        <v>709</v>
      </c>
      <c r="M84" t="s">
        <v>723</v>
      </c>
      <c r="N84" t="s">
        <v>727</v>
      </c>
      <c r="O84" t="s">
        <v>816</v>
      </c>
      <c r="P84" s="4">
        <v>170.39</v>
      </c>
      <c r="Q84" s="23">
        <v>388.04</v>
      </c>
      <c r="R84" s="4">
        <f t="shared" si="30"/>
        <v>388.04</v>
      </c>
      <c r="S84" s="11">
        <v>8.4000000000000005E-2</v>
      </c>
      <c r="T84" s="8">
        <v>15</v>
      </c>
      <c r="U84" s="4">
        <f t="shared" si="31"/>
        <v>5331.6696000000002</v>
      </c>
      <c r="V84" s="4">
        <f t="shared" si="32"/>
        <v>2555.85</v>
      </c>
      <c r="W84" s="4">
        <f t="shared" si="33"/>
        <v>2775.8196000000003</v>
      </c>
      <c r="X84" s="11">
        <f t="shared" si="34"/>
        <v>0.52062858508711796</v>
      </c>
      <c r="Y84" s="3" t="str">
        <f t="shared" si="28"/>
        <v>May-2025</v>
      </c>
      <c r="Z84" s="3">
        <f t="shared" si="35"/>
        <v>45778</v>
      </c>
      <c r="AA84" s="3">
        <f t="shared" si="36"/>
        <v>44927</v>
      </c>
      <c r="AB84">
        <f t="shared" si="37"/>
        <v>28</v>
      </c>
      <c r="AC84" s="18" t="str">
        <f t="shared" si="29"/>
        <v>Q2-2025</v>
      </c>
      <c r="AD84" t="str">
        <f t="shared" si="38"/>
        <v>Europe → France → Paris</v>
      </c>
      <c r="AG84" t="str">
        <f t="shared" si="39"/>
        <v>Low</v>
      </c>
      <c r="AH84">
        <f t="shared" si="40"/>
        <v>0</v>
      </c>
      <c r="AI84">
        <f t="shared" si="41"/>
        <v>0</v>
      </c>
      <c r="AJ84" s="11">
        <f>MIN(S84, WhatIf_Panel!$B$2)</f>
        <v>8.4000000000000005E-2</v>
      </c>
      <c r="AK84">
        <f>P84 * (1 + WhatIf_Panel!$B$3)</f>
        <v>187.429</v>
      </c>
      <c r="AL84">
        <f>ROUND(T84 * (1 + WhatIf_Panel!$B$4), 0)</f>
        <v>16</v>
      </c>
      <c r="AM84">
        <f t="shared" si="42"/>
        <v>5687.1142400000008</v>
      </c>
      <c r="AN84">
        <f t="shared" si="43"/>
        <v>2998.864</v>
      </c>
      <c r="AO84">
        <f t="shared" si="44"/>
        <v>2688.2502400000008</v>
      </c>
      <c r="AP84" s="11">
        <f t="shared" si="45"/>
        <v>0.47269144359582976</v>
      </c>
      <c r="AQ84" s="4">
        <f t="shared" si="46"/>
        <v>355.44464000000062</v>
      </c>
      <c r="AR84" s="4">
        <f t="shared" si="47"/>
        <v>-87.569359999999506</v>
      </c>
    </row>
    <row r="85" spans="1:44" x14ac:dyDescent="0.25">
      <c r="A85" t="s">
        <v>98</v>
      </c>
      <c r="B85" s="3">
        <v>45770</v>
      </c>
      <c r="C85" s="13">
        <v>45769</v>
      </c>
      <c r="D85">
        <f t="shared" si="24"/>
        <v>-1</v>
      </c>
      <c r="E85" t="str">
        <f t="shared" si="25"/>
        <v>Corrected</v>
      </c>
      <c r="F85" s="3">
        <f t="shared" si="26"/>
        <v>45771</v>
      </c>
      <c r="G85" s="8">
        <f t="shared" si="27"/>
        <v>1</v>
      </c>
      <c r="H85" t="s">
        <v>648</v>
      </c>
      <c r="I85" t="s">
        <v>660</v>
      </c>
      <c r="J85" t="s">
        <v>686</v>
      </c>
      <c r="K85" t="s">
        <v>703</v>
      </c>
      <c r="L85" t="s">
        <v>710</v>
      </c>
      <c r="M85" t="s">
        <v>726</v>
      </c>
      <c r="N85" t="s">
        <v>732</v>
      </c>
      <c r="O85" t="s">
        <v>817</v>
      </c>
      <c r="P85" s="4">
        <v>23.24</v>
      </c>
      <c r="Q85" s="23">
        <v>44.57</v>
      </c>
      <c r="R85" s="4">
        <f t="shared" si="30"/>
        <v>44.57</v>
      </c>
      <c r="S85" s="11">
        <v>0.215</v>
      </c>
      <c r="T85" s="8">
        <v>15</v>
      </c>
      <c r="U85" s="4">
        <f t="shared" si="31"/>
        <v>524.81174999999996</v>
      </c>
      <c r="V85" s="4">
        <f t="shared" si="32"/>
        <v>348.59999999999997</v>
      </c>
      <c r="W85" s="4">
        <f t="shared" si="33"/>
        <v>176.21174999999999</v>
      </c>
      <c r="X85" s="11">
        <f t="shared" si="34"/>
        <v>0.33576182316802167</v>
      </c>
      <c r="Y85" s="3" t="str">
        <f t="shared" si="28"/>
        <v>Apr-2025</v>
      </c>
      <c r="Z85" s="3">
        <f t="shared" si="35"/>
        <v>45748</v>
      </c>
      <c r="AA85" s="3">
        <f t="shared" si="36"/>
        <v>44927</v>
      </c>
      <c r="AB85">
        <f t="shared" si="37"/>
        <v>27</v>
      </c>
      <c r="AC85" s="18" t="str">
        <f t="shared" si="29"/>
        <v>Q2-2025</v>
      </c>
      <c r="AD85" t="str">
        <f t="shared" si="38"/>
        <v>Americas → USA → San Francisco</v>
      </c>
      <c r="AG85" t="str">
        <f t="shared" si="39"/>
        <v>Low</v>
      </c>
      <c r="AH85">
        <f t="shared" si="40"/>
        <v>1</v>
      </c>
      <c r="AI85">
        <f t="shared" si="41"/>
        <v>1</v>
      </c>
      <c r="AJ85" s="11">
        <f>MIN(S85, WhatIf_Panel!$B$2)</f>
        <v>0.215</v>
      </c>
      <c r="AK85">
        <f>P85 * (1 + WhatIf_Panel!$B$3)</f>
        <v>25.564</v>
      </c>
      <c r="AL85">
        <f>ROUND(T85 * (1 + WhatIf_Panel!$B$4), 0)</f>
        <v>16</v>
      </c>
      <c r="AM85">
        <f t="shared" si="42"/>
        <v>559.79920000000004</v>
      </c>
      <c r="AN85">
        <f t="shared" si="43"/>
        <v>409.024</v>
      </c>
      <c r="AO85">
        <f t="shared" si="44"/>
        <v>150.77520000000004</v>
      </c>
      <c r="AP85" s="11">
        <f t="shared" si="45"/>
        <v>0.26933800548482389</v>
      </c>
      <c r="AQ85" s="4">
        <f t="shared" si="46"/>
        <v>34.987450000000081</v>
      </c>
      <c r="AR85" s="4">
        <f t="shared" si="47"/>
        <v>-25.436549999999954</v>
      </c>
    </row>
    <row r="86" spans="1:44" x14ac:dyDescent="0.25">
      <c r="A86" t="s">
        <v>99</v>
      </c>
      <c r="B86" s="3">
        <v>45741</v>
      </c>
      <c r="C86" s="13">
        <v>45764</v>
      </c>
      <c r="D86">
        <f t="shared" si="24"/>
        <v>23</v>
      </c>
      <c r="E86" t="str">
        <f t="shared" si="25"/>
        <v>Original</v>
      </c>
      <c r="F86" s="3">
        <f t="shared" si="26"/>
        <v>45764</v>
      </c>
      <c r="G86" s="8">
        <f t="shared" si="27"/>
        <v>23</v>
      </c>
      <c r="H86" t="s">
        <v>649</v>
      </c>
      <c r="I86" t="s">
        <v>658</v>
      </c>
      <c r="J86" t="s">
        <v>683</v>
      </c>
      <c r="K86" t="s">
        <v>704</v>
      </c>
      <c r="L86" t="s">
        <v>707</v>
      </c>
      <c r="M86" t="s">
        <v>722</v>
      </c>
      <c r="N86" t="s">
        <v>729</v>
      </c>
      <c r="O86" t="s">
        <v>818</v>
      </c>
      <c r="P86" s="4">
        <v>1421.19</v>
      </c>
      <c r="Q86" s="23">
        <v>1808.26</v>
      </c>
      <c r="R86" s="4">
        <f t="shared" si="30"/>
        <v>1808.26</v>
      </c>
      <c r="S86" s="11">
        <v>0.104</v>
      </c>
      <c r="T86" s="8">
        <v>13</v>
      </c>
      <c r="U86" s="4">
        <f t="shared" si="31"/>
        <v>21062.61248</v>
      </c>
      <c r="V86" s="4">
        <f t="shared" si="32"/>
        <v>18475.47</v>
      </c>
      <c r="W86" s="4">
        <f t="shared" si="33"/>
        <v>2587.1424799999986</v>
      </c>
      <c r="X86" s="11">
        <f t="shared" si="34"/>
        <v>0.12283103449093123</v>
      </c>
      <c r="Y86" s="3" t="str">
        <f t="shared" si="28"/>
        <v>Mar-2025</v>
      </c>
      <c r="Z86" s="3">
        <f t="shared" si="35"/>
        <v>45717</v>
      </c>
      <c r="AA86" s="3">
        <f t="shared" si="36"/>
        <v>44927</v>
      </c>
      <c r="AB86">
        <f t="shared" si="37"/>
        <v>26</v>
      </c>
      <c r="AC86" s="18" t="str">
        <f t="shared" si="29"/>
        <v>Q1-2025</v>
      </c>
      <c r="AD86" t="str">
        <f t="shared" si="38"/>
        <v>Europe → United Kingdom → London</v>
      </c>
      <c r="AG86" t="str">
        <f t="shared" si="39"/>
        <v>High</v>
      </c>
      <c r="AH86">
        <f t="shared" si="40"/>
        <v>0</v>
      </c>
      <c r="AI86">
        <f t="shared" si="41"/>
        <v>0</v>
      </c>
      <c r="AJ86" s="11">
        <f>MIN(S86, WhatIf_Panel!$B$2)</f>
        <v>0.104</v>
      </c>
      <c r="AK86">
        <f>P86 * (1 + WhatIf_Panel!$B$3)</f>
        <v>1563.3090000000002</v>
      </c>
      <c r="AL86">
        <f>ROUND(T86 * (1 + WhatIf_Panel!$B$4), 0)</f>
        <v>14</v>
      </c>
      <c r="AM86">
        <f t="shared" si="42"/>
        <v>22682.813440000002</v>
      </c>
      <c r="AN86">
        <f t="shared" si="43"/>
        <v>21886.326000000001</v>
      </c>
      <c r="AO86">
        <f t="shared" si="44"/>
        <v>796.48744000000079</v>
      </c>
      <c r="AP86" s="11">
        <f t="shared" si="45"/>
        <v>3.5114137940024458E-2</v>
      </c>
      <c r="AQ86" s="4">
        <f t="shared" si="46"/>
        <v>1620.2009600000019</v>
      </c>
      <c r="AR86" s="4">
        <f t="shared" si="47"/>
        <v>-1790.6550399999978</v>
      </c>
    </row>
    <row r="87" spans="1:44" x14ac:dyDescent="0.25">
      <c r="A87" t="s">
        <v>100</v>
      </c>
      <c r="B87" s="3">
        <v>45282</v>
      </c>
      <c r="C87" s="13">
        <v>45283</v>
      </c>
      <c r="D87">
        <f t="shared" si="24"/>
        <v>1</v>
      </c>
      <c r="E87" t="str">
        <f t="shared" si="25"/>
        <v>Original</v>
      </c>
      <c r="F87" s="3">
        <f t="shared" si="26"/>
        <v>45283</v>
      </c>
      <c r="G87" s="8">
        <f t="shared" si="27"/>
        <v>1</v>
      </c>
      <c r="H87" t="s">
        <v>646</v>
      </c>
      <c r="I87" t="s">
        <v>661</v>
      </c>
      <c r="J87" t="s">
        <v>695</v>
      </c>
      <c r="K87" t="s">
        <v>703</v>
      </c>
      <c r="L87" t="s">
        <v>709</v>
      </c>
      <c r="M87" t="s">
        <v>726</v>
      </c>
      <c r="N87" t="s">
        <v>727</v>
      </c>
      <c r="O87" t="s">
        <v>819</v>
      </c>
      <c r="P87" s="4">
        <v>1186.18</v>
      </c>
      <c r="Q87" s="23">
        <v>1285.0899999999999</v>
      </c>
      <c r="R87" s="4">
        <f t="shared" si="30"/>
        <v>1285.0899999999999</v>
      </c>
      <c r="S87" s="11">
        <v>7.0000000000000007E-2</v>
      </c>
      <c r="T87" s="8">
        <v>11</v>
      </c>
      <c r="U87" s="4">
        <f t="shared" si="31"/>
        <v>13146.470699999998</v>
      </c>
      <c r="V87" s="4">
        <f t="shared" si="32"/>
        <v>13047.980000000001</v>
      </c>
      <c r="W87" s="4">
        <f t="shared" si="33"/>
        <v>98.49069999999665</v>
      </c>
      <c r="X87" s="11">
        <f t="shared" si="34"/>
        <v>7.4917977796121861E-3</v>
      </c>
      <c r="Y87" s="3" t="str">
        <f t="shared" si="28"/>
        <v>Dec-2023</v>
      </c>
      <c r="Z87" s="3">
        <f t="shared" si="35"/>
        <v>45261</v>
      </c>
      <c r="AA87" s="3">
        <f t="shared" si="36"/>
        <v>44927</v>
      </c>
      <c r="AB87">
        <f t="shared" si="37"/>
        <v>11</v>
      </c>
      <c r="AC87" s="18" t="str">
        <f t="shared" si="29"/>
        <v>Q4-2023</v>
      </c>
      <c r="AD87" t="str">
        <f t="shared" si="38"/>
        <v>Africa → South Africa → Cape Town</v>
      </c>
      <c r="AG87" t="str">
        <f t="shared" si="39"/>
        <v>Medium</v>
      </c>
      <c r="AH87">
        <f t="shared" si="40"/>
        <v>1</v>
      </c>
      <c r="AI87">
        <f t="shared" si="41"/>
        <v>0</v>
      </c>
      <c r="AJ87" s="11">
        <f>MIN(S87, WhatIf_Panel!$B$2)</f>
        <v>7.0000000000000007E-2</v>
      </c>
      <c r="AK87">
        <f>P87 * (1 + WhatIf_Panel!$B$3)</f>
        <v>1304.7980000000002</v>
      </c>
      <c r="AL87">
        <f>ROUND(T87 * (1 + WhatIf_Panel!$B$4), 0)</f>
        <v>12</v>
      </c>
      <c r="AM87">
        <f t="shared" si="42"/>
        <v>14341.604399999997</v>
      </c>
      <c r="AN87">
        <f t="shared" si="43"/>
        <v>15657.576000000003</v>
      </c>
      <c r="AO87">
        <f t="shared" si="44"/>
        <v>-1315.9716000000062</v>
      </c>
      <c r="AP87" s="11">
        <f t="shared" si="45"/>
        <v>-9.1759022442426771E-2</v>
      </c>
      <c r="AQ87" s="4">
        <f t="shared" si="46"/>
        <v>1195.1336999999985</v>
      </c>
      <c r="AR87" s="4">
        <f t="shared" si="47"/>
        <v>-1414.4623000000029</v>
      </c>
    </row>
    <row r="88" spans="1:44" x14ac:dyDescent="0.25">
      <c r="A88" t="s">
        <v>101</v>
      </c>
      <c r="B88" s="3">
        <v>45388</v>
      </c>
      <c r="C88" s="13">
        <v>45407</v>
      </c>
      <c r="D88">
        <f t="shared" si="24"/>
        <v>19</v>
      </c>
      <c r="E88" t="str">
        <f t="shared" si="25"/>
        <v>Original</v>
      </c>
      <c r="F88" s="3">
        <f t="shared" si="26"/>
        <v>45407</v>
      </c>
      <c r="G88" s="8">
        <f t="shared" si="27"/>
        <v>19</v>
      </c>
      <c r="H88" t="s">
        <v>647</v>
      </c>
      <c r="I88" t="s">
        <v>659</v>
      </c>
      <c r="J88" t="s">
        <v>685</v>
      </c>
      <c r="K88" t="s">
        <v>701</v>
      </c>
      <c r="L88" t="s">
        <v>707</v>
      </c>
      <c r="M88" t="s">
        <v>723</v>
      </c>
      <c r="N88" t="s">
        <v>727</v>
      </c>
      <c r="O88" t="s">
        <v>820</v>
      </c>
      <c r="P88" s="4">
        <v>1366.48</v>
      </c>
      <c r="Q88" s="23">
        <v>1678.14</v>
      </c>
      <c r="R88" s="4">
        <f t="shared" si="30"/>
        <v>1678.14</v>
      </c>
      <c r="S88" s="11">
        <v>0.154</v>
      </c>
      <c r="T88" s="8">
        <v>10</v>
      </c>
      <c r="U88" s="4">
        <f t="shared" si="31"/>
        <v>14197.064400000001</v>
      </c>
      <c r="V88" s="4">
        <f t="shared" si="32"/>
        <v>13664.8</v>
      </c>
      <c r="W88" s="4">
        <f t="shared" si="33"/>
        <v>532.26440000000184</v>
      </c>
      <c r="X88" s="11">
        <f t="shared" si="34"/>
        <v>3.7491159087790132E-2</v>
      </c>
      <c r="Y88" s="3" t="str">
        <f t="shared" si="28"/>
        <v>Apr-2024</v>
      </c>
      <c r="Z88" s="3">
        <f t="shared" si="35"/>
        <v>45383</v>
      </c>
      <c r="AA88" s="3">
        <f t="shared" si="36"/>
        <v>44927</v>
      </c>
      <c r="AB88">
        <f t="shared" si="37"/>
        <v>15</v>
      </c>
      <c r="AC88" s="18" t="str">
        <f t="shared" si="29"/>
        <v>Q2-2024</v>
      </c>
      <c r="AD88" t="str">
        <f t="shared" si="38"/>
        <v>Asia → China → Shanghai</v>
      </c>
      <c r="AG88" t="str">
        <f t="shared" si="39"/>
        <v>High</v>
      </c>
      <c r="AH88">
        <f t="shared" si="40"/>
        <v>0</v>
      </c>
      <c r="AI88">
        <f t="shared" si="41"/>
        <v>0</v>
      </c>
      <c r="AJ88" s="11">
        <f>MIN(S88, WhatIf_Panel!$B$2)</f>
        <v>0.154</v>
      </c>
      <c r="AK88">
        <f>P88 * (1 + WhatIf_Panel!$B$3)</f>
        <v>1503.1280000000002</v>
      </c>
      <c r="AL88">
        <f>ROUND(T88 * (1 + WhatIf_Panel!$B$4), 0)</f>
        <v>11</v>
      </c>
      <c r="AM88">
        <f t="shared" si="42"/>
        <v>15616.770840000001</v>
      </c>
      <c r="AN88">
        <f t="shared" si="43"/>
        <v>16534.408000000003</v>
      </c>
      <c r="AO88">
        <f t="shared" si="44"/>
        <v>-917.63716000000204</v>
      </c>
      <c r="AP88" s="11">
        <f t="shared" si="45"/>
        <v>-5.8759725003431115E-2</v>
      </c>
      <c r="AQ88" s="4">
        <f t="shared" si="46"/>
        <v>1419.7064399999999</v>
      </c>
      <c r="AR88" s="4">
        <f t="shared" si="47"/>
        <v>-1449.9015600000039</v>
      </c>
    </row>
    <row r="89" spans="1:44" x14ac:dyDescent="0.25">
      <c r="A89" t="s">
        <v>102</v>
      </c>
      <c r="B89" s="3">
        <v>45876</v>
      </c>
      <c r="C89" s="13">
        <v>45888</v>
      </c>
      <c r="D89">
        <f t="shared" si="24"/>
        <v>12</v>
      </c>
      <c r="E89" t="str">
        <f t="shared" si="25"/>
        <v>Original</v>
      </c>
      <c r="F89" s="3">
        <f t="shared" si="26"/>
        <v>45888</v>
      </c>
      <c r="G89" s="8">
        <f t="shared" si="27"/>
        <v>12</v>
      </c>
      <c r="H89" t="s">
        <v>646</v>
      </c>
      <c r="I89" t="s">
        <v>650</v>
      </c>
      <c r="J89" t="s">
        <v>678</v>
      </c>
      <c r="K89" t="s">
        <v>701</v>
      </c>
      <c r="L89" s="9" t="s">
        <v>1422</v>
      </c>
      <c r="M89" t="s">
        <v>724</v>
      </c>
      <c r="N89" t="s">
        <v>727</v>
      </c>
      <c r="O89" t="s">
        <v>821</v>
      </c>
      <c r="P89" s="4">
        <v>601.51</v>
      </c>
      <c r="Q89" s="23">
        <v>679.35</v>
      </c>
      <c r="R89" s="4">
        <f t="shared" si="30"/>
        <v>679.35</v>
      </c>
      <c r="S89" s="11">
        <v>0.188</v>
      </c>
      <c r="T89" s="8">
        <v>3</v>
      </c>
      <c r="U89" s="4">
        <f t="shared" si="31"/>
        <v>1654.8966000000003</v>
      </c>
      <c r="V89" s="4">
        <f t="shared" si="32"/>
        <v>1804.53</v>
      </c>
      <c r="W89" s="4">
        <f t="shared" si="33"/>
        <v>-149.63339999999971</v>
      </c>
      <c r="X89" s="11">
        <f t="shared" si="34"/>
        <v>-9.0418579626062243E-2</v>
      </c>
      <c r="Y89" s="3" t="str">
        <f t="shared" si="28"/>
        <v>Aug-2025</v>
      </c>
      <c r="Z89" s="3">
        <f t="shared" si="35"/>
        <v>45870</v>
      </c>
      <c r="AA89" s="3">
        <f t="shared" si="36"/>
        <v>44927</v>
      </c>
      <c r="AB89">
        <f t="shared" si="37"/>
        <v>31</v>
      </c>
      <c r="AC89" s="18" t="str">
        <f t="shared" si="29"/>
        <v>Q3-2025</v>
      </c>
      <c r="AD89" t="str">
        <f t="shared" si="38"/>
        <v>Africa → Kenya → Nakuru</v>
      </c>
      <c r="AG89" t="str">
        <f t="shared" si="39"/>
        <v>Low</v>
      </c>
      <c r="AH89">
        <f t="shared" si="40"/>
        <v>0</v>
      </c>
      <c r="AI89">
        <f t="shared" si="41"/>
        <v>0</v>
      </c>
      <c r="AJ89" s="11">
        <f>MIN(S89, WhatIf_Panel!$B$2)</f>
        <v>0.188</v>
      </c>
      <c r="AK89">
        <f>P89 * (1 + WhatIf_Panel!$B$3)</f>
        <v>661.66100000000006</v>
      </c>
      <c r="AL89">
        <f>ROUND(T89 * (1 + WhatIf_Panel!$B$4), 0)</f>
        <v>3</v>
      </c>
      <c r="AM89">
        <f t="shared" si="42"/>
        <v>1654.8966000000003</v>
      </c>
      <c r="AN89">
        <f t="shared" si="43"/>
        <v>1984.9830000000002</v>
      </c>
      <c r="AO89">
        <f t="shared" si="44"/>
        <v>-330.08639999999991</v>
      </c>
      <c r="AP89" s="11">
        <f t="shared" si="45"/>
        <v>-0.1994604375886686</v>
      </c>
      <c r="AQ89" s="4">
        <f t="shared" si="46"/>
        <v>0</v>
      </c>
      <c r="AR89" s="4">
        <f t="shared" si="47"/>
        <v>-180.4530000000002</v>
      </c>
    </row>
    <row r="90" spans="1:44" x14ac:dyDescent="0.25">
      <c r="A90" t="s">
        <v>103</v>
      </c>
      <c r="B90" s="3">
        <v>45312</v>
      </c>
      <c r="C90" s="13">
        <v>45316</v>
      </c>
      <c r="D90">
        <f t="shared" si="24"/>
        <v>4</v>
      </c>
      <c r="E90" t="str">
        <f t="shared" si="25"/>
        <v>Original</v>
      </c>
      <c r="F90" s="3">
        <f t="shared" si="26"/>
        <v>45316</v>
      </c>
      <c r="G90" s="8">
        <f t="shared" si="27"/>
        <v>4</v>
      </c>
      <c r="H90" t="s">
        <v>647</v>
      </c>
      <c r="I90" t="s">
        <v>654</v>
      </c>
      <c r="J90" t="s">
        <v>680</v>
      </c>
      <c r="K90" t="s">
        <v>704</v>
      </c>
      <c r="L90" t="s">
        <v>711</v>
      </c>
      <c r="M90" t="s">
        <v>712</v>
      </c>
      <c r="N90" t="s">
        <v>732</v>
      </c>
      <c r="O90" t="s">
        <v>822</v>
      </c>
      <c r="P90" s="4">
        <v>523.70000000000005</v>
      </c>
      <c r="Q90" s="23">
        <v>1109.92</v>
      </c>
      <c r="R90" s="4">
        <f t="shared" si="30"/>
        <v>1109.92</v>
      </c>
      <c r="S90" s="11">
        <v>0.03</v>
      </c>
      <c r="T90" s="8">
        <v>11</v>
      </c>
      <c r="U90" s="4">
        <f t="shared" si="31"/>
        <v>11842.8464</v>
      </c>
      <c r="V90" s="4">
        <f t="shared" si="32"/>
        <v>5760.7000000000007</v>
      </c>
      <c r="W90" s="4">
        <f t="shared" si="33"/>
        <v>6082.1463999999996</v>
      </c>
      <c r="X90" s="11">
        <f t="shared" si="34"/>
        <v>0.51357133197302973</v>
      </c>
      <c r="Y90" s="3" t="str">
        <f t="shared" si="28"/>
        <v>Jan-2024</v>
      </c>
      <c r="Z90" s="3">
        <f t="shared" si="35"/>
        <v>45292</v>
      </c>
      <c r="AA90" s="3">
        <f t="shared" si="36"/>
        <v>44927</v>
      </c>
      <c r="AB90">
        <f t="shared" si="37"/>
        <v>12</v>
      </c>
      <c r="AC90" s="18" t="str">
        <f t="shared" si="29"/>
        <v>Q1-2024</v>
      </c>
      <c r="AD90" t="str">
        <f t="shared" si="38"/>
        <v>Asia → India → Delhi</v>
      </c>
      <c r="AG90" t="str">
        <f t="shared" si="39"/>
        <v>Medium</v>
      </c>
      <c r="AH90">
        <f t="shared" si="40"/>
        <v>1</v>
      </c>
      <c r="AI90">
        <f t="shared" si="41"/>
        <v>0</v>
      </c>
      <c r="AJ90" s="11">
        <f>MIN(S90, WhatIf_Panel!$B$2)</f>
        <v>0.03</v>
      </c>
      <c r="AK90">
        <f>P90 * (1 + WhatIf_Panel!$B$3)</f>
        <v>576.07000000000005</v>
      </c>
      <c r="AL90">
        <f>ROUND(T90 * (1 + WhatIf_Panel!$B$4), 0)</f>
        <v>12</v>
      </c>
      <c r="AM90">
        <f t="shared" si="42"/>
        <v>12919.468800000001</v>
      </c>
      <c r="AN90">
        <f t="shared" si="43"/>
        <v>6912.84</v>
      </c>
      <c r="AO90">
        <f t="shared" si="44"/>
        <v>6006.6288000000004</v>
      </c>
      <c r="AP90" s="11">
        <f t="shared" si="45"/>
        <v>0.46492846517033271</v>
      </c>
      <c r="AQ90" s="4">
        <f t="shared" si="46"/>
        <v>1076.6224000000002</v>
      </c>
      <c r="AR90" s="4">
        <f t="shared" si="47"/>
        <v>-75.51759999999922</v>
      </c>
    </row>
    <row r="91" spans="1:44" x14ac:dyDescent="0.25">
      <c r="A91" t="s">
        <v>104</v>
      </c>
      <c r="B91" s="3">
        <v>45106</v>
      </c>
      <c r="C91" s="13">
        <v>45109</v>
      </c>
      <c r="D91">
        <f t="shared" si="24"/>
        <v>3</v>
      </c>
      <c r="E91" t="str">
        <f t="shared" si="25"/>
        <v>Original</v>
      </c>
      <c r="F91" s="3">
        <f t="shared" si="26"/>
        <v>45109</v>
      </c>
      <c r="G91" s="8">
        <f t="shared" si="27"/>
        <v>3</v>
      </c>
      <c r="H91" t="s">
        <v>647</v>
      </c>
      <c r="I91" t="s">
        <v>652</v>
      </c>
      <c r="J91" t="s">
        <v>694</v>
      </c>
      <c r="K91" t="s">
        <v>702</v>
      </c>
      <c r="L91" t="s">
        <v>709</v>
      </c>
      <c r="M91" t="s">
        <v>721</v>
      </c>
      <c r="N91" t="s">
        <v>732</v>
      </c>
      <c r="O91" t="s">
        <v>823</v>
      </c>
      <c r="P91" s="4">
        <v>55.65</v>
      </c>
      <c r="Q91" s="23">
        <v>83.57</v>
      </c>
      <c r="R91" s="4">
        <f t="shared" si="30"/>
        <v>83.57</v>
      </c>
      <c r="S91" s="11">
        <v>6.6000000000000003E-2</v>
      </c>
      <c r="T91" s="8">
        <v>8</v>
      </c>
      <c r="U91" s="4">
        <f t="shared" si="31"/>
        <v>624.43503999999996</v>
      </c>
      <c r="V91" s="4">
        <f t="shared" si="32"/>
        <v>445.2</v>
      </c>
      <c r="W91" s="4">
        <f t="shared" si="33"/>
        <v>179.23503999999997</v>
      </c>
      <c r="X91" s="11">
        <f t="shared" si="34"/>
        <v>0.2870355257449998</v>
      </c>
      <c r="Y91" s="3" t="str">
        <f t="shared" si="28"/>
        <v>Jun-2023</v>
      </c>
      <c r="Z91" s="3">
        <f t="shared" si="35"/>
        <v>45078</v>
      </c>
      <c r="AA91" s="3">
        <f t="shared" si="36"/>
        <v>44986</v>
      </c>
      <c r="AB91">
        <f t="shared" si="37"/>
        <v>3</v>
      </c>
      <c r="AC91" s="18" t="str">
        <f t="shared" si="29"/>
        <v>Q2-2023</v>
      </c>
      <c r="AD91" t="str">
        <f t="shared" si="38"/>
        <v>Asia → Japan → Nagoya</v>
      </c>
      <c r="AG91" t="str">
        <f t="shared" si="39"/>
        <v>Low</v>
      </c>
      <c r="AH91">
        <f t="shared" si="40"/>
        <v>1</v>
      </c>
      <c r="AI91">
        <f t="shared" si="41"/>
        <v>0</v>
      </c>
      <c r="AJ91" s="11">
        <f>MIN(S91, WhatIf_Panel!$B$2)</f>
        <v>6.6000000000000003E-2</v>
      </c>
      <c r="AK91">
        <f>P91 * (1 + WhatIf_Panel!$B$3)</f>
        <v>61.215000000000003</v>
      </c>
      <c r="AL91">
        <f>ROUND(T91 * (1 + WhatIf_Panel!$B$4), 0)</f>
        <v>8</v>
      </c>
      <c r="AM91">
        <f t="shared" si="42"/>
        <v>624.43503999999996</v>
      </c>
      <c r="AN91">
        <f t="shared" si="43"/>
        <v>489.72</v>
      </c>
      <c r="AO91">
        <f t="shared" si="44"/>
        <v>134.71503999999993</v>
      </c>
      <c r="AP91" s="11">
        <f t="shared" si="45"/>
        <v>0.21573907831949971</v>
      </c>
      <c r="AQ91" s="4">
        <f t="shared" si="46"/>
        <v>0</v>
      </c>
      <c r="AR91" s="4">
        <f t="shared" si="47"/>
        <v>-44.520000000000039</v>
      </c>
    </row>
    <row r="92" spans="1:44" x14ac:dyDescent="0.25">
      <c r="A92" t="s">
        <v>105</v>
      </c>
      <c r="B92" s="3">
        <v>45775</v>
      </c>
      <c r="C92" s="13">
        <v>45792</v>
      </c>
      <c r="D92">
        <f t="shared" si="24"/>
        <v>17</v>
      </c>
      <c r="E92" t="str">
        <f t="shared" si="25"/>
        <v>Original</v>
      </c>
      <c r="F92" s="3">
        <f t="shared" si="26"/>
        <v>45792</v>
      </c>
      <c r="G92" s="8">
        <f t="shared" si="27"/>
        <v>17</v>
      </c>
      <c r="H92" t="s">
        <v>647</v>
      </c>
      <c r="I92" t="s">
        <v>652</v>
      </c>
      <c r="J92" t="s">
        <v>694</v>
      </c>
      <c r="K92" t="s">
        <v>702</v>
      </c>
      <c r="L92" t="s">
        <v>711</v>
      </c>
      <c r="M92" t="s">
        <v>725</v>
      </c>
      <c r="N92" t="s">
        <v>729</v>
      </c>
      <c r="O92" t="s">
        <v>824</v>
      </c>
      <c r="P92" s="4">
        <v>691.19</v>
      </c>
      <c r="Q92" s="23">
        <v>1284.3</v>
      </c>
      <c r="R92" s="4">
        <f t="shared" si="30"/>
        <v>1284.3</v>
      </c>
      <c r="S92" s="11">
        <v>7.3999999999999996E-2</v>
      </c>
      <c r="T92" s="8">
        <v>7</v>
      </c>
      <c r="U92" s="4">
        <f t="shared" si="31"/>
        <v>8324.8326000000015</v>
      </c>
      <c r="V92" s="4">
        <f t="shared" si="32"/>
        <v>4838.33</v>
      </c>
      <c r="W92" s="4">
        <f t="shared" si="33"/>
        <v>3486.5026000000016</v>
      </c>
      <c r="X92" s="11">
        <f t="shared" si="34"/>
        <v>0.41880753253825198</v>
      </c>
      <c r="Y92" s="3" t="str">
        <f t="shared" si="28"/>
        <v>Apr-2025</v>
      </c>
      <c r="Z92" s="3">
        <f t="shared" si="35"/>
        <v>45748</v>
      </c>
      <c r="AA92" s="3">
        <f t="shared" si="36"/>
        <v>44986</v>
      </c>
      <c r="AB92">
        <f t="shared" si="37"/>
        <v>25</v>
      </c>
      <c r="AC92" s="18" t="str">
        <f t="shared" si="29"/>
        <v>Q2-2025</v>
      </c>
      <c r="AD92" t="str">
        <f t="shared" si="38"/>
        <v>Asia → Japan → Nagoya</v>
      </c>
      <c r="AG92" t="str">
        <f t="shared" si="39"/>
        <v>Medium</v>
      </c>
      <c r="AH92">
        <f t="shared" si="40"/>
        <v>0</v>
      </c>
      <c r="AI92">
        <f t="shared" si="41"/>
        <v>0</v>
      </c>
      <c r="AJ92" s="11">
        <f>MIN(S92, WhatIf_Panel!$B$2)</f>
        <v>7.3999999999999996E-2</v>
      </c>
      <c r="AK92">
        <f>P92 * (1 + WhatIf_Panel!$B$3)</f>
        <v>760.30900000000008</v>
      </c>
      <c r="AL92">
        <f>ROUND(T92 * (1 + WhatIf_Panel!$B$4), 0)</f>
        <v>7</v>
      </c>
      <c r="AM92">
        <f t="shared" si="42"/>
        <v>8324.8326000000015</v>
      </c>
      <c r="AN92">
        <f t="shared" si="43"/>
        <v>5322.1630000000005</v>
      </c>
      <c r="AO92">
        <f t="shared" si="44"/>
        <v>3002.6696000000011</v>
      </c>
      <c r="AP92" s="11">
        <f t="shared" si="45"/>
        <v>0.36068828579207712</v>
      </c>
      <c r="AQ92" s="4">
        <f t="shared" si="46"/>
        <v>0</v>
      </c>
      <c r="AR92" s="4">
        <f t="shared" si="47"/>
        <v>-483.83300000000054</v>
      </c>
    </row>
    <row r="93" spans="1:44" x14ac:dyDescent="0.25">
      <c r="A93" t="s">
        <v>106</v>
      </c>
      <c r="B93" s="3">
        <v>45817</v>
      </c>
      <c r="C93" s="13">
        <v>45833</v>
      </c>
      <c r="D93">
        <f t="shared" si="24"/>
        <v>16</v>
      </c>
      <c r="E93" t="str">
        <f t="shared" si="25"/>
        <v>Original</v>
      </c>
      <c r="F93" s="3">
        <f t="shared" si="26"/>
        <v>45833</v>
      </c>
      <c r="G93" s="8">
        <f t="shared" si="27"/>
        <v>16</v>
      </c>
      <c r="H93" t="s">
        <v>647</v>
      </c>
      <c r="I93" t="s">
        <v>654</v>
      </c>
      <c r="J93" t="s">
        <v>696</v>
      </c>
      <c r="K93" t="s">
        <v>706</v>
      </c>
      <c r="L93" t="s">
        <v>710</v>
      </c>
      <c r="M93" t="s">
        <v>724</v>
      </c>
      <c r="N93" t="s">
        <v>730</v>
      </c>
      <c r="O93" t="s">
        <v>825</v>
      </c>
      <c r="P93" s="4">
        <v>527.33000000000004</v>
      </c>
      <c r="Q93" s="23">
        <v>911.72</v>
      </c>
      <c r="R93" s="4">
        <f t="shared" si="30"/>
        <v>911.72</v>
      </c>
      <c r="S93" s="11">
        <v>0.14399999999999999</v>
      </c>
      <c r="T93" s="8">
        <v>25</v>
      </c>
      <c r="U93" s="4">
        <f t="shared" si="31"/>
        <v>19510.808000000001</v>
      </c>
      <c r="V93" s="4">
        <f t="shared" si="32"/>
        <v>13183.250000000002</v>
      </c>
      <c r="W93" s="4">
        <f t="shared" si="33"/>
        <v>6327.5579999999991</v>
      </c>
      <c r="X93" s="11">
        <f t="shared" si="34"/>
        <v>0.32431040272652978</v>
      </c>
      <c r="Y93" s="3" t="str">
        <f t="shared" si="28"/>
        <v>Jun-2025</v>
      </c>
      <c r="Z93" s="3">
        <f t="shared" si="35"/>
        <v>45809</v>
      </c>
      <c r="AA93" s="3">
        <f t="shared" si="36"/>
        <v>44927</v>
      </c>
      <c r="AB93">
        <f t="shared" si="37"/>
        <v>29</v>
      </c>
      <c r="AC93" s="18" t="str">
        <f t="shared" si="29"/>
        <v>Q2-2025</v>
      </c>
      <c r="AD93" t="str">
        <f t="shared" si="38"/>
        <v>Asia → India → Hyderabad</v>
      </c>
      <c r="AG93" t="str">
        <f t="shared" si="39"/>
        <v>Medium</v>
      </c>
      <c r="AH93">
        <f t="shared" si="40"/>
        <v>0</v>
      </c>
      <c r="AI93">
        <f t="shared" si="41"/>
        <v>0</v>
      </c>
      <c r="AJ93" s="11">
        <f>MIN(S93, WhatIf_Panel!$B$2)</f>
        <v>0.14399999999999999</v>
      </c>
      <c r="AK93">
        <f>P93 * (1 + WhatIf_Panel!$B$3)</f>
        <v>580.0630000000001</v>
      </c>
      <c r="AL93">
        <f>ROUND(T93 * (1 + WhatIf_Panel!$B$4), 0)</f>
        <v>26</v>
      </c>
      <c r="AM93">
        <f t="shared" si="42"/>
        <v>20291.240320000001</v>
      </c>
      <c r="AN93">
        <f t="shared" si="43"/>
        <v>15081.638000000003</v>
      </c>
      <c r="AO93">
        <f t="shared" si="44"/>
        <v>5209.6023199999981</v>
      </c>
      <c r="AP93" s="11">
        <f t="shared" si="45"/>
        <v>0.25674144299918272</v>
      </c>
      <c r="AQ93" s="4">
        <f t="shared" si="46"/>
        <v>780.43231999999989</v>
      </c>
      <c r="AR93" s="4">
        <f t="shared" si="47"/>
        <v>-1117.9556800000009</v>
      </c>
    </row>
    <row r="94" spans="1:44" x14ac:dyDescent="0.25">
      <c r="A94" t="s">
        <v>107</v>
      </c>
      <c r="B94" s="3">
        <v>45101</v>
      </c>
      <c r="C94" s="13">
        <v>45100</v>
      </c>
      <c r="D94">
        <f t="shared" si="24"/>
        <v>-1</v>
      </c>
      <c r="E94" t="str">
        <f t="shared" si="25"/>
        <v>Corrected</v>
      </c>
      <c r="F94" s="3">
        <f t="shared" si="26"/>
        <v>45102</v>
      </c>
      <c r="G94" s="8">
        <f t="shared" si="27"/>
        <v>1</v>
      </c>
      <c r="H94" t="s">
        <v>648</v>
      </c>
      <c r="I94" t="s">
        <v>655</v>
      </c>
      <c r="J94" t="s">
        <v>692</v>
      </c>
      <c r="K94" t="s">
        <v>703</v>
      </c>
      <c r="L94" t="s">
        <v>707</v>
      </c>
      <c r="M94" t="s">
        <v>718</v>
      </c>
      <c r="N94" t="s">
        <v>728</v>
      </c>
      <c r="O94" t="s">
        <v>826</v>
      </c>
      <c r="P94" s="4">
        <v>804.01</v>
      </c>
      <c r="Q94" s="23">
        <v>1405.07</v>
      </c>
      <c r="R94" s="4">
        <f t="shared" si="30"/>
        <v>1405.07</v>
      </c>
      <c r="S94" s="11">
        <v>9.6000000000000002E-2</v>
      </c>
      <c r="T94" s="8">
        <v>8</v>
      </c>
      <c r="U94" s="4">
        <f t="shared" si="31"/>
        <v>10161.46624</v>
      </c>
      <c r="V94" s="4">
        <f t="shared" si="32"/>
        <v>6432.08</v>
      </c>
      <c r="W94" s="4">
        <f t="shared" si="33"/>
        <v>3729.3862399999998</v>
      </c>
      <c r="X94" s="11">
        <f t="shared" si="34"/>
        <v>0.36701260939287439</v>
      </c>
      <c r="Y94" s="3" t="str">
        <f t="shared" si="28"/>
        <v>Jun-2023</v>
      </c>
      <c r="Z94" s="3">
        <f t="shared" si="35"/>
        <v>45078</v>
      </c>
      <c r="AA94" s="3">
        <f t="shared" si="36"/>
        <v>44927</v>
      </c>
      <c r="AB94">
        <f t="shared" si="37"/>
        <v>5</v>
      </c>
      <c r="AC94" s="18" t="str">
        <f t="shared" si="29"/>
        <v>Q2-2023</v>
      </c>
      <c r="AD94" t="str">
        <f t="shared" si="38"/>
        <v>Americas → Brazil → Rio de Janeiro</v>
      </c>
      <c r="AG94" t="str">
        <f t="shared" si="39"/>
        <v>Medium</v>
      </c>
      <c r="AH94">
        <f t="shared" si="40"/>
        <v>1</v>
      </c>
      <c r="AI94">
        <f t="shared" si="41"/>
        <v>0</v>
      </c>
      <c r="AJ94" s="11">
        <f>MIN(S94, WhatIf_Panel!$B$2)</f>
        <v>9.6000000000000002E-2</v>
      </c>
      <c r="AK94">
        <f>P94 * (1 + WhatIf_Panel!$B$3)</f>
        <v>884.41100000000006</v>
      </c>
      <c r="AL94">
        <f>ROUND(T94 * (1 + WhatIf_Panel!$B$4), 0)</f>
        <v>8</v>
      </c>
      <c r="AM94">
        <f t="shared" si="42"/>
        <v>10161.46624</v>
      </c>
      <c r="AN94">
        <f t="shared" si="43"/>
        <v>7075.2880000000005</v>
      </c>
      <c r="AO94">
        <f t="shared" si="44"/>
        <v>3086.1782399999993</v>
      </c>
      <c r="AP94" s="11">
        <f t="shared" si="45"/>
        <v>0.30371387033216174</v>
      </c>
      <c r="AQ94" s="4">
        <f t="shared" si="46"/>
        <v>0</v>
      </c>
      <c r="AR94" s="4">
        <f t="shared" si="47"/>
        <v>-643.20800000000054</v>
      </c>
    </row>
    <row r="95" spans="1:44" x14ac:dyDescent="0.25">
      <c r="A95" t="s">
        <v>108</v>
      </c>
      <c r="B95" s="3">
        <v>45569</v>
      </c>
      <c r="C95" s="13">
        <v>45598</v>
      </c>
      <c r="D95">
        <f t="shared" si="24"/>
        <v>29</v>
      </c>
      <c r="E95" t="str">
        <f t="shared" si="25"/>
        <v>Original</v>
      </c>
      <c r="F95" s="3">
        <f t="shared" si="26"/>
        <v>45598</v>
      </c>
      <c r="G95" s="8">
        <f t="shared" si="27"/>
        <v>29</v>
      </c>
      <c r="H95" t="s">
        <v>646</v>
      </c>
      <c r="I95" t="s">
        <v>651</v>
      </c>
      <c r="J95" t="s">
        <v>669</v>
      </c>
      <c r="K95" t="s">
        <v>701</v>
      </c>
      <c r="L95" t="s">
        <v>710</v>
      </c>
      <c r="M95" t="s">
        <v>721</v>
      </c>
      <c r="N95" t="s">
        <v>733</v>
      </c>
      <c r="O95" t="s">
        <v>827</v>
      </c>
      <c r="P95" s="4">
        <v>412.09</v>
      </c>
      <c r="Q95" s="23">
        <v>968.94</v>
      </c>
      <c r="R95" s="4">
        <f t="shared" si="30"/>
        <v>968.94</v>
      </c>
      <c r="S95" s="11">
        <v>9.9000000000000005E-2</v>
      </c>
      <c r="T95" s="8">
        <v>23</v>
      </c>
      <c r="U95" s="4">
        <f t="shared" si="31"/>
        <v>20079.343620000003</v>
      </c>
      <c r="V95" s="4">
        <f t="shared" si="32"/>
        <v>9478.07</v>
      </c>
      <c r="W95" s="4">
        <f t="shared" si="33"/>
        <v>10601.273620000004</v>
      </c>
      <c r="X95" s="11">
        <f t="shared" si="34"/>
        <v>0.52796913189137418</v>
      </c>
      <c r="Y95" s="3" t="str">
        <f t="shared" si="28"/>
        <v>Oct-2024</v>
      </c>
      <c r="Z95" s="3">
        <f t="shared" si="35"/>
        <v>45566</v>
      </c>
      <c r="AA95" s="3">
        <f t="shared" si="36"/>
        <v>44927</v>
      </c>
      <c r="AB95">
        <f t="shared" si="37"/>
        <v>21</v>
      </c>
      <c r="AC95" s="18" t="str">
        <f t="shared" si="29"/>
        <v>Q4-2024</v>
      </c>
      <c r="AD95" t="str">
        <f t="shared" si="38"/>
        <v>Africa → Nigeria → Abuja</v>
      </c>
      <c r="AG95" t="str">
        <f t="shared" si="39"/>
        <v>Medium</v>
      </c>
      <c r="AH95">
        <f t="shared" si="40"/>
        <v>0</v>
      </c>
      <c r="AI95">
        <f t="shared" si="41"/>
        <v>0</v>
      </c>
      <c r="AJ95" s="11">
        <f>MIN(S95, WhatIf_Panel!$B$2)</f>
        <v>9.9000000000000005E-2</v>
      </c>
      <c r="AK95">
        <f>P95 * (1 + WhatIf_Panel!$B$3)</f>
        <v>453.29900000000004</v>
      </c>
      <c r="AL95">
        <f>ROUND(T95 * (1 + WhatIf_Panel!$B$4), 0)</f>
        <v>24</v>
      </c>
      <c r="AM95">
        <f t="shared" si="42"/>
        <v>20952.358560000001</v>
      </c>
      <c r="AN95">
        <f t="shared" si="43"/>
        <v>10879.176000000001</v>
      </c>
      <c r="AO95">
        <f t="shared" si="44"/>
        <v>10073.182559999999</v>
      </c>
      <c r="AP95" s="11">
        <f t="shared" si="45"/>
        <v>0.48076604508051141</v>
      </c>
      <c r="AQ95" s="4">
        <f t="shared" si="46"/>
        <v>873.0149399999973</v>
      </c>
      <c r="AR95" s="4">
        <f t="shared" si="47"/>
        <v>-528.09106000000429</v>
      </c>
    </row>
    <row r="96" spans="1:44" x14ac:dyDescent="0.25">
      <c r="A96" t="s">
        <v>109</v>
      </c>
      <c r="B96" s="3">
        <v>45910</v>
      </c>
      <c r="C96" s="13">
        <v>45930</v>
      </c>
      <c r="D96">
        <f t="shared" si="24"/>
        <v>20</v>
      </c>
      <c r="E96" t="str">
        <f t="shared" si="25"/>
        <v>Original</v>
      </c>
      <c r="F96" s="3">
        <f t="shared" si="26"/>
        <v>45930</v>
      </c>
      <c r="G96" s="8">
        <f t="shared" si="27"/>
        <v>20</v>
      </c>
      <c r="H96" t="s">
        <v>646</v>
      </c>
      <c r="I96" t="s">
        <v>650</v>
      </c>
      <c r="J96" t="s">
        <v>675</v>
      </c>
      <c r="K96" t="s">
        <v>701</v>
      </c>
      <c r="L96" t="s">
        <v>711</v>
      </c>
      <c r="M96" t="s">
        <v>716</v>
      </c>
      <c r="N96" t="s">
        <v>730</v>
      </c>
      <c r="O96" t="s">
        <v>828</v>
      </c>
      <c r="P96" s="4">
        <v>1009.48</v>
      </c>
      <c r="Q96" s="23">
        <v>1088.81</v>
      </c>
      <c r="R96" s="4">
        <f t="shared" si="30"/>
        <v>1088.81</v>
      </c>
      <c r="S96" s="11">
        <v>0.16</v>
      </c>
      <c r="T96" s="8">
        <v>6</v>
      </c>
      <c r="U96" s="4">
        <f t="shared" si="31"/>
        <v>5487.6023999999998</v>
      </c>
      <c r="V96" s="4">
        <f t="shared" si="32"/>
        <v>6056.88</v>
      </c>
      <c r="W96" s="4">
        <f t="shared" si="33"/>
        <v>-569.27760000000035</v>
      </c>
      <c r="X96" s="11">
        <f t="shared" si="34"/>
        <v>-0.10373885688219693</v>
      </c>
      <c r="Y96" s="3" t="str">
        <f t="shared" si="28"/>
        <v>Sep-2025</v>
      </c>
      <c r="Z96" s="3">
        <f t="shared" si="35"/>
        <v>45901</v>
      </c>
      <c r="AA96" s="3">
        <f t="shared" si="36"/>
        <v>44927</v>
      </c>
      <c r="AB96">
        <f t="shared" si="37"/>
        <v>32</v>
      </c>
      <c r="AC96" s="18" t="str">
        <f t="shared" si="29"/>
        <v>Q3-2025</v>
      </c>
      <c r="AD96" t="str">
        <f t="shared" si="38"/>
        <v>Africa → Kenya → Mombasa</v>
      </c>
      <c r="AG96" t="str">
        <f t="shared" si="39"/>
        <v>Medium</v>
      </c>
      <c r="AH96">
        <f t="shared" si="40"/>
        <v>0</v>
      </c>
      <c r="AI96">
        <f t="shared" si="41"/>
        <v>0</v>
      </c>
      <c r="AJ96" s="11">
        <f>MIN(S96, WhatIf_Panel!$B$2)</f>
        <v>0.16</v>
      </c>
      <c r="AK96">
        <f>P96 * (1 + WhatIf_Panel!$B$3)</f>
        <v>1110.4280000000001</v>
      </c>
      <c r="AL96">
        <f>ROUND(T96 * (1 + WhatIf_Panel!$B$4), 0)</f>
        <v>6</v>
      </c>
      <c r="AM96">
        <f t="shared" si="42"/>
        <v>5487.6023999999998</v>
      </c>
      <c r="AN96">
        <f t="shared" si="43"/>
        <v>6662.5680000000011</v>
      </c>
      <c r="AO96">
        <f t="shared" si="44"/>
        <v>-1174.9656000000014</v>
      </c>
      <c r="AP96" s="11">
        <f t="shared" si="45"/>
        <v>-0.21411274257041679</v>
      </c>
      <c r="AQ96" s="4">
        <f t="shared" si="46"/>
        <v>0</v>
      </c>
      <c r="AR96" s="4">
        <f t="shared" si="47"/>
        <v>-605.68800000000101</v>
      </c>
    </row>
    <row r="97" spans="1:44" x14ac:dyDescent="0.25">
      <c r="A97" t="s">
        <v>110</v>
      </c>
      <c r="B97" s="3">
        <v>45022</v>
      </c>
      <c r="C97" s="13">
        <v>45043</v>
      </c>
      <c r="D97">
        <f t="shared" si="24"/>
        <v>21</v>
      </c>
      <c r="E97" t="str">
        <f t="shared" si="25"/>
        <v>Original</v>
      </c>
      <c r="F97" s="3">
        <f t="shared" si="26"/>
        <v>45043</v>
      </c>
      <c r="G97" s="8">
        <f t="shared" si="27"/>
        <v>21</v>
      </c>
      <c r="H97" t="s">
        <v>649</v>
      </c>
      <c r="I97" t="s">
        <v>658</v>
      </c>
      <c r="J97" t="s">
        <v>693</v>
      </c>
      <c r="K97" t="s">
        <v>706</v>
      </c>
      <c r="L97" t="s">
        <v>710</v>
      </c>
      <c r="M97" t="s">
        <v>714</v>
      </c>
      <c r="N97" t="s">
        <v>728</v>
      </c>
      <c r="O97" t="s">
        <v>829</v>
      </c>
      <c r="P97" s="4">
        <v>1084.79</v>
      </c>
      <c r="Q97" s="23">
        <v>2484.9899999999998</v>
      </c>
      <c r="R97" s="4">
        <f t="shared" si="30"/>
        <v>2484.9899999999998</v>
      </c>
      <c r="S97" s="11">
        <v>3.4000000000000002E-2</v>
      </c>
      <c r="T97" s="8">
        <v>18</v>
      </c>
      <c r="U97" s="4">
        <f t="shared" si="31"/>
        <v>43209.006119999991</v>
      </c>
      <c r="V97" s="4">
        <f t="shared" si="32"/>
        <v>19526.22</v>
      </c>
      <c r="W97" s="4">
        <f t="shared" si="33"/>
        <v>23682.78611999999</v>
      </c>
      <c r="X97" s="11">
        <f t="shared" si="34"/>
        <v>0.54809837685755114</v>
      </c>
      <c r="Y97" s="3" t="str">
        <f t="shared" si="28"/>
        <v>Apr-2023</v>
      </c>
      <c r="Z97" s="3">
        <f t="shared" si="35"/>
        <v>45017</v>
      </c>
      <c r="AA97" s="3">
        <f t="shared" si="36"/>
        <v>44927</v>
      </c>
      <c r="AB97">
        <f t="shared" si="37"/>
        <v>3</v>
      </c>
      <c r="AC97" s="18" t="str">
        <f t="shared" si="29"/>
        <v>Q2-2023</v>
      </c>
      <c r="AD97" t="str">
        <f t="shared" si="38"/>
        <v>Europe → United Kingdom → Manchester</v>
      </c>
      <c r="AG97" t="str">
        <f t="shared" si="39"/>
        <v>High</v>
      </c>
      <c r="AH97">
        <f t="shared" si="40"/>
        <v>0</v>
      </c>
      <c r="AI97">
        <f t="shared" si="41"/>
        <v>0</v>
      </c>
      <c r="AJ97" s="11">
        <f>MIN(S97, WhatIf_Panel!$B$2)</f>
        <v>3.4000000000000002E-2</v>
      </c>
      <c r="AK97">
        <f>P97 * (1 + WhatIf_Panel!$B$3)</f>
        <v>1193.269</v>
      </c>
      <c r="AL97">
        <f>ROUND(T97 * (1 + WhatIf_Panel!$B$4), 0)</f>
        <v>19</v>
      </c>
      <c r="AM97">
        <f t="shared" si="42"/>
        <v>45609.506459999997</v>
      </c>
      <c r="AN97">
        <f t="shared" si="43"/>
        <v>22672.111000000001</v>
      </c>
      <c r="AO97">
        <f t="shared" si="44"/>
        <v>22937.395459999996</v>
      </c>
      <c r="AP97" s="11">
        <f t="shared" si="45"/>
        <v>0.50290821454330636</v>
      </c>
      <c r="AQ97" s="4">
        <f t="shared" si="46"/>
        <v>2400.500340000006</v>
      </c>
      <c r="AR97" s="4">
        <f t="shared" si="47"/>
        <v>-745.39065999999366</v>
      </c>
    </row>
    <row r="98" spans="1:44" x14ac:dyDescent="0.25">
      <c r="A98" t="s">
        <v>111</v>
      </c>
      <c r="B98" s="3">
        <v>45870</v>
      </c>
      <c r="C98" s="13">
        <v>45885</v>
      </c>
      <c r="D98">
        <f t="shared" si="24"/>
        <v>15</v>
      </c>
      <c r="E98" t="str">
        <f t="shared" si="25"/>
        <v>Original</v>
      </c>
      <c r="F98" s="3">
        <f t="shared" si="26"/>
        <v>45885</v>
      </c>
      <c r="G98" s="8">
        <f t="shared" si="27"/>
        <v>15</v>
      </c>
      <c r="H98" t="s">
        <v>647</v>
      </c>
      <c r="I98" t="s">
        <v>654</v>
      </c>
      <c r="J98" s="9" t="s">
        <v>1422</v>
      </c>
      <c r="K98" t="s">
        <v>706</v>
      </c>
      <c r="L98" t="s">
        <v>711</v>
      </c>
      <c r="M98" t="s">
        <v>719</v>
      </c>
      <c r="N98" t="s">
        <v>732</v>
      </c>
      <c r="O98" t="s">
        <v>830</v>
      </c>
      <c r="P98" s="4">
        <v>24.44</v>
      </c>
      <c r="Q98" s="23">
        <v>28.69</v>
      </c>
      <c r="R98" s="4">
        <f t="shared" si="30"/>
        <v>28.69</v>
      </c>
      <c r="S98" s="11">
        <v>0.14599999999999999</v>
      </c>
      <c r="T98" s="8">
        <v>6</v>
      </c>
      <c r="U98" s="4">
        <f t="shared" si="31"/>
        <v>147.00756000000001</v>
      </c>
      <c r="V98" s="4">
        <f t="shared" si="32"/>
        <v>146.64000000000001</v>
      </c>
      <c r="W98" s="4">
        <f t="shared" si="33"/>
        <v>0.36755999999999744</v>
      </c>
      <c r="X98" s="11">
        <f t="shared" si="34"/>
        <v>2.5002795774584476E-3</v>
      </c>
      <c r="Y98" s="3" t="str">
        <f t="shared" si="28"/>
        <v>Aug-2025</v>
      </c>
      <c r="Z98" s="3">
        <f t="shared" si="35"/>
        <v>45870</v>
      </c>
      <c r="AA98" s="3">
        <f t="shared" si="36"/>
        <v>44927</v>
      </c>
      <c r="AB98">
        <f t="shared" si="37"/>
        <v>31</v>
      </c>
      <c r="AC98" s="18" t="str">
        <f t="shared" si="29"/>
        <v>Q3-2025</v>
      </c>
      <c r="AD98" t="str">
        <f t="shared" si="38"/>
        <v>Asia → India → Not Specified</v>
      </c>
      <c r="AG98" t="str">
        <f t="shared" si="39"/>
        <v>Low</v>
      </c>
      <c r="AH98">
        <f t="shared" si="40"/>
        <v>0</v>
      </c>
      <c r="AI98">
        <f t="shared" si="41"/>
        <v>0</v>
      </c>
      <c r="AJ98" s="11">
        <f>MIN(S98, WhatIf_Panel!$B$2)</f>
        <v>0.14599999999999999</v>
      </c>
      <c r="AK98">
        <f>P98 * (1 + WhatIf_Panel!$B$3)</f>
        <v>26.884000000000004</v>
      </c>
      <c r="AL98">
        <f>ROUND(T98 * (1 + WhatIf_Panel!$B$4), 0)</f>
        <v>6</v>
      </c>
      <c r="AM98">
        <f t="shared" si="42"/>
        <v>147.00756000000001</v>
      </c>
      <c r="AN98">
        <f t="shared" si="43"/>
        <v>161.30400000000003</v>
      </c>
      <c r="AO98">
        <f t="shared" si="44"/>
        <v>-14.296440000000018</v>
      </c>
      <c r="AP98" s="11">
        <f t="shared" si="45"/>
        <v>-9.7249692464795798E-2</v>
      </c>
      <c r="AQ98" s="4">
        <f t="shared" si="46"/>
        <v>0</v>
      </c>
      <c r="AR98" s="4">
        <f t="shared" si="47"/>
        <v>-14.664000000000016</v>
      </c>
    </row>
    <row r="99" spans="1:44" x14ac:dyDescent="0.25">
      <c r="A99" t="s">
        <v>112</v>
      </c>
      <c r="B99" s="3">
        <v>45440</v>
      </c>
      <c r="C99" s="13">
        <v>45438</v>
      </c>
      <c r="D99">
        <f t="shared" si="24"/>
        <v>-2</v>
      </c>
      <c r="E99" t="str">
        <f t="shared" si="25"/>
        <v>Corrected</v>
      </c>
      <c r="F99" s="3">
        <f t="shared" si="26"/>
        <v>45442</v>
      </c>
      <c r="G99" s="8">
        <f t="shared" si="27"/>
        <v>2</v>
      </c>
      <c r="H99" t="s">
        <v>646</v>
      </c>
      <c r="I99" t="s">
        <v>651</v>
      </c>
      <c r="J99" t="s">
        <v>669</v>
      </c>
      <c r="K99" t="s">
        <v>706</v>
      </c>
      <c r="L99" t="s">
        <v>708</v>
      </c>
      <c r="M99" t="s">
        <v>721</v>
      </c>
      <c r="N99" t="s">
        <v>733</v>
      </c>
      <c r="O99" t="s">
        <v>831</v>
      </c>
      <c r="P99" s="4">
        <v>1227.08</v>
      </c>
      <c r="Q99" s="23">
        <v>1896.62</v>
      </c>
      <c r="R99" s="4">
        <f t="shared" si="30"/>
        <v>1896.62</v>
      </c>
      <c r="S99" s="11">
        <v>0</v>
      </c>
      <c r="T99" s="8">
        <v>18</v>
      </c>
      <c r="U99" s="4">
        <f t="shared" si="31"/>
        <v>34139.159999999996</v>
      </c>
      <c r="V99" s="4">
        <f t="shared" si="32"/>
        <v>22087.439999999999</v>
      </c>
      <c r="W99" s="4">
        <f t="shared" si="33"/>
        <v>12051.719999999998</v>
      </c>
      <c r="X99" s="11">
        <f t="shared" si="34"/>
        <v>0.353017473189147</v>
      </c>
      <c r="Y99" s="3" t="str">
        <f t="shared" si="28"/>
        <v>May-2024</v>
      </c>
      <c r="Z99" s="3">
        <f t="shared" si="35"/>
        <v>45413</v>
      </c>
      <c r="AA99" s="3">
        <f t="shared" si="36"/>
        <v>44927</v>
      </c>
      <c r="AB99">
        <f t="shared" si="37"/>
        <v>16</v>
      </c>
      <c r="AC99" s="18" t="str">
        <f t="shared" si="29"/>
        <v>Q2-2024</v>
      </c>
      <c r="AD99" t="str">
        <f t="shared" si="38"/>
        <v>Africa → Nigeria → Abuja</v>
      </c>
      <c r="AG99" t="str">
        <f t="shared" si="39"/>
        <v>High</v>
      </c>
      <c r="AH99">
        <f t="shared" si="40"/>
        <v>1</v>
      </c>
      <c r="AI99">
        <f t="shared" si="41"/>
        <v>0</v>
      </c>
      <c r="AJ99" s="11">
        <f>MIN(S99, WhatIf_Panel!$B$2)</f>
        <v>0</v>
      </c>
      <c r="AK99">
        <f>P99 * (1 + WhatIf_Panel!$B$3)</f>
        <v>1349.788</v>
      </c>
      <c r="AL99">
        <f>ROUND(T99 * (1 + WhatIf_Panel!$B$4), 0)</f>
        <v>19</v>
      </c>
      <c r="AM99">
        <f t="shared" si="42"/>
        <v>36035.78</v>
      </c>
      <c r="AN99">
        <f t="shared" si="43"/>
        <v>25645.972000000002</v>
      </c>
      <c r="AO99">
        <f t="shared" si="44"/>
        <v>10389.807999999997</v>
      </c>
      <c r="AP99" s="11">
        <f t="shared" si="45"/>
        <v>0.28831922050806164</v>
      </c>
      <c r="AQ99" s="4">
        <f t="shared" si="46"/>
        <v>1896.6200000000026</v>
      </c>
      <c r="AR99" s="4">
        <f t="shared" si="47"/>
        <v>-1661.9120000000003</v>
      </c>
    </row>
    <row r="100" spans="1:44" x14ac:dyDescent="0.25">
      <c r="A100" t="s">
        <v>113</v>
      </c>
      <c r="B100" s="3">
        <v>45860</v>
      </c>
      <c r="C100" s="13">
        <v>45887</v>
      </c>
      <c r="D100">
        <f t="shared" si="24"/>
        <v>27</v>
      </c>
      <c r="E100" t="str">
        <f t="shared" si="25"/>
        <v>Original</v>
      </c>
      <c r="F100" s="3">
        <f t="shared" si="26"/>
        <v>45887</v>
      </c>
      <c r="G100" s="8">
        <f t="shared" si="27"/>
        <v>27</v>
      </c>
      <c r="H100" t="s">
        <v>647</v>
      </c>
      <c r="I100" t="s">
        <v>659</v>
      </c>
      <c r="J100" t="s">
        <v>676</v>
      </c>
      <c r="K100" t="s">
        <v>703</v>
      </c>
      <c r="L100" t="s">
        <v>709</v>
      </c>
      <c r="M100" t="s">
        <v>724</v>
      </c>
      <c r="N100" t="s">
        <v>729</v>
      </c>
      <c r="O100" t="s">
        <v>832</v>
      </c>
      <c r="P100" s="4">
        <v>547.32000000000005</v>
      </c>
      <c r="Q100" s="23">
        <v>419.17</v>
      </c>
      <c r="R100" s="4">
        <f t="shared" si="30"/>
        <v>419.17</v>
      </c>
      <c r="S100" s="11">
        <v>9.1999999999999998E-2</v>
      </c>
      <c r="T100" s="8">
        <v>14</v>
      </c>
      <c r="U100" s="4">
        <f t="shared" si="31"/>
        <v>5328.4890400000004</v>
      </c>
      <c r="V100" s="4">
        <f t="shared" si="32"/>
        <v>7662.4800000000005</v>
      </c>
      <c r="W100" s="4">
        <f t="shared" si="33"/>
        <v>-2333.9909600000001</v>
      </c>
      <c r="X100" s="11">
        <f t="shared" si="34"/>
        <v>-0.43802116181137907</v>
      </c>
      <c r="Y100" s="3" t="str">
        <f t="shared" si="28"/>
        <v>Jul-2025</v>
      </c>
      <c r="Z100" s="3">
        <f t="shared" si="35"/>
        <v>45839</v>
      </c>
      <c r="AA100" s="3">
        <f t="shared" si="36"/>
        <v>44927</v>
      </c>
      <c r="AB100">
        <f t="shared" si="37"/>
        <v>30</v>
      </c>
      <c r="AC100" s="18" t="str">
        <f t="shared" si="29"/>
        <v>Q3-2025</v>
      </c>
      <c r="AD100" t="str">
        <f t="shared" si="38"/>
        <v>Asia → China → Shenzhen</v>
      </c>
      <c r="AG100" t="str">
        <f t="shared" si="39"/>
        <v>Low</v>
      </c>
      <c r="AH100">
        <f t="shared" si="40"/>
        <v>0</v>
      </c>
      <c r="AI100">
        <f t="shared" si="41"/>
        <v>0</v>
      </c>
      <c r="AJ100" s="11">
        <f>MIN(S100, WhatIf_Panel!$B$2)</f>
        <v>9.1999999999999998E-2</v>
      </c>
      <c r="AK100">
        <f>P100 * (1 + WhatIf_Panel!$B$3)</f>
        <v>602.05200000000013</v>
      </c>
      <c r="AL100">
        <f>ROUND(T100 * (1 + WhatIf_Panel!$B$4), 0)</f>
        <v>15</v>
      </c>
      <c r="AM100">
        <f t="shared" si="42"/>
        <v>5709.0954000000002</v>
      </c>
      <c r="AN100">
        <f t="shared" si="43"/>
        <v>9030.7800000000025</v>
      </c>
      <c r="AO100">
        <f t="shared" si="44"/>
        <v>-3321.6846000000023</v>
      </c>
      <c r="AP100" s="11">
        <f t="shared" si="45"/>
        <v>-0.58182327799251743</v>
      </c>
      <c r="AQ100" s="4">
        <f t="shared" si="46"/>
        <v>380.60635999999977</v>
      </c>
      <c r="AR100" s="4">
        <f t="shared" si="47"/>
        <v>-987.69364000000223</v>
      </c>
    </row>
    <row r="101" spans="1:44" x14ac:dyDescent="0.25">
      <c r="A101" t="s">
        <v>114</v>
      </c>
      <c r="B101" s="3">
        <v>44985</v>
      </c>
      <c r="C101" s="13">
        <v>45005</v>
      </c>
      <c r="D101">
        <f t="shared" si="24"/>
        <v>20</v>
      </c>
      <c r="E101" t="str">
        <f t="shared" si="25"/>
        <v>Original</v>
      </c>
      <c r="F101" s="3">
        <f t="shared" si="26"/>
        <v>45005</v>
      </c>
      <c r="G101" s="8">
        <f t="shared" si="27"/>
        <v>20</v>
      </c>
      <c r="H101" t="s">
        <v>649</v>
      </c>
      <c r="I101" t="s">
        <v>656</v>
      </c>
      <c r="J101" t="s">
        <v>671</v>
      </c>
      <c r="K101" t="s">
        <v>705</v>
      </c>
      <c r="L101" t="s">
        <v>711</v>
      </c>
      <c r="M101" t="s">
        <v>722</v>
      </c>
      <c r="N101" t="s">
        <v>731</v>
      </c>
      <c r="O101" t="s">
        <v>833</v>
      </c>
      <c r="P101" s="4">
        <v>1200.78</v>
      </c>
      <c r="Q101" s="23">
        <v>2001.17</v>
      </c>
      <c r="R101" s="4">
        <f t="shared" si="30"/>
        <v>2001.17</v>
      </c>
      <c r="S101" s="11">
        <v>0.29199999999999998</v>
      </c>
      <c r="T101" s="8">
        <v>18</v>
      </c>
      <c r="U101" s="4">
        <f t="shared" si="31"/>
        <v>25502.910479999999</v>
      </c>
      <c r="V101" s="4">
        <f t="shared" si="32"/>
        <v>21614.04</v>
      </c>
      <c r="W101" s="4">
        <f t="shared" si="33"/>
        <v>3888.8704799999978</v>
      </c>
      <c r="X101" s="11">
        <f t="shared" si="34"/>
        <v>0.15248732034132906</v>
      </c>
      <c r="Y101" s="3" t="str">
        <f t="shared" si="28"/>
        <v>Feb-2023</v>
      </c>
      <c r="Z101" s="3">
        <f t="shared" si="35"/>
        <v>44958</v>
      </c>
      <c r="AA101" s="3">
        <f t="shared" si="36"/>
        <v>44927</v>
      </c>
      <c r="AB101">
        <f t="shared" si="37"/>
        <v>1</v>
      </c>
      <c r="AC101" s="18" t="str">
        <f t="shared" si="29"/>
        <v>Q1-2023</v>
      </c>
      <c r="AD101" t="str">
        <f t="shared" si="38"/>
        <v>Europe → Germany → Berlin</v>
      </c>
      <c r="AG101" t="str">
        <f t="shared" si="39"/>
        <v>High</v>
      </c>
      <c r="AH101">
        <f t="shared" si="40"/>
        <v>0</v>
      </c>
      <c r="AI101">
        <f t="shared" si="41"/>
        <v>1</v>
      </c>
      <c r="AJ101" s="11">
        <f>MIN(S101, WhatIf_Panel!$B$2)</f>
        <v>0.25</v>
      </c>
      <c r="AK101">
        <f>P101 * (1 + WhatIf_Panel!$B$3)</f>
        <v>1320.8580000000002</v>
      </c>
      <c r="AL101">
        <f>ROUND(T101 * (1 + WhatIf_Panel!$B$4), 0)</f>
        <v>19</v>
      </c>
      <c r="AM101">
        <f t="shared" si="42"/>
        <v>28516.672500000001</v>
      </c>
      <c r="AN101">
        <f t="shared" si="43"/>
        <v>25096.302000000003</v>
      </c>
      <c r="AO101">
        <f t="shared" si="44"/>
        <v>3420.3704999999973</v>
      </c>
      <c r="AP101" s="11">
        <f t="shared" si="45"/>
        <v>0.11994283344243607</v>
      </c>
      <c r="AQ101" s="4">
        <f t="shared" si="46"/>
        <v>3013.7620200000019</v>
      </c>
      <c r="AR101" s="4">
        <f t="shared" si="47"/>
        <v>-468.49998000000051</v>
      </c>
    </row>
    <row r="102" spans="1:44" x14ac:dyDescent="0.25">
      <c r="A102" t="s">
        <v>115</v>
      </c>
      <c r="B102" s="3">
        <v>45684</v>
      </c>
      <c r="C102" s="13">
        <v>45703</v>
      </c>
      <c r="D102">
        <f t="shared" si="24"/>
        <v>19</v>
      </c>
      <c r="E102" t="str">
        <f t="shared" si="25"/>
        <v>Original</v>
      </c>
      <c r="F102" s="3">
        <f t="shared" si="26"/>
        <v>45703</v>
      </c>
      <c r="G102" s="8">
        <f t="shared" si="27"/>
        <v>19</v>
      </c>
      <c r="H102" t="s">
        <v>647</v>
      </c>
      <c r="I102" t="s">
        <v>659</v>
      </c>
      <c r="J102" t="s">
        <v>676</v>
      </c>
      <c r="K102" t="s">
        <v>703</v>
      </c>
      <c r="L102" t="s">
        <v>711</v>
      </c>
      <c r="M102" t="s">
        <v>716</v>
      </c>
      <c r="N102" t="s">
        <v>730</v>
      </c>
      <c r="O102" t="s">
        <v>834</v>
      </c>
      <c r="P102" s="4">
        <v>1253.22</v>
      </c>
      <c r="Q102" s="23">
        <v>3104.71</v>
      </c>
      <c r="R102" s="4">
        <f t="shared" si="30"/>
        <v>3104.71</v>
      </c>
      <c r="S102" s="11">
        <v>0</v>
      </c>
      <c r="T102" s="8">
        <v>17</v>
      </c>
      <c r="U102" s="4">
        <f t="shared" si="31"/>
        <v>52780.07</v>
      </c>
      <c r="V102" s="4">
        <f t="shared" si="32"/>
        <v>21304.74</v>
      </c>
      <c r="W102" s="4">
        <f t="shared" si="33"/>
        <v>31475.329999999998</v>
      </c>
      <c r="X102" s="11">
        <f t="shared" si="34"/>
        <v>0.59634877331538205</v>
      </c>
      <c r="Y102" s="3" t="str">
        <f t="shared" si="28"/>
        <v>Jan-2025</v>
      </c>
      <c r="Z102" s="3">
        <f t="shared" si="35"/>
        <v>45658</v>
      </c>
      <c r="AA102" s="3">
        <f t="shared" si="36"/>
        <v>44927</v>
      </c>
      <c r="AB102">
        <f t="shared" si="37"/>
        <v>24</v>
      </c>
      <c r="AC102" s="18" t="str">
        <f t="shared" si="29"/>
        <v>Q1-2025</v>
      </c>
      <c r="AD102" t="str">
        <f t="shared" si="38"/>
        <v>Asia → China → Shenzhen</v>
      </c>
      <c r="AG102" t="str">
        <f t="shared" si="39"/>
        <v>High</v>
      </c>
      <c r="AH102">
        <f t="shared" si="40"/>
        <v>0</v>
      </c>
      <c r="AI102">
        <f t="shared" si="41"/>
        <v>0</v>
      </c>
      <c r="AJ102" s="11">
        <f>MIN(S102, WhatIf_Panel!$B$2)</f>
        <v>0</v>
      </c>
      <c r="AK102">
        <f>P102 * (1 + WhatIf_Panel!$B$3)</f>
        <v>1378.5420000000001</v>
      </c>
      <c r="AL102">
        <f>ROUND(T102 * (1 + WhatIf_Panel!$B$4), 0)</f>
        <v>18</v>
      </c>
      <c r="AM102">
        <f t="shared" si="42"/>
        <v>55884.78</v>
      </c>
      <c r="AN102">
        <f t="shared" si="43"/>
        <v>24813.756000000001</v>
      </c>
      <c r="AO102">
        <f t="shared" si="44"/>
        <v>31071.023999999998</v>
      </c>
      <c r="AP102" s="11">
        <f t="shared" si="45"/>
        <v>0.55598365064692035</v>
      </c>
      <c r="AQ102" s="4">
        <f t="shared" si="46"/>
        <v>3104.7099999999991</v>
      </c>
      <c r="AR102" s="4">
        <f t="shared" si="47"/>
        <v>-404.30600000000049</v>
      </c>
    </row>
    <row r="103" spans="1:44" x14ac:dyDescent="0.25">
      <c r="A103" t="s">
        <v>116</v>
      </c>
      <c r="B103" s="3">
        <v>45304</v>
      </c>
      <c r="C103" s="13">
        <v>45313</v>
      </c>
      <c r="D103">
        <f t="shared" si="24"/>
        <v>9</v>
      </c>
      <c r="E103" t="str">
        <f t="shared" si="25"/>
        <v>Original</v>
      </c>
      <c r="F103" s="3">
        <f t="shared" si="26"/>
        <v>45313</v>
      </c>
      <c r="G103" s="8">
        <f t="shared" si="27"/>
        <v>9</v>
      </c>
      <c r="H103" t="s">
        <v>647</v>
      </c>
      <c r="I103" t="s">
        <v>654</v>
      </c>
      <c r="J103" t="s">
        <v>691</v>
      </c>
      <c r="K103" t="s">
        <v>706</v>
      </c>
      <c r="L103" t="s">
        <v>709</v>
      </c>
      <c r="M103" t="s">
        <v>713</v>
      </c>
      <c r="N103" t="s">
        <v>727</v>
      </c>
      <c r="O103" t="s">
        <v>835</v>
      </c>
      <c r="P103" s="4">
        <v>313.60000000000002</v>
      </c>
      <c r="Q103" s="23">
        <v>334.28</v>
      </c>
      <c r="R103" s="4">
        <f t="shared" si="30"/>
        <v>334.28</v>
      </c>
      <c r="S103" s="11">
        <v>0.14000000000000001</v>
      </c>
      <c r="T103" s="8">
        <v>22</v>
      </c>
      <c r="U103" s="4">
        <f t="shared" si="31"/>
        <v>6324.5775999999996</v>
      </c>
      <c r="V103" s="4">
        <f t="shared" si="32"/>
        <v>6899.2000000000007</v>
      </c>
      <c r="W103" s="4">
        <f t="shared" si="33"/>
        <v>-574.62240000000111</v>
      </c>
      <c r="X103" s="11">
        <f t="shared" si="34"/>
        <v>-9.0855458868905517E-2</v>
      </c>
      <c r="Y103" s="3" t="str">
        <f t="shared" si="28"/>
        <v>Jan-2024</v>
      </c>
      <c r="Z103" s="3">
        <f t="shared" si="35"/>
        <v>45292</v>
      </c>
      <c r="AA103" s="3">
        <f t="shared" si="36"/>
        <v>44927</v>
      </c>
      <c r="AB103">
        <f t="shared" si="37"/>
        <v>12</v>
      </c>
      <c r="AC103" s="18" t="str">
        <f t="shared" si="29"/>
        <v>Q1-2024</v>
      </c>
      <c r="AD103" t="str">
        <f t="shared" si="38"/>
        <v>Asia → India → Mumbai</v>
      </c>
      <c r="AG103" t="str">
        <f t="shared" si="39"/>
        <v>Low</v>
      </c>
      <c r="AH103">
        <f t="shared" si="40"/>
        <v>0</v>
      </c>
      <c r="AI103">
        <f t="shared" si="41"/>
        <v>0</v>
      </c>
      <c r="AJ103" s="11">
        <f>MIN(S103, WhatIf_Panel!$B$2)</f>
        <v>0.14000000000000001</v>
      </c>
      <c r="AK103">
        <f>P103 * (1 + WhatIf_Panel!$B$3)</f>
        <v>344.96000000000004</v>
      </c>
      <c r="AL103">
        <f>ROUND(T103 * (1 + WhatIf_Panel!$B$4), 0)</f>
        <v>23</v>
      </c>
      <c r="AM103">
        <f t="shared" si="42"/>
        <v>6612.0583999999999</v>
      </c>
      <c r="AN103">
        <f t="shared" si="43"/>
        <v>7934.0800000000008</v>
      </c>
      <c r="AO103">
        <f t="shared" si="44"/>
        <v>-1322.0216000000009</v>
      </c>
      <c r="AP103" s="11">
        <f t="shared" si="45"/>
        <v>-0.19994100475579601</v>
      </c>
      <c r="AQ103" s="4">
        <f t="shared" si="46"/>
        <v>287.48080000000027</v>
      </c>
      <c r="AR103" s="4">
        <f t="shared" si="47"/>
        <v>-747.39919999999984</v>
      </c>
    </row>
    <row r="104" spans="1:44" x14ac:dyDescent="0.25">
      <c r="A104" t="s">
        <v>117</v>
      </c>
      <c r="B104" s="3">
        <v>45747</v>
      </c>
      <c r="C104" s="13">
        <v>45751</v>
      </c>
      <c r="D104">
        <f t="shared" si="24"/>
        <v>4</v>
      </c>
      <c r="E104" t="str">
        <f t="shared" si="25"/>
        <v>Original</v>
      </c>
      <c r="F104" s="3">
        <f t="shared" si="26"/>
        <v>45751</v>
      </c>
      <c r="G104" s="8">
        <f t="shared" si="27"/>
        <v>4</v>
      </c>
      <c r="H104" t="s">
        <v>646</v>
      </c>
      <c r="I104" t="s">
        <v>650</v>
      </c>
      <c r="J104" t="s">
        <v>678</v>
      </c>
      <c r="K104" t="s">
        <v>701</v>
      </c>
      <c r="L104" t="s">
        <v>711</v>
      </c>
      <c r="M104" t="s">
        <v>712</v>
      </c>
      <c r="N104" t="s">
        <v>731</v>
      </c>
      <c r="O104" t="s">
        <v>836</v>
      </c>
      <c r="P104" s="4">
        <v>862.08</v>
      </c>
      <c r="Q104" s="23">
        <v>1952.83</v>
      </c>
      <c r="R104" s="4">
        <f t="shared" si="30"/>
        <v>1952.83</v>
      </c>
      <c r="S104" s="11">
        <v>0</v>
      </c>
      <c r="T104" s="8">
        <v>7</v>
      </c>
      <c r="U104" s="4">
        <f t="shared" si="31"/>
        <v>13669.81</v>
      </c>
      <c r="V104" s="4">
        <f t="shared" si="32"/>
        <v>6034.56</v>
      </c>
      <c r="W104" s="4">
        <f t="shared" si="33"/>
        <v>7635.2499999999991</v>
      </c>
      <c r="X104" s="11">
        <f t="shared" si="34"/>
        <v>0.5585483631447693</v>
      </c>
      <c r="Y104" s="3" t="str">
        <f t="shared" si="28"/>
        <v>Mar-2025</v>
      </c>
      <c r="Z104" s="3">
        <f t="shared" si="35"/>
        <v>45717</v>
      </c>
      <c r="AA104" s="3">
        <f t="shared" si="36"/>
        <v>44927</v>
      </c>
      <c r="AB104">
        <f t="shared" si="37"/>
        <v>26</v>
      </c>
      <c r="AC104" s="18" t="str">
        <f t="shared" si="29"/>
        <v>Q1-2025</v>
      </c>
      <c r="AD104" t="str">
        <f t="shared" si="38"/>
        <v>Africa → Kenya → Nakuru</v>
      </c>
      <c r="AG104" t="str">
        <f t="shared" si="39"/>
        <v>High</v>
      </c>
      <c r="AH104">
        <f t="shared" si="40"/>
        <v>1</v>
      </c>
      <c r="AI104">
        <f t="shared" si="41"/>
        <v>0</v>
      </c>
      <c r="AJ104" s="11">
        <f>MIN(S104, WhatIf_Panel!$B$2)</f>
        <v>0</v>
      </c>
      <c r="AK104">
        <f>P104 * (1 + WhatIf_Panel!$B$3)</f>
        <v>948.28800000000012</v>
      </c>
      <c r="AL104">
        <f>ROUND(T104 * (1 + WhatIf_Panel!$B$4), 0)</f>
        <v>7</v>
      </c>
      <c r="AM104">
        <f t="shared" si="42"/>
        <v>13669.81</v>
      </c>
      <c r="AN104">
        <f t="shared" si="43"/>
        <v>6638.0160000000005</v>
      </c>
      <c r="AO104">
        <f t="shared" si="44"/>
        <v>7031.793999999999</v>
      </c>
      <c r="AP104" s="11">
        <f t="shared" si="45"/>
        <v>0.51440319945924629</v>
      </c>
      <c r="AQ104" s="4">
        <f t="shared" si="46"/>
        <v>0</v>
      </c>
      <c r="AR104" s="4">
        <f t="shared" si="47"/>
        <v>-603.45600000000013</v>
      </c>
    </row>
    <row r="105" spans="1:44" x14ac:dyDescent="0.25">
      <c r="A105" t="s">
        <v>118</v>
      </c>
      <c r="B105" s="3">
        <v>45631</v>
      </c>
      <c r="C105" s="13">
        <v>45654</v>
      </c>
      <c r="D105">
        <f t="shared" si="24"/>
        <v>23</v>
      </c>
      <c r="E105" t="str">
        <f t="shared" si="25"/>
        <v>Original</v>
      </c>
      <c r="F105" s="3">
        <f t="shared" si="26"/>
        <v>45654</v>
      </c>
      <c r="G105" s="8">
        <f t="shared" si="27"/>
        <v>23</v>
      </c>
      <c r="H105" t="s">
        <v>648</v>
      </c>
      <c r="I105" t="s">
        <v>653</v>
      </c>
      <c r="J105" t="s">
        <v>688</v>
      </c>
      <c r="K105" t="s">
        <v>701</v>
      </c>
      <c r="L105" t="s">
        <v>711</v>
      </c>
      <c r="M105" t="s">
        <v>721</v>
      </c>
      <c r="N105" t="s">
        <v>733</v>
      </c>
      <c r="O105" t="s">
        <v>837</v>
      </c>
      <c r="P105" s="4">
        <v>107.03</v>
      </c>
      <c r="Q105" s="23">
        <v>242.29</v>
      </c>
      <c r="R105" s="4">
        <f t="shared" si="30"/>
        <v>242.29</v>
      </c>
      <c r="S105" s="11">
        <v>0.18</v>
      </c>
      <c r="T105" s="8">
        <v>30</v>
      </c>
      <c r="U105" s="4">
        <f t="shared" si="31"/>
        <v>5960.3340000000007</v>
      </c>
      <c r="V105" s="4">
        <f t="shared" si="32"/>
        <v>3210.9</v>
      </c>
      <c r="W105" s="4">
        <f t="shared" si="33"/>
        <v>2749.4340000000007</v>
      </c>
      <c r="X105" s="11">
        <f t="shared" si="34"/>
        <v>0.46128857879440988</v>
      </c>
      <c r="Y105" s="3" t="str">
        <f t="shared" si="28"/>
        <v>Dec-2024</v>
      </c>
      <c r="Z105" s="3">
        <f t="shared" si="35"/>
        <v>45627</v>
      </c>
      <c r="AA105" s="3">
        <f t="shared" si="36"/>
        <v>44927</v>
      </c>
      <c r="AB105">
        <f t="shared" si="37"/>
        <v>23</v>
      </c>
      <c r="AC105" s="18" t="str">
        <f t="shared" si="29"/>
        <v>Q4-2024</v>
      </c>
      <c r="AD105" t="str">
        <f t="shared" si="38"/>
        <v>Americas → Canada → Vancouver</v>
      </c>
      <c r="AG105" t="str">
        <f t="shared" si="39"/>
        <v>Low</v>
      </c>
      <c r="AH105">
        <f t="shared" si="40"/>
        <v>0</v>
      </c>
      <c r="AI105">
        <f t="shared" si="41"/>
        <v>0</v>
      </c>
      <c r="AJ105" s="11">
        <f>MIN(S105, WhatIf_Panel!$B$2)</f>
        <v>0.18</v>
      </c>
      <c r="AK105">
        <f>P105 * (1 + WhatIf_Panel!$B$3)</f>
        <v>117.733</v>
      </c>
      <c r="AL105">
        <f>ROUND(T105 * (1 + WhatIf_Panel!$B$4), 0)</f>
        <v>32</v>
      </c>
      <c r="AM105">
        <f t="shared" si="42"/>
        <v>6357.6896000000006</v>
      </c>
      <c r="AN105">
        <f t="shared" si="43"/>
        <v>3767.4560000000001</v>
      </c>
      <c r="AO105">
        <f t="shared" si="44"/>
        <v>2590.2336000000005</v>
      </c>
      <c r="AP105" s="11">
        <f t="shared" si="45"/>
        <v>0.40741743667385089</v>
      </c>
      <c r="AQ105" s="4">
        <f t="shared" si="46"/>
        <v>397.35559999999987</v>
      </c>
      <c r="AR105" s="4">
        <f t="shared" si="47"/>
        <v>-159.20040000000017</v>
      </c>
    </row>
    <row r="106" spans="1:44" x14ac:dyDescent="0.25">
      <c r="A106" t="s">
        <v>119</v>
      </c>
      <c r="B106" s="3">
        <v>45549</v>
      </c>
      <c r="C106" s="13">
        <v>45570</v>
      </c>
      <c r="D106">
        <f t="shared" si="24"/>
        <v>21</v>
      </c>
      <c r="E106" t="str">
        <f t="shared" si="25"/>
        <v>Original</v>
      </c>
      <c r="F106" s="3">
        <f t="shared" si="26"/>
        <v>45570</v>
      </c>
      <c r="G106" s="8">
        <f t="shared" si="27"/>
        <v>21</v>
      </c>
      <c r="H106" t="s">
        <v>647</v>
      </c>
      <c r="I106" t="s">
        <v>659</v>
      </c>
      <c r="J106" t="s">
        <v>685</v>
      </c>
      <c r="K106" t="s">
        <v>705</v>
      </c>
      <c r="L106" t="s">
        <v>708</v>
      </c>
      <c r="M106" t="s">
        <v>722</v>
      </c>
      <c r="N106" t="s">
        <v>731</v>
      </c>
      <c r="O106" t="s">
        <v>838</v>
      </c>
      <c r="P106" s="4">
        <v>1405.56</v>
      </c>
      <c r="Q106" s="23">
        <v>2968.87</v>
      </c>
      <c r="R106" s="4">
        <f t="shared" si="30"/>
        <v>2968.87</v>
      </c>
      <c r="S106" s="11">
        <v>0.16900000000000001</v>
      </c>
      <c r="T106" s="8">
        <v>5</v>
      </c>
      <c r="U106" s="4">
        <f t="shared" si="31"/>
        <v>12335.654849999999</v>
      </c>
      <c r="V106" s="4">
        <f t="shared" si="32"/>
        <v>7027.7999999999993</v>
      </c>
      <c r="W106" s="4">
        <f t="shared" si="33"/>
        <v>5307.8548499999997</v>
      </c>
      <c r="X106" s="11">
        <f t="shared" si="34"/>
        <v>0.4302856163327235</v>
      </c>
      <c r="Y106" s="3" t="str">
        <f t="shared" si="28"/>
        <v>Sep-2024</v>
      </c>
      <c r="Z106" s="3">
        <f t="shared" si="35"/>
        <v>45536</v>
      </c>
      <c r="AA106" s="3">
        <f t="shared" si="36"/>
        <v>44927</v>
      </c>
      <c r="AB106">
        <f t="shared" si="37"/>
        <v>20</v>
      </c>
      <c r="AC106" s="18" t="str">
        <f t="shared" si="29"/>
        <v>Q3-2024</v>
      </c>
      <c r="AD106" t="str">
        <f t="shared" si="38"/>
        <v>Asia → China → Shanghai</v>
      </c>
      <c r="AG106" t="str">
        <f t="shared" si="39"/>
        <v>High</v>
      </c>
      <c r="AH106">
        <f t="shared" si="40"/>
        <v>0</v>
      </c>
      <c r="AI106">
        <f t="shared" si="41"/>
        <v>0</v>
      </c>
      <c r="AJ106" s="11">
        <f>MIN(S106, WhatIf_Panel!$B$2)</f>
        <v>0.16900000000000001</v>
      </c>
      <c r="AK106">
        <f>P106 * (1 + WhatIf_Panel!$B$3)</f>
        <v>1546.116</v>
      </c>
      <c r="AL106">
        <f>ROUND(T106 * (1 + WhatIf_Panel!$B$4), 0)</f>
        <v>5</v>
      </c>
      <c r="AM106">
        <f t="shared" si="42"/>
        <v>12335.654849999999</v>
      </c>
      <c r="AN106">
        <f t="shared" si="43"/>
        <v>7730.58</v>
      </c>
      <c r="AO106">
        <f t="shared" si="44"/>
        <v>4605.0748499999991</v>
      </c>
      <c r="AP106" s="11">
        <f t="shared" si="45"/>
        <v>0.37331417796599581</v>
      </c>
      <c r="AQ106" s="4">
        <f t="shared" si="46"/>
        <v>0</v>
      </c>
      <c r="AR106" s="4">
        <f t="shared" si="47"/>
        <v>-702.78000000000065</v>
      </c>
    </row>
    <row r="107" spans="1:44" x14ac:dyDescent="0.25">
      <c r="A107" t="s">
        <v>120</v>
      </c>
      <c r="B107" s="3">
        <v>45433</v>
      </c>
      <c r="C107" s="13">
        <v>45439</v>
      </c>
      <c r="D107">
        <f t="shared" si="24"/>
        <v>6</v>
      </c>
      <c r="E107" t="str">
        <f t="shared" si="25"/>
        <v>Original</v>
      </c>
      <c r="F107" s="3">
        <f t="shared" si="26"/>
        <v>45439</v>
      </c>
      <c r="G107" s="8">
        <f t="shared" si="27"/>
        <v>6</v>
      </c>
      <c r="H107" t="s">
        <v>646</v>
      </c>
      <c r="I107" t="s">
        <v>661</v>
      </c>
      <c r="J107" t="s">
        <v>682</v>
      </c>
      <c r="K107" t="s">
        <v>703</v>
      </c>
      <c r="L107" t="s">
        <v>708</v>
      </c>
      <c r="M107" t="s">
        <v>724</v>
      </c>
      <c r="N107" t="s">
        <v>727</v>
      </c>
      <c r="O107" t="s">
        <v>839</v>
      </c>
      <c r="P107" s="4">
        <v>1157.51</v>
      </c>
      <c r="Q107" s="23">
        <v>1394.3</v>
      </c>
      <c r="R107" s="4">
        <f t="shared" si="30"/>
        <v>1394.3</v>
      </c>
      <c r="S107" s="11">
        <v>0.27800000000000002</v>
      </c>
      <c r="T107" s="8">
        <v>12</v>
      </c>
      <c r="U107" s="4">
        <f t="shared" si="31"/>
        <v>12080.215199999999</v>
      </c>
      <c r="V107" s="4">
        <f t="shared" si="32"/>
        <v>13890.119999999999</v>
      </c>
      <c r="W107" s="4">
        <f t="shared" si="33"/>
        <v>-1809.9048000000003</v>
      </c>
      <c r="X107" s="11">
        <f t="shared" si="34"/>
        <v>-0.14982388724333326</v>
      </c>
      <c r="Y107" s="3" t="str">
        <f t="shared" si="28"/>
        <v>May-2024</v>
      </c>
      <c r="Z107" s="3">
        <f t="shared" si="35"/>
        <v>45413</v>
      </c>
      <c r="AA107" s="3">
        <f t="shared" si="36"/>
        <v>44927</v>
      </c>
      <c r="AB107">
        <f t="shared" si="37"/>
        <v>16</v>
      </c>
      <c r="AC107" s="18" t="str">
        <f t="shared" si="29"/>
        <v>Q2-2024</v>
      </c>
      <c r="AD107" t="str">
        <f t="shared" si="38"/>
        <v>Africa → South Africa → Johannesburg</v>
      </c>
      <c r="AG107" t="str">
        <f t="shared" si="39"/>
        <v>Medium</v>
      </c>
      <c r="AH107">
        <f t="shared" si="40"/>
        <v>1</v>
      </c>
      <c r="AI107">
        <f t="shared" si="41"/>
        <v>1</v>
      </c>
      <c r="AJ107" s="11">
        <f>MIN(S107, WhatIf_Panel!$B$2)</f>
        <v>0.25</v>
      </c>
      <c r="AK107">
        <f>P107 * (1 + WhatIf_Panel!$B$3)</f>
        <v>1273.2610000000002</v>
      </c>
      <c r="AL107">
        <f>ROUND(T107 * (1 + WhatIf_Panel!$B$4), 0)</f>
        <v>13</v>
      </c>
      <c r="AM107">
        <f t="shared" si="42"/>
        <v>13594.424999999999</v>
      </c>
      <c r="AN107">
        <f t="shared" si="43"/>
        <v>16552.393000000004</v>
      </c>
      <c r="AO107">
        <f t="shared" si="44"/>
        <v>-2957.9680000000044</v>
      </c>
      <c r="AP107" s="11">
        <f t="shared" si="45"/>
        <v>-0.21758684166487399</v>
      </c>
      <c r="AQ107" s="4">
        <f t="shared" si="46"/>
        <v>1514.2098000000005</v>
      </c>
      <c r="AR107" s="4">
        <f t="shared" si="47"/>
        <v>-1148.0632000000041</v>
      </c>
    </row>
    <row r="108" spans="1:44" x14ac:dyDescent="0.25">
      <c r="A108" t="s">
        <v>121</v>
      </c>
      <c r="B108" s="3">
        <v>45057</v>
      </c>
      <c r="C108" s="13">
        <v>45084</v>
      </c>
      <c r="D108">
        <f t="shared" si="24"/>
        <v>27</v>
      </c>
      <c r="E108" t="str">
        <f t="shared" si="25"/>
        <v>Original</v>
      </c>
      <c r="F108" s="3">
        <f t="shared" si="26"/>
        <v>45084</v>
      </c>
      <c r="G108" s="8">
        <f t="shared" si="27"/>
        <v>27</v>
      </c>
      <c r="H108" t="s">
        <v>646</v>
      </c>
      <c r="I108" t="s">
        <v>650</v>
      </c>
      <c r="J108" t="s">
        <v>675</v>
      </c>
      <c r="K108" t="s">
        <v>701</v>
      </c>
      <c r="L108" t="s">
        <v>708</v>
      </c>
      <c r="M108" t="s">
        <v>713</v>
      </c>
      <c r="N108" t="s">
        <v>730</v>
      </c>
      <c r="O108" t="s">
        <v>840</v>
      </c>
      <c r="P108" s="4">
        <v>12.85</v>
      </c>
      <c r="Q108" s="23">
        <v>15.41</v>
      </c>
      <c r="R108" s="4">
        <f t="shared" si="30"/>
        <v>15.41</v>
      </c>
      <c r="S108" s="11">
        <v>0.13700000000000001</v>
      </c>
      <c r="T108" s="8">
        <v>39</v>
      </c>
      <c r="U108" s="4">
        <f t="shared" si="31"/>
        <v>518.65436999999997</v>
      </c>
      <c r="V108" s="4">
        <f t="shared" si="32"/>
        <v>501.15</v>
      </c>
      <c r="W108" s="4">
        <f t="shared" si="33"/>
        <v>17.504369999999994</v>
      </c>
      <c r="X108" s="11">
        <f t="shared" si="34"/>
        <v>3.3749585489851353E-2</v>
      </c>
      <c r="Y108" s="3" t="str">
        <f t="shared" si="28"/>
        <v>May-2023</v>
      </c>
      <c r="Z108" s="3">
        <f t="shared" si="35"/>
        <v>45047</v>
      </c>
      <c r="AA108" s="3">
        <f t="shared" si="36"/>
        <v>44927</v>
      </c>
      <c r="AB108">
        <f t="shared" si="37"/>
        <v>4</v>
      </c>
      <c r="AC108" s="18" t="str">
        <f t="shared" si="29"/>
        <v>Q2-2023</v>
      </c>
      <c r="AD108" t="str">
        <f t="shared" si="38"/>
        <v>Africa → Kenya → Mombasa</v>
      </c>
      <c r="AG108" t="str">
        <f t="shared" si="39"/>
        <v>Low</v>
      </c>
      <c r="AH108">
        <f t="shared" si="40"/>
        <v>0</v>
      </c>
      <c r="AI108">
        <f t="shared" si="41"/>
        <v>0</v>
      </c>
      <c r="AJ108" s="11">
        <f>MIN(S108, WhatIf_Panel!$B$2)</f>
        <v>0.13700000000000001</v>
      </c>
      <c r="AK108">
        <f>P108 * (1 + WhatIf_Panel!$B$3)</f>
        <v>14.135000000000002</v>
      </c>
      <c r="AL108">
        <f>ROUND(T108 * (1 + WhatIf_Panel!$B$4), 0)</f>
        <v>41</v>
      </c>
      <c r="AM108">
        <f t="shared" si="42"/>
        <v>545.25202999999999</v>
      </c>
      <c r="AN108">
        <f t="shared" si="43"/>
        <v>579.53500000000008</v>
      </c>
      <c r="AO108">
        <f t="shared" si="44"/>
        <v>-34.282970000000091</v>
      </c>
      <c r="AP108" s="11">
        <f t="shared" si="45"/>
        <v>-6.2875455961163673E-2</v>
      </c>
      <c r="AQ108" s="4">
        <f t="shared" si="46"/>
        <v>26.597660000000019</v>
      </c>
      <c r="AR108" s="4">
        <f t="shared" si="47"/>
        <v>-51.787340000000086</v>
      </c>
    </row>
    <row r="109" spans="1:44" x14ac:dyDescent="0.25">
      <c r="A109" t="s">
        <v>122</v>
      </c>
      <c r="B109" s="3">
        <v>45518</v>
      </c>
      <c r="C109" s="13">
        <v>45539</v>
      </c>
      <c r="D109">
        <f t="shared" si="24"/>
        <v>21</v>
      </c>
      <c r="E109" t="str">
        <f t="shared" si="25"/>
        <v>Original</v>
      </c>
      <c r="F109" s="3">
        <f t="shared" si="26"/>
        <v>45539</v>
      </c>
      <c r="G109" s="8">
        <f t="shared" si="27"/>
        <v>21</v>
      </c>
      <c r="H109" t="s">
        <v>649</v>
      </c>
      <c r="I109" t="s">
        <v>658</v>
      </c>
      <c r="J109" t="s">
        <v>693</v>
      </c>
      <c r="K109" t="s">
        <v>703</v>
      </c>
      <c r="L109" t="s">
        <v>708</v>
      </c>
      <c r="M109" t="s">
        <v>713</v>
      </c>
      <c r="N109" t="s">
        <v>730</v>
      </c>
      <c r="O109" t="s">
        <v>841</v>
      </c>
      <c r="P109" s="4">
        <v>1138.8</v>
      </c>
      <c r="Q109" s="23">
        <v>2250.81</v>
      </c>
      <c r="R109" s="4">
        <f t="shared" si="30"/>
        <v>2250.81</v>
      </c>
      <c r="S109" s="11">
        <v>0.123</v>
      </c>
      <c r="T109" s="8">
        <v>12</v>
      </c>
      <c r="U109" s="4">
        <f t="shared" si="31"/>
        <v>23687.524440000001</v>
      </c>
      <c r="V109" s="4">
        <f t="shared" si="32"/>
        <v>13665.599999999999</v>
      </c>
      <c r="W109" s="4">
        <f t="shared" si="33"/>
        <v>10021.924440000003</v>
      </c>
      <c r="X109" s="11">
        <f t="shared" si="34"/>
        <v>0.42308872188756258</v>
      </c>
      <c r="Y109" s="3" t="str">
        <f t="shared" si="28"/>
        <v>Aug-2024</v>
      </c>
      <c r="Z109" s="3">
        <f t="shared" si="35"/>
        <v>45505</v>
      </c>
      <c r="AA109" s="3">
        <f t="shared" si="36"/>
        <v>44927</v>
      </c>
      <c r="AB109">
        <f t="shared" si="37"/>
        <v>19</v>
      </c>
      <c r="AC109" s="18" t="str">
        <f t="shared" si="29"/>
        <v>Q3-2024</v>
      </c>
      <c r="AD109" t="str">
        <f t="shared" si="38"/>
        <v>Europe → United Kingdom → Manchester</v>
      </c>
      <c r="AG109" t="str">
        <f t="shared" si="39"/>
        <v>High</v>
      </c>
      <c r="AH109">
        <f t="shared" si="40"/>
        <v>0</v>
      </c>
      <c r="AI109">
        <f t="shared" si="41"/>
        <v>0</v>
      </c>
      <c r="AJ109" s="11">
        <f>MIN(S109, WhatIf_Panel!$B$2)</f>
        <v>0.123</v>
      </c>
      <c r="AK109">
        <f>P109 * (1 + WhatIf_Panel!$B$3)</f>
        <v>1252.68</v>
      </c>
      <c r="AL109">
        <f>ROUND(T109 * (1 + WhatIf_Panel!$B$4), 0)</f>
        <v>13</v>
      </c>
      <c r="AM109">
        <f t="shared" si="42"/>
        <v>25661.484809999998</v>
      </c>
      <c r="AN109">
        <f t="shared" si="43"/>
        <v>16284.84</v>
      </c>
      <c r="AO109">
        <f t="shared" si="44"/>
        <v>9376.644809999998</v>
      </c>
      <c r="AP109" s="11">
        <f t="shared" si="45"/>
        <v>0.36539759407631872</v>
      </c>
      <c r="AQ109" s="4">
        <f t="shared" si="46"/>
        <v>1973.9603699999971</v>
      </c>
      <c r="AR109" s="4">
        <f t="shared" si="47"/>
        <v>-645.27963000000454</v>
      </c>
    </row>
    <row r="110" spans="1:44" x14ac:dyDescent="0.25">
      <c r="A110" t="s">
        <v>123</v>
      </c>
      <c r="B110" s="3">
        <v>45581</v>
      </c>
      <c r="C110" s="13">
        <v>45604</v>
      </c>
      <c r="D110">
        <f t="shared" si="24"/>
        <v>23</v>
      </c>
      <c r="E110" t="str">
        <f t="shared" si="25"/>
        <v>Original</v>
      </c>
      <c r="F110" s="3">
        <f t="shared" si="26"/>
        <v>45604</v>
      </c>
      <c r="G110" s="8">
        <f t="shared" si="27"/>
        <v>23</v>
      </c>
      <c r="H110" t="s">
        <v>647</v>
      </c>
      <c r="I110" t="s">
        <v>652</v>
      </c>
      <c r="J110" t="s">
        <v>666</v>
      </c>
      <c r="K110" t="s">
        <v>705</v>
      </c>
      <c r="L110" t="s">
        <v>707</v>
      </c>
      <c r="M110" t="s">
        <v>713</v>
      </c>
      <c r="N110" t="s">
        <v>729</v>
      </c>
      <c r="O110" t="s">
        <v>842</v>
      </c>
      <c r="P110" s="4">
        <v>82.14</v>
      </c>
      <c r="Q110" s="23">
        <v>166.04</v>
      </c>
      <c r="R110" s="4">
        <f t="shared" si="30"/>
        <v>166.04</v>
      </c>
      <c r="S110" s="11">
        <v>0</v>
      </c>
      <c r="T110" s="8">
        <v>10</v>
      </c>
      <c r="U110" s="4">
        <f t="shared" si="31"/>
        <v>1660.3999999999999</v>
      </c>
      <c r="V110" s="4">
        <f t="shared" si="32"/>
        <v>821.4</v>
      </c>
      <c r="W110" s="4">
        <f t="shared" si="33"/>
        <v>838.99999999999989</v>
      </c>
      <c r="X110" s="11">
        <f t="shared" si="34"/>
        <v>0.50529992772825827</v>
      </c>
      <c r="Y110" s="3" t="str">
        <f t="shared" si="28"/>
        <v>Oct-2024</v>
      </c>
      <c r="Z110" s="3">
        <f t="shared" si="35"/>
        <v>45566</v>
      </c>
      <c r="AA110" s="3">
        <f t="shared" si="36"/>
        <v>44986</v>
      </c>
      <c r="AB110">
        <f t="shared" si="37"/>
        <v>19</v>
      </c>
      <c r="AC110" s="18" t="str">
        <f t="shared" si="29"/>
        <v>Q4-2024</v>
      </c>
      <c r="AD110" t="str">
        <f t="shared" si="38"/>
        <v>Asia → Japan → Osaka</v>
      </c>
      <c r="AG110" t="str">
        <f t="shared" si="39"/>
        <v>Low</v>
      </c>
      <c r="AH110">
        <f t="shared" si="40"/>
        <v>0</v>
      </c>
      <c r="AI110">
        <f t="shared" si="41"/>
        <v>0</v>
      </c>
      <c r="AJ110" s="11">
        <f>MIN(S110, WhatIf_Panel!$B$2)</f>
        <v>0</v>
      </c>
      <c r="AK110">
        <f>P110 * (1 + WhatIf_Panel!$B$3)</f>
        <v>90.354000000000013</v>
      </c>
      <c r="AL110">
        <f>ROUND(T110 * (1 + WhatIf_Panel!$B$4), 0)</f>
        <v>11</v>
      </c>
      <c r="AM110">
        <f t="shared" si="42"/>
        <v>1826.4399999999998</v>
      </c>
      <c r="AN110">
        <f t="shared" si="43"/>
        <v>993.89400000000012</v>
      </c>
      <c r="AO110">
        <f t="shared" si="44"/>
        <v>832.54599999999971</v>
      </c>
      <c r="AP110" s="11">
        <f t="shared" si="45"/>
        <v>0.45582992050108395</v>
      </c>
      <c r="AQ110" s="4">
        <f t="shared" si="46"/>
        <v>166.03999999999996</v>
      </c>
      <c r="AR110" s="4">
        <f t="shared" si="47"/>
        <v>-6.4540000000001783</v>
      </c>
    </row>
    <row r="111" spans="1:44" x14ac:dyDescent="0.25">
      <c r="A111" t="s">
        <v>124</v>
      </c>
      <c r="B111" s="3">
        <v>45445</v>
      </c>
      <c r="C111" s="13">
        <v>45451</v>
      </c>
      <c r="D111">
        <f t="shared" si="24"/>
        <v>6</v>
      </c>
      <c r="E111" t="str">
        <f t="shared" si="25"/>
        <v>Original</v>
      </c>
      <c r="F111" s="3">
        <f t="shared" si="26"/>
        <v>45451</v>
      </c>
      <c r="G111" s="8">
        <f t="shared" si="27"/>
        <v>6</v>
      </c>
      <c r="H111" t="s">
        <v>646</v>
      </c>
      <c r="I111" t="s">
        <v>650</v>
      </c>
      <c r="J111" t="s">
        <v>662</v>
      </c>
      <c r="K111" t="s">
        <v>704</v>
      </c>
      <c r="L111" t="s">
        <v>709</v>
      </c>
      <c r="M111" t="s">
        <v>720</v>
      </c>
      <c r="N111" t="s">
        <v>733</v>
      </c>
      <c r="O111" t="s">
        <v>843</v>
      </c>
      <c r="P111" s="4">
        <v>292.94</v>
      </c>
      <c r="Q111" s="23">
        <v>356.55</v>
      </c>
      <c r="R111" s="4">
        <f t="shared" si="30"/>
        <v>356.55</v>
      </c>
      <c r="S111" s="11">
        <v>0.22900000000000001</v>
      </c>
      <c r="T111" s="8">
        <v>2</v>
      </c>
      <c r="U111" s="4">
        <f t="shared" si="31"/>
        <v>549.80010000000004</v>
      </c>
      <c r="V111" s="4">
        <f t="shared" si="32"/>
        <v>585.88</v>
      </c>
      <c r="W111" s="4">
        <f t="shared" si="33"/>
        <v>-36.079899999999952</v>
      </c>
      <c r="X111" s="11">
        <f t="shared" si="34"/>
        <v>-6.5623669402751925E-2</v>
      </c>
      <c r="Y111" s="3" t="str">
        <f t="shared" si="28"/>
        <v>Jun-2024</v>
      </c>
      <c r="Z111" s="3">
        <f t="shared" si="35"/>
        <v>45444</v>
      </c>
      <c r="AA111" s="3">
        <f t="shared" si="36"/>
        <v>44927</v>
      </c>
      <c r="AB111">
        <f t="shared" si="37"/>
        <v>17</v>
      </c>
      <c r="AC111" s="18" t="str">
        <f t="shared" si="29"/>
        <v>Q2-2024</v>
      </c>
      <c r="AD111" t="str">
        <f t="shared" si="38"/>
        <v>Africa → Kenya → Kisumu</v>
      </c>
      <c r="AG111" t="str">
        <f t="shared" si="39"/>
        <v>Low</v>
      </c>
      <c r="AH111">
        <f t="shared" si="40"/>
        <v>1</v>
      </c>
      <c r="AI111">
        <f t="shared" si="41"/>
        <v>1</v>
      </c>
      <c r="AJ111" s="11">
        <f>MIN(S111, WhatIf_Panel!$B$2)</f>
        <v>0.22900000000000001</v>
      </c>
      <c r="AK111">
        <f>P111 * (1 + WhatIf_Panel!$B$3)</f>
        <v>322.23400000000004</v>
      </c>
      <c r="AL111">
        <f>ROUND(T111 * (1 + WhatIf_Panel!$B$4), 0)</f>
        <v>2</v>
      </c>
      <c r="AM111">
        <f t="shared" si="42"/>
        <v>549.80010000000004</v>
      </c>
      <c r="AN111">
        <f t="shared" si="43"/>
        <v>644.46800000000007</v>
      </c>
      <c r="AO111">
        <f t="shared" si="44"/>
        <v>-94.667900000000031</v>
      </c>
      <c r="AP111" s="11">
        <f t="shared" si="45"/>
        <v>-0.17218603634302726</v>
      </c>
      <c r="AQ111" s="4">
        <f t="shared" si="46"/>
        <v>0</v>
      </c>
      <c r="AR111" s="4">
        <f t="shared" si="47"/>
        <v>-58.588000000000079</v>
      </c>
    </row>
    <row r="112" spans="1:44" x14ac:dyDescent="0.25">
      <c r="A112" t="s">
        <v>125</v>
      </c>
      <c r="B112" s="3">
        <v>45452</v>
      </c>
      <c r="C112" s="13">
        <v>45480</v>
      </c>
      <c r="D112">
        <f t="shared" si="24"/>
        <v>28</v>
      </c>
      <c r="E112" t="str">
        <f t="shared" si="25"/>
        <v>Original</v>
      </c>
      <c r="F112" s="3">
        <f t="shared" si="26"/>
        <v>45480</v>
      </c>
      <c r="G112" s="8">
        <f t="shared" si="27"/>
        <v>28</v>
      </c>
      <c r="H112" t="s">
        <v>647</v>
      </c>
      <c r="I112" t="s">
        <v>659</v>
      </c>
      <c r="J112" t="s">
        <v>676</v>
      </c>
      <c r="K112" t="s">
        <v>701</v>
      </c>
      <c r="L112" t="s">
        <v>708</v>
      </c>
      <c r="M112" t="s">
        <v>713</v>
      </c>
      <c r="N112" t="s">
        <v>727</v>
      </c>
      <c r="O112" t="s">
        <v>844</v>
      </c>
      <c r="P112" s="4">
        <v>550.22</v>
      </c>
      <c r="Q112" s="23">
        <v>1025.05</v>
      </c>
      <c r="R112" s="4">
        <f t="shared" si="30"/>
        <v>1025.05</v>
      </c>
      <c r="S112" s="11">
        <v>0</v>
      </c>
      <c r="T112" s="8">
        <v>27</v>
      </c>
      <c r="U112" s="4">
        <f t="shared" si="31"/>
        <v>27676.35</v>
      </c>
      <c r="V112" s="4">
        <f t="shared" si="32"/>
        <v>14855.94</v>
      </c>
      <c r="W112" s="4">
        <f t="shared" si="33"/>
        <v>12820.409999999998</v>
      </c>
      <c r="X112" s="11">
        <f t="shared" si="34"/>
        <v>0.46322618408858102</v>
      </c>
      <c r="Y112" s="3" t="str">
        <f t="shared" si="28"/>
        <v>Jun-2024</v>
      </c>
      <c r="Z112" s="3">
        <f t="shared" si="35"/>
        <v>45444</v>
      </c>
      <c r="AA112" s="3">
        <f t="shared" si="36"/>
        <v>44927</v>
      </c>
      <c r="AB112">
        <f t="shared" si="37"/>
        <v>17</v>
      </c>
      <c r="AC112" s="18" t="str">
        <f t="shared" si="29"/>
        <v>Q2-2024</v>
      </c>
      <c r="AD112" t="str">
        <f t="shared" si="38"/>
        <v>Asia → China → Shenzhen</v>
      </c>
      <c r="AG112" t="str">
        <f t="shared" si="39"/>
        <v>Medium</v>
      </c>
      <c r="AH112">
        <f t="shared" si="40"/>
        <v>0</v>
      </c>
      <c r="AI112">
        <f t="shared" si="41"/>
        <v>0</v>
      </c>
      <c r="AJ112" s="11">
        <f>MIN(S112, WhatIf_Panel!$B$2)</f>
        <v>0</v>
      </c>
      <c r="AK112">
        <f>P112 * (1 + WhatIf_Panel!$B$3)</f>
        <v>605.24200000000008</v>
      </c>
      <c r="AL112">
        <f>ROUND(T112 * (1 + WhatIf_Panel!$B$4), 0)</f>
        <v>28</v>
      </c>
      <c r="AM112">
        <f t="shared" si="42"/>
        <v>28701.399999999998</v>
      </c>
      <c r="AN112">
        <f t="shared" si="43"/>
        <v>16946.776000000002</v>
      </c>
      <c r="AO112">
        <f t="shared" si="44"/>
        <v>11754.623999999996</v>
      </c>
      <c r="AP112" s="11">
        <f t="shared" si="45"/>
        <v>0.40954880249743902</v>
      </c>
      <c r="AQ112" s="4">
        <f t="shared" si="46"/>
        <v>1025.0499999999993</v>
      </c>
      <c r="AR112" s="4">
        <f t="shared" si="47"/>
        <v>-1065.7860000000019</v>
      </c>
    </row>
    <row r="113" spans="1:44" x14ac:dyDescent="0.25">
      <c r="A113" t="s">
        <v>126</v>
      </c>
      <c r="B113" s="3">
        <v>45453</v>
      </c>
      <c r="C113" s="13">
        <v>45454</v>
      </c>
      <c r="D113">
        <f t="shared" si="24"/>
        <v>1</v>
      </c>
      <c r="E113" t="str">
        <f t="shared" si="25"/>
        <v>Original</v>
      </c>
      <c r="F113" s="3">
        <f t="shared" si="26"/>
        <v>45454</v>
      </c>
      <c r="G113" s="8">
        <f t="shared" si="27"/>
        <v>1</v>
      </c>
      <c r="H113" t="s">
        <v>649</v>
      </c>
      <c r="I113" t="s">
        <v>658</v>
      </c>
      <c r="J113" t="s">
        <v>674</v>
      </c>
      <c r="K113" t="s">
        <v>705</v>
      </c>
      <c r="L113" t="s">
        <v>709</v>
      </c>
      <c r="M113" t="s">
        <v>724</v>
      </c>
      <c r="N113" t="s">
        <v>731</v>
      </c>
      <c r="O113" t="s">
        <v>845</v>
      </c>
      <c r="P113" s="4">
        <v>1187.1300000000001</v>
      </c>
      <c r="Q113" s="23">
        <v>1795.17</v>
      </c>
      <c r="R113" s="4">
        <f t="shared" si="30"/>
        <v>1795.17</v>
      </c>
      <c r="S113" s="11">
        <v>1.2E-2</v>
      </c>
      <c r="T113" s="8">
        <v>17</v>
      </c>
      <c r="U113" s="4">
        <f t="shared" si="31"/>
        <v>30151.675319999998</v>
      </c>
      <c r="V113" s="4">
        <f t="shared" si="32"/>
        <v>20181.210000000003</v>
      </c>
      <c r="W113" s="4">
        <f t="shared" si="33"/>
        <v>9970.4653199999957</v>
      </c>
      <c r="X113" s="11">
        <f t="shared" si="34"/>
        <v>0.33067699271046663</v>
      </c>
      <c r="Y113" s="3" t="str">
        <f t="shared" si="28"/>
        <v>Jun-2024</v>
      </c>
      <c r="Z113" s="3">
        <f t="shared" si="35"/>
        <v>45444</v>
      </c>
      <c r="AA113" s="3">
        <f t="shared" si="36"/>
        <v>44927</v>
      </c>
      <c r="AB113">
        <f t="shared" si="37"/>
        <v>17</v>
      </c>
      <c r="AC113" s="18" t="str">
        <f t="shared" si="29"/>
        <v>Q2-2024</v>
      </c>
      <c r="AD113" t="str">
        <f t="shared" si="38"/>
        <v>Europe → United Kingdom → Birmingham</v>
      </c>
      <c r="AG113" t="str">
        <f t="shared" si="39"/>
        <v>High</v>
      </c>
      <c r="AH113">
        <f t="shared" si="40"/>
        <v>1</v>
      </c>
      <c r="AI113">
        <f t="shared" si="41"/>
        <v>0</v>
      </c>
      <c r="AJ113" s="11">
        <f>MIN(S113, WhatIf_Panel!$B$2)</f>
        <v>1.2E-2</v>
      </c>
      <c r="AK113">
        <f>P113 * (1 + WhatIf_Panel!$B$3)</f>
        <v>1305.8430000000003</v>
      </c>
      <c r="AL113">
        <f>ROUND(T113 * (1 + WhatIf_Panel!$B$4), 0)</f>
        <v>18</v>
      </c>
      <c r="AM113">
        <f t="shared" si="42"/>
        <v>31925.30328</v>
      </c>
      <c r="AN113">
        <f t="shared" si="43"/>
        <v>23505.174000000006</v>
      </c>
      <c r="AO113">
        <f t="shared" si="44"/>
        <v>8420.1292799999937</v>
      </c>
      <c r="AP113" s="11">
        <f t="shared" si="45"/>
        <v>0.26374469198151324</v>
      </c>
      <c r="AQ113" s="4">
        <f t="shared" si="46"/>
        <v>1773.6279600000016</v>
      </c>
      <c r="AR113" s="4">
        <f t="shared" si="47"/>
        <v>-1550.336040000002</v>
      </c>
    </row>
    <row r="114" spans="1:44" x14ac:dyDescent="0.25">
      <c r="A114" t="s">
        <v>127</v>
      </c>
      <c r="B114" s="3">
        <v>45472</v>
      </c>
      <c r="C114" s="13">
        <v>45499</v>
      </c>
      <c r="D114">
        <f t="shared" si="24"/>
        <v>27</v>
      </c>
      <c r="E114" t="str">
        <f t="shared" si="25"/>
        <v>Original</v>
      </c>
      <c r="F114" s="3">
        <f t="shared" si="26"/>
        <v>45499</v>
      </c>
      <c r="G114" s="8">
        <f t="shared" si="27"/>
        <v>27</v>
      </c>
      <c r="H114" t="s">
        <v>646</v>
      </c>
      <c r="I114" t="s">
        <v>661</v>
      </c>
      <c r="J114" t="s">
        <v>687</v>
      </c>
      <c r="K114" t="s">
        <v>706</v>
      </c>
      <c r="L114" t="s">
        <v>710</v>
      </c>
      <c r="M114" t="s">
        <v>717</v>
      </c>
      <c r="N114" t="s">
        <v>729</v>
      </c>
      <c r="O114" t="s">
        <v>846</v>
      </c>
      <c r="P114" s="4">
        <v>5.36</v>
      </c>
      <c r="Q114" s="23">
        <v>4.37</v>
      </c>
      <c r="R114" s="4">
        <f t="shared" si="30"/>
        <v>4.37</v>
      </c>
      <c r="S114" s="11">
        <v>0.11799999999999999</v>
      </c>
      <c r="T114" s="8">
        <v>9</v>
      </c>
      <c r="U114" s="4">
        <f t="shared" si="31"/>
        <v>34.689059999999998</v>
      </c>
      <c r="V114" s="4">
        <f t="shared" si="32"/>
        <v>48.24</v>
      </c>
      <c r="W114" s="4">
        <f t="shared" si="33"/>
        <v>-13.550940000000004</v>
      </c>
      <c r="X114" s="11">
        <f t="shared" si="34"/>
        <v>-0.39064016148030545</v>
      </c>
      <c r="Y114" s="3" t="str">
        <f t="shared" si="28"/>
        <v>Jun-2024</v>
      </c>
      <c r="Z114" s="3">
        <f t="shared" si="35"/>
        <v>45444</v>
      </c>
      <c r="AA114" s="3">
        <f t="shared" si="36"/>
        <v>44927</v>
      </c>
      <c r="AB114">
        <f t="shared" si="37"/>
        <v>17</v>
      </c>
      <c r="AC114" s="18" t="str">
        <f t="shared" si="29"/>
        <v>Q2-2024</v>
      </c>
      <c r="AD114" t="str">
        <f t="shared" si="38"/>
        <v>Africa → South Africa → Durban</v>
      </c>
      <c r="AG114" t="str">
        <f t="shared" si="39"/>
        <v>Low</v>
      </c>
      <c r="AH114">
        <f t="shared" si="40"/>
        <v>0</v>
      </c>
      <c r="AI114">
        <f t="shared" si="41"/>
        <v>0</v>
      </c>
      <c r="AJ114" s="11">
        <f>MIN(S114, WhatIf_Panel!$B$2)</f>
        <v>0.11799999999999999</v>
      </c>
      <c r="AK114">
        <f>P114 * (1 + WhatIf_Panel!$B$3)</f>
        <v>5.8960000000000008</v>
      </c>
      <c r="AL114">
        <f>ROUND(T114 * (1 + WhatIf_Panel!$B$4), 0)</f>
        <v>9</v>
      </c>
      <c r="AM114">
        <f t="shared" si="42"/>
        <v>34.689059999999998</v>
      </c>
      <c r="AN114">
        <f t="shared" si="43"/>
        <v>53.064000000000007</v>
      </c>
      <c r="AO114">
        <f t="shared" si="44"/>
        <v>-18.374940000000009</v>
      </c>
      <c r="AP114" s="11">
        <f t="shared" si="45"/>
        <v>-0.5297041776283361</v>
      </c>
      <c r="AQ114" s="4">
        <f t="shared" si="46"/>
        <v>0</v>
      </c>
      <c r="AR114" s="4">
        <f t="shared" si="47"/>
        <v>-4.8240000000000052</v>
      </c>
    </row>
    <row r="115" spans="1:44" x14ac:dyDescent="0.25">
      <c r="A115" t="s">
        <v>128</v>
      </c>
      <c r="B115" s="3">
        <v>45674</v>
      </c>
      <c r="C115" s="13">
        <v>45681</v>
      </c>
      <c r="D115">
        <f t="shared" si="24"/>
        <v>7</v>
      </c>
      <c r="E115" t="str">
        <f t="shared" si="25"/>
        <v>Original</v>
      </c>
      <c r="F115" s="3">
        <f t="shared" si="26"/>
        <v>45681</v>
      </c>
      <c r="G115" s="8">
        <f t="shared" si="27"/>
        <v>7</v>
      </c>
      <c r="H115" t="s">
        <v>648</v>
      </c>
      <c r="I115" t="s">
        <v>660</v>
      </c>
      <c r="J115" t="s">
        <v>697</v>
      </c>
      <c r="K115" t="s">
        <v>706</v>
      </c>
      <c r="L115" t="s">
        <v>708</v>
      </c>
      <c r="M115" t="s">
        <v>715</v>
      </c>
      <c r="N115" t="s">
        <v>733</v>
      </c>
      <c r="O115" t="s">
        <v>847</v>
      </c>
      <c r="P115" s="4">
        <v>142.09</v>
      </c>
      <c r="Q115" s="23">
        <v>218.5</v>
      </c>
      <c r="R115" s="4">
        <f t="shared" si="30"/>
        <v>218.5</v>
      </c>
      <c r="S115" s="11">
        <v>0.11899999999999999</v>
      </c>
      <c r="T115" s="8">
        <v>11</v>
      </c>
      <c r="U115" s="4">
        <f t="shared" si="31"/>
        <v>2117.4834999999998</v>
      </c>
      <c r="V115" s="4">
        <f t="shared" si="32"/>
        <v>1562.99</v>
      </c>
      <c r="W115" s="4">
        <f t="shared" si="33"/>
        <v>554.49349999999981</v>
      </c>
      <c r="X115" s="11">
        <f t="shared" si="34"/>
        <v>0.26186437816398561</v>
      </c>
      <c r="Y115" s="3" t="str">
        <f t="shared" si="28"/>
        <v>Jan-2025</v>
      </c>
      <c r="Z115" s="3">
        <f t="shared" si="35"/>
        <v>45658</v>
      </c>
      <c r="AA115" s="3">
        <f t="shared" si="36"/>
        <v>44927</v>
      </c>
      <c r="AB115">
        <f t="shared" si="37"/>
        <v>24</v>
      </c>
      <c r="AC115" s="18" t="str">
        <f t="shared" si="29"/>
        <v>Q1-2025</v>
      </c>
      <c r="AD115" t="str">
        <f t="shared" si="38"/>
        <v>Americas → USA → Austin</v>
      </c>
      <c r="AG115" t="str">
        <f t="shared" si="39"/>
        <v>Low</v>
      </c>
      <c r="AH115">
        <f t="shared" si="40"/>
        <v>1</v>
      </c>
      <c r="AI115">
        <f t="shared" si="41"/>
        <v>0</v>
      </c>
      <c r="AJ115" s="11">
        <f>MIN(S115, WhatIf_Panel!$B$2)</f>
        <v>0.11899999999999999</v>
      </c>
      <c r="AK115">
        <f>P115 * (1 + WhatIf_Panel!$B$3)</f>
        <v>156.29900000000001</v>
      </c>
      <c r="AL115">
        <f>ROUND(T115 * (1 + WhatIf_Panel!$B$4), 0)</f>
        <v>12</v>
      </c>
      <c r="AM115">
        <f t="shared" si="42"/>
        <v>2309.982</v>
      </c>
      <c r="AN115">
        <f t="shared" si="43"/>
        <v>1875.5880000000002</v>
      </c>
      <c r="AO115">
        <f t="shared" si="44"/>
        <v>434.39399999999978</v>
      </c>
      <c r="AP115" s="11">
        <f t="shared" si="45"/>
        <v>0.18805081598038417</v>
      </c>
      <c r="AQ115" s="4">
        <f t="shared" si="46"/>
        <v>192.49850000000015</v>
      </c>
      <c r="AR115" s="4">
        <f t="shared" si="47"/>
        <v>-120.09950000000003</v>
      </c>
    </row>
    <row r="116" spans="1:44" x14ac:dyDescent="0.25">
      <c r="A116" t="s">
        <v>129</v>
      </c>
      <c r="B116" s="3">
        <v>45250</v>
      </c>
      <c r="C116" s="13">
        <v>45265</v>
      </c>
      <c r="D116">
        <f t="shared" si="24"/>
        <v>15</v>
      </c>
      <c r="E116" t="str">
        <f t="shared" si="25"/>
        <v>Original</v>
      </c>
      <c r="F116" s="3">
        <f t="shared" si="26"/>
        <v>45265</v>
      </c>
      <c r="G116" s="8">
        <f t="shared" si="27"/>
        <v>15</v>
      </c>
      <c r="H116" t="s">
        <v>647</v>
      </c>
      <c r="I116" t="s">
        <v>652</v>
      </c>
      <c r="J116" t="s">
        <v>689</v>
      </c>
      <c r="K116" t="s">
        <v>706</v>
      </c>
      <c r="L116" t="s">
        <v>707</v>
      </c>
      <c r="M116" t="s">
        <v>716</v>
      </c>
      <c r="N116" t="s">
        <v>729</v>
      </c>
      <c r="O116" t="s">
        <v>848</v>
      </c>
      <c r="P116" s="4">
        <v>354.24</v>
      </c>
      <c r="Q116" s="23">
        <v>249.87</v>
      </c>
      <c r="R116" s="4">
        <f t="shared" si="30"/>
        <v>249.87</v>
      </c>
      <c r="S116" s="11">
        <v>0</v>
      </c>
      <c r="T116" s="8">
        <v>6</v>
      </c>
      <c r="U116" s="4">
        <f t="shared" si="31"/>
        <v>1499.22</v>
      </c>
      <c r="V116" s="4">
        <f t="shared" si="32"/>
        <v>2125.44</v>
      </c>
      <c r="W116" s="4">
        <f t="shared" si="33"/>
        <v>-626.22</v>
      </c>
      <c r="X116" s="11">
        <f t="shared" si="34"/>
        <v>-0.41769720254532355</v>
      </c>
      <c r="Y116" s="3" t="str">
        <f t="shared" si="28"/>
        <v>Nov-2023</v>
      </c>
      <c r="Z116" s="3">
        <f t="shared" si="35"/>
        <v>45231</v>
      </c>
      <c r="AA116" s="3">
        <f t="shared" si="36"/>
        <v>44986</v>
      </c>
      <c r="AB116">
        <f t="shared" si="37"/>
        <v>8</v>
      </c>
      <c r="AC116" s="18" t="str">
        <f t="shared" si="29"/>
        <v>Q4-2023</v>
      </c>
      <c r="AD116" t="str">
        <f t="shared" si="38"/>
        <v>Asia → Japan → Tokyo</v>
      </c>
      <c r="AG116" t="str">
        <f t="shared" si="39"/>
        <v>Low</v>
      </c>
      <c r="AH116">
        <f t="shared" si="40"/>
        <v>0</v>
      </c>
      <c r="AI116">
        <f t="shared" si="41"/>
        <v>0</v>
      </c>
      <c r="AJ116" s="11">
        <f>MIN(S116, WhatIf_Panel!$B$2)</f>
        <v>0</v>
      </c>
      <c r="AK116">
        <f>P116 * (1 + WhatIf_Panel!$B$3)</f>
        <v>389.66400000000004</v>
      </c>
      <c r="AL116">
        <f>ROUND(T116 * (1 + WhatIf_Panel!$B$4), 0)</f>
        <v>6</v>
      </c>
      <c r="AM116">
        <f t="shared" si="42"/>
        <v>1499.22</v>
      </c>
      <c r="AN116">
        <f t="shared" si="43"/>
        <v>2337.9840000000004</v>
      </c>
      <c r="AO116">
        <f t="shared" si="44"/>
        <v>-838.76400000000035</v>
      </c>
      <c r="AP116" s="11">
        <f t="shared" si="45"/>
        <v>-0.5594669227998561</v>
      </c>
      <c r="AQ116" s="4">
        <f t="shared" si="46"/>
        <v>0</v>
      </c>
      <c r="AR116" s="4">
        <f t="shared" si="47"/>
        <v>-212.54400000000032</v>
      </c>
    </row>
    <row r="117" spans="1:44" x14ac:dyDescent="0.25">
      <c r="A117" t="s">
        <v>130</v>
      </c>
      <c r="B117" s="3">
        <v>44987</v>
      </c>
      <c r="C117" s="13">
        <v>44990</v>
      </c>
      <c r="D117">
        <f t="shared" si="24"/>
        <v>3</v>
      </c>
      <c r="E117" t="str">
        <f t="shared" si="25"/>
        <v>Original</v>
      </c>
      <c r="F117" s="3">
        <f t="shared" si="26"/>
        <v>44990</v>
      </c>
      <c r="G117" s="8">
        <f t="shared" si="27"/>
        <v>3</v>
      </c>
      <c r="H117" t="s">
        <v>648</v>
      </c>
      <c r="I117" t="s">
        <v>655</v>
      </c>
      <c r="J117" t="s">
        <v>672</v>
      </c>
      <c r="K117" t="s">
        <v>706</v>
      </c>
      <c r="L117" t="s">
        <v>711</v>
      </c>
      <c r="M117" t="s">
        <v>715</v>
      </c>
      <c r="N117" t="s">
        <v>732</v>
      </c>
      <c r="O117" t="s">
        <v>849</v>
      </c>
      <c r="P117" s="4">
        <v>1473.58</v>
      </c>
      <c r="Q117" s="23">
        <v>3436.52</v>
      </c>
      <c r="R117" s="4">
        <f t="shared" si="30"/>
        <v>3436.52</v>
      </c>
      <c r="S117" s="11">
        <v>0.108</v>
      </c>
      <c r="T117" s="8">
        <v>8</v>
      </c>
      <c r="U117" s="4">
        <f t="shared" si="31"/>
        <v>24523.006720000001</v>
      </c>
      <c r="V117" s="4">
        <f t="shared" si="32"/>
        <v>11788.64</v>
      </c>
      <c r="W117" s="4">
        <f t="shared" si="33"/>
        <v>12734.366720000002</v>
      </c>
      <c r="X117" s="11">
        <f t="shared" si="34"/>
        <v>0.51928243813652564</v>
      </c>
      <c r="Y117" s="3" t="str">
        <f t="shared" si="28"/>
        <v>Mar-2023</v>
      </c>
      <c r="Z117" s="3">
        <f t="shared" si="35"/>
        <v>44986</v>
      </c>
      <c r="AA117" s="3">
        <f t="shared" si="36"/>
        <v>44927</v>
      </c>
      <c r="AB117">
        <f t="shared" si="37"/>
        <v>2</v>
      </c>
      <c r="AC117" s="18" t="str">
        <f t="shared" si="29"/>
        <v>Q1-2023</v>
      </c>
      <c r="AD117" t="str">
        <f t="shared" si="38"/>
        <v>Americas → Brazil → Brasília</v>
      </c>
      <c r="AG117" t="str">
        <f t="shared" si="39"/>
        <v>High</v>
      </c>
      <c r="AH117">
        <f t="shared" si="40"/>
        <v>1</v>
      </c>
      <c r="AI117">
        <f t="shared" si="41"/>
        <v>0</v>
      </c>
      <c r="AJ117" s="11">
        <f>MIN(S117, WhatIf_Panel!$B$2)</f>
        <v>0.108</v>
      </c>
      <c r="AK117">
        <f>P117 * (1 + WhatIf_Panel!$B$3)</f>
        <v>1620.9380000000001</v>
      </c>
      <c r="AL117">
        <f>ROUND(T117 * (1 + WhatIf_Panel!$B$4), 0)</f>
        <v>8</v>
      </c>
      <c r="AM117">
        <f t="shared" si="42"/>
        <v>24523.006720000001</v>
      </c>
      <c r="AN117">
        <f t="shared" si="43"/>
        <v>12967.504000000001</v>
      </c>
      <c r="AO117">
        <f t="shared" si="44"/>
        <v>11555.50272</v>
      </c>
      <c r="AP117" s="11">
        <f t="shared" si="45"/>
        <v>0.47121068195017807</v>
      </c>
      <c r="AQ117" s="4">
        <f t="shared" si="46"/>
        <v>0</v>
      </c>
      <c r="AR117" s="4">
        <f t="shared" si="47"/>
        <v>-1178.8640000000014</v>
      </c>
    </row>
    <row r="118" spans="1:44" x14ac:dyDescent="0.25">
      <c r="A118" t="s">
        <v>131</v>
      </c>
      <c r="B118" s="3">
        <v>45811</v>
      </c>
      <c r="C118" s="13">
        <v>45818</v>
      </c>
      <c r="D118">
        <f t="shared" si="24"/>
        <v>7</v>
      </c>
      <c r="E118" t="str">
        <f t="shared" si="25"/>
        <v>Original</v>
      </c>
      <c r="F118" s="3">
        <f t="shared" si="26"/>
        <v>45818</v>
      </c>
      <c r="G118" s="8">
        <f t="shared" si="27"/>
        <v>7</v>
      </c>
      <c r="H118" t="s">
        <v>648</v>
      </c>
      <c r="I118" t="s">
        <v>653</v>
      </c>
      <c r="J118" t="s">
        <v>667</v>
      </c>
      <c r="K118" t="s">
        <v>704</v>
      </c>
      <c r="L118" t="s">
        <v>710</v>
      </c>
      <c r="M118" t="s">
        <v>719</v>
      </c>
      <c r="N118" t="s">
        <v>728</v>
      </c>
      <c r="O118" t="s">
        <v>850</v>
      </c>
      <c r="P118" s="4">
        <v>75.180000000000007</v>
      </c>
      <c r="Q118" s="23">
        <v>53.45</v>
      </c>
      <c r="R118" s="4">
        <f t="shared" si="30"/>
        <v>53.45</v>
      </c>
      <c r="S118" s="11">
        <v>0.157</v>
      </c>
      <c r="T118" s="8">
        <v>17</v>
      </c>
      <c r="U118" s="4">
        <f t="shared" si="31"/>
        <v>765.99195000000009</v>
      </c>
      <c r="V118" s="4">
        <f t="shared" si="32"/>
        <v>1278.0600000000002</v>
      </c>
      <c r="W118" s="4">
        <f t="shared" si="33"/>
        <v>-512.06805000000008</v>
      </c>
      <c r="X118" s="11">
        <f t="shared" si="34"/>
        <v>-0.66850317421743144</v>
      </c>
      <c r="Y118" s="3" t="str">
        <f t="shared" si="28"/>
        <v>Jun-2025</v>
      </c>
      <c r="Z118" s="3">
        <f t="shared" si="35"/>
        <v>45809</v>
      </c>
      <c r="AA118" s="3">
        <f t="shared" si="36"/>
        <v>44927</v>
      </c>
      <c r="AB118">
        <f t="shared" si="37"/>
        <v>29</v>
      </c>
      <c r="AC118" s="18" t="str">
        <f t="shared" si="29"/>
        <v>Q2-2025</v>
      </c>
      <c r="AD118" t="str">
        <f t="shared" si="38"/>
        <v>Americas → Canada → Toronto</v>
      </c>
      <c r="AG118" t="str">
        <f t="shared" si="39"/>
        <v>Low</v>
      </c>
      <c r="AH118">
        <f t="shared" si="40"/>
        <v>1</v>
      </c>
      <c r="AI118">
        <f t="shared" si="41"/>
        <v>0</v>
      </c>
      <c r="AJ118" s="11">
        <f>MIN(S118, WhatIf_Panel!$B$2)</f>
        <v>0.157</v>
      </c>
      <c r="AK118">
        <f>P118 * (1 + WhatIf_Panel!$B$3)</f>
        <v>82.698000000000008</v>
      </c>
      <c r="AL118">
        <f>ROUND(T118 * (1 + WhatIf_Panel!$B$4), 0)</f>
        <v>18</v>
      </c>
      <c r="AM118">
        <f t="shared" si="42"/>
        <v>811.05029999999999</v>
      </c>
      <c r="AN118">
        <f t="shared" si="43"/>
        <v>1488.5640000000001</v>
      </c>
      <c r="AO118">
        <f t="shared" si="44"/>
        <v>-677.51370000000009</v>
      </c>
      <c r="AP118" s="11">
        <f t="shared" si="45"/>
        <v>-0.83535349163917461</v>
      </c>
      <c r="AQ118" s="4">
        <f t="shared" si="46"/>
        <v>45.058349999999905</v>
      </c>
      <c r="AR118" s="4">
        <f t="shared" si="47"/>
        <v>-165.44565</v>
      </c>
    </row>
    <row r="119" spans="1:44" x14ac:dyDescent="0.25">
      <c r="A119" t="s">
        <v>132</v>
      </c>
      <c r="B119" s="3">
        <v>45653</v>
      </c>
      <c r="C119" s="13">
        <v>45659</v>
      </c>
      <c r="D119">
        <f t="shared" si="24"/>
        <v>6</v>
      </c>
      <c r="E119" t="str">
        <f t="shared" si="25"/>
        <v>Original</v>
      </c>
      <c r="F119" s="3">
        <f t="shared" si="26"/>
        <v>45659</v>
      </c>
      <c r="G119" s="8">
        <f t="shared" si="27"/>
        <v>6</v>
      </c>
      <c r="H119" t="s">
        <v>649</v>
      </c>
      <c r="I119" t="s">
        <v>656</v>
      </c>
      <c r="J119" t="s">
        <v>698</v>
      </c>
      <c r="K119" t="s">
        <v>702</v>
      </c>
      <c r="L119" t="s">
        <v>711</v>
      </c>
      <c r="M119" t="s">
        <v>721</v>
      </c>
      <c r="N119" t="s">
        <v>731</v>
      </c>
      <c r="O119" t="s">
        <v>851</v>
      </c>
      <c r="P119" s="4">
        <v>1391.99</v>
      </c>
      <c r="Q119" s="23">
        <v>3469.7</v>
      </c>
      <c r="R119" s="4">
        <f t="shared" si="30"/>
        <v>3469.7</v>
      </c>
      <c r="S119" s="11">
        <v>0.184</v>
      </c>
      <c r="T119" s="8">
        <v>23</v>
      </c>
      <c r="U119" s="4">
        <f t="shared" si="31"/>
        <v>65119.329599999997</v>
      </c>
      <c r="V119" s="4">
        <f t="shared" si="32"/>
        <v>32015.77</v>
      </c>
      <c r="W119" s="4">
        <f t="shared" si="33"/>
        <v>33103.559599999993</v>
      </c>
      <c r="X119" s="11">
        <f t="shared" si="34"/>
        <v>0.50835227886006973</v>
      </c>
      <c r="Y119" s="3" t="str">
        <f t="shared" si="28"/>
        <v>Dec-2024</v>
      </c>
      <c r="Z119" s="3">
        <f t="shared" si="35"/>
        <v>45627</v>
      </c>
      <c r="AA119" s="3">
        <f t="shared" si="36"/>
        <v>44927</v>
      </c>
      <c r="AB119">
        <f t="shared" si="37"/>
        <v>23</v>
      </c>
      <c r="AC119" s="18" t="str">
        <f t="shared" si="29"/>
        <v>Q4-2024</v>
      </c>
      <c r="AD119" t="str">
        <f t="shared" si="38"/>
        <v>Europe → Germany → Frankfurt</v>
      </c>
      <c r="AG119" t="str">
        <f t="shared" si="39"/>
        <v>High</v>
      </c>
      <c r="AH119">
        <f t="shared" si="40"/>
        <v>1</v>
      </c>
      <c r="AI119">
        <f t="shared" si="41"/>
        <v>0</v>
      </c>
      <c r="AJ119" s="11">
        <f>MIN(S119, WhatIf_Panel!$B$2)</f>
        <v>0.184</v>
      </c>
      <c r="AK119">
        <f>P119 * (1 + WhatIf_Panel!$B$3)</f>
        <v>1531.1890000000001</v>
      </c>
      <c r="AL119">
        <f>ROUND(T119 * (1 + WhatIf_Panel!$B$4), 0)</f>
        <v>24</v>
      </c>
      <c r="AM119">
        <f t="shared" si="42"/>
        <v>67950.604800000001</v>
      </c>
      <c r="AN119">
        <f t="shared" si="43"/>
        <v>36748.536</v>
      </c>
      <c r="AO119">
        <f t="shared" si="44"/>
        <v>31202.068800000001</v>
      </c>
      <c r="AP119" s="11">
        <f t="shared" si="45"/>
        <v>0.45918750674607683</v>
      </c>
      <c r="AQ119" s="4">
        <f t="shared" si="46"/>
        <v>2831.2752000000037</v>
      </c>
      <c r="AR119" s="4">
        <f t="shared" si="47"/>
        <v>-1901.4907999999923</v>
      </c>
    </row>
    <row r="120" spans="1:44" x14ac:dyDescent="0.25">
      <c r="A120" t="s">
        <v>133</v>
      </c>
      <c r="B120" s="3">
        <v>45086</v>
      </c>
      <c r="C120" s="13">
        <v>45096</v>
      </c>
      <c r="D120">
        <f t="shared" si="24"/>
        <v>10</v>
      </c>
      <c r="E120" t="str">
        <f t="shared" si="25"/>
        <v>Original</v>
      </c>
      <c r="F120" s="3">
        <f t="shared" si="26"/>
        <v>45096</v>
      </c>
      <c r="G120" s="8">
        <f t="shared" si="27"/>
        <v>10</v>
      </c>
      <c r="H120" t="s">
        <v>647</v>
      </c>
      <c r="I120" t="s">
        <v>659</v>
      </c>
      <c r="J120" t="s">
        <v>699</v>
      </c>
      <c r="K120" t="s">
        <v>706</v>
      </c>
      <c r="L120" t="s">
        <v>707</v>
      </c>
      <c r="M120" t="s">
        <v>721</v>
      </c>
      <c r="N120" t="s">
        <v>732</v>
      </c>
      <c r="O120" t="s">
        <v>852</v>
      </c>
      <c r="P120" s="4">
        <v>339.61</v>
      </c>
      <c r="Q120" s="23">
        <v>621.02</v>
      </c>
      <c r="R120" s="4">
        <f t="shared" si="30"/>
        <v>621.02</v>
      </c>
      <c r="S120" s="11">
        <v>7.0999999999999994E-2</v>
      </c>
      <c r="T120" s="8">
        <v>10</v>
      </c>
      <c r="U120" s="4">
        <f t="shared" si="31"/>
        <v>5769.2758000000003</v>
      </c>
      <c r="V120" s="4">
        <f t="shared" si="32"/>
        <v>3396.1000000000004</v>
      </c>
      <c r="W120" s="4">
        <f t="shared" si="33"/>
        <v>2373.1758</v>
      </c>
      <c r="X120" s="11">
        <f t="shared" si="34"/>
        <v>0.41134726129750981</v>
      </c>
      <c r="Y120" s="3" t="str">
        <f t="shared" si="28"/>
        <v>Jun-2023</v>
      </c>
      <c r="Z120" s="3">
        <f t="shared" si="35"/>
        <v>45078</v>
      </c>
      <c r="AA120" s="3">
        <f t="shared" si="36"/>
        <v>44927</v>
      </c>
      <c r="AB120">
        <f t="shared" si="37"/>
        <v>5</v>
      </c>
      <c r="AC120" s="18" t="str">
        <f t="shared" si="29"/>
        <v>Q2-2023</v>
      </c>
      <c r="AD120" t="str">
        <f t="shared" si="38"/>
        <v>Asia → China → Beijing</v>
      </c>
      <c r="AG120" t="str">
        <f t="shared" si="39"/>
        <v>Low</v>
      </c>
      <c r="AH120">
        <f t="shared" si="40"/>
        <v>0</v>
      </c>
      <c r="AI120">
        <f t="shared" si="41"/>
        <v>0</v>
      </c>
      <c r="AJ120" s="11">
        <f>MIN(S120, WhatIf_Panel!$B$2)</f>
        <v>7.0999999999999994E-2</v>
      </c>
      <c r="AK120">
        <f>P120 * (1 + WhatIf_Panel!$B$3)</f>
        <v>373.57100000000003</v>
      </c>
      <c r="AL120">
        <f>ROUND(T120 * (1 + WhatIf_Panel!$B$4), 0)</f>
        <v>11</v>
      </c>
      <c r="AM120">
        <f t="shared" si="42"/>
        <v>6346.2033799999999</v>
      </c>
      <c r="AN120">
        <f t="shared" si="43"/>
        <v>4109.2809999999999</v>
      </c>
      <c r="AO120">
        <f t="shared" si="44"/>
        <v>2236.92238</v>
      </c>
      <c r="AP120" s="11">
        <f t="shared" si="45"/>
        <v>0.35248198742726078</v>
      </c>
      <c r="AQ120" s="4">
        <f t="shared" si="46"/>
        <v>576.92757999999958</v>
      </c>
      <c r="AR120" s="4">
        <f t="shared" si="47"/>
        <v>-136.25342000000001</v>
      </c>
    </row>
    <row r="121" spans="1:44" x14ac:dyDescent="0.25">
      <c r="A121" t="s">
        <v>134</v>
      </c>
      <c r="B121" s="3">
        <v>45847</v>
      </c>
      <c r="C121" s="13">
        <v>45856</v>
      </c>
      <c r="D121">
        <f t="shared" si="24"/>
        <v>9</v>
      </c>
      <c r="E121" t="str">
        <f t="shared" si="25"/>
        <v>Original</v>
      </c>
      <c r="F121" s="3">
        <f t="shared" si="26"/>
        <v>45856</v>
      </c>
      <c r="G121" s="8">
        <f t="shared" si="27"/>
        <v>9</v>
      </c>
      <c r="H121" t="s">
        <v>648</v>
      </c>
      <c r="I121" t="s">
        <v>653</v>
      </c>
      <c r="J121" t="s">
        <v>688</v>
      </c>
      <c r="K121" t="s">
        <v>702</v>
      </c>
      <c r="L121" t="s">
        <v>710</v>
      </c>
      <c r="M121" t="s">
        <v>714</v>
      </c>
      <c r="N121" t="s">
        <v>731</v>
      </c>
      <c r="O121" t="s">
        <v>853</v>
      </c>
      <c r="P121" s="4">
        <v>57.96</v>
      </c>
      <c r="Q121" s="23">
        <v>88.51</v>
      </c>
      <c r="R121" s="4">
        <f t="shared" si="30"/>
        <v>88.51</v>
      </c>
      <c r="S121" s="11">
        <v>4.2999999999999997E-2</v>
      </c>
      <c r="T121" s="8">
        <v>7</v>
      </c>
      <c r="U121" s="4">
        <f t="shared" si="31"/>
        <v>592.92849000000001</v>
      </c>
      <c r="V121" s="4">
        <f t="shared" si="32"/>
        <v>405.72</v>
      </c>
      <c r="W121" s="4">
        <f t="shared" si="33"/>
        <v>187.20848999999998</v>
      </c>
      <c r="X121" s="11">
        <f t="shared" si="34"/>
        <v>0.3157353595877978</v>
      </c>
      <c r="Y121" s="3" t="str">
        <f t="shared" si="28"/>
        <v>Jul-2025</v>
      </c>
      <c r="Z121" s="3">
        <f t="shared" si="35"/>
        <v>45839</v>
      </c>
      <c r="AA121" s="3">
        <f t="shared" si="36"/>
        <v>44927</v>
      </c>
      <c r="AB121">
        <f t="shared" si="37"/>
        <v>30</v>
      </c>
      <c r="AC121" s="18" t="str">
        <f t="shared" si="29"/>
        <v>Q3-2025</v>
      </c>
      <c r="AD121" t="str">
        <f t="shared" si="38"/>
        <v>Americas → Canada → Vancouver</v>
      </c>
      <c r="AG121" t="str">
        <f t="shared" si="39"/>
        <v>Low</v>
      </c>
      <c r="AH121">
        <f t="shared" si="40"/>
        <v>0</v>
      </c>
      <c r="AI121">
        <f t="shared" si="41"/>
        <v>0</v>
      </c>
      <c r="AJ121" s="11">
        <f>MIN(S121, WhatIf_Panel!$B$2)</f>
        <v>4.2999999999999997E-2</v>
      </c>
      <c r="AK121">
        <f>P121 * (1 + WhatIf_Panel!$B$3)</f>
        <v>63.756000000000007</v>
      </c>
      <c r="AL121">
        <f>ROUND(T121 * (1 + WhatIf_Panel!$B$4), 0)</f>
        <v>7</v>
      </c>
      <c r="AM121">
        <f t="shared" si="42"/>
        <v>592.92849000000001</v>
      </c>
      <c r="AN121">
        <f t="shared" si="43"/>
        <v>446.29200000000003</v>
      </c>
      <c r="AO121">
        <f t="shared" si="44"/>
        <v>146.63648999999998</v>
      </c>
      <c r="AP121" s="11">
        <f t="shared" si="45"/>
        <v>0.24730889554657759</v>
      </c>
      <c r="AQ121" s="4">
        <f t="shared" si="46"/>
        <v>0</v>
      </c>
      <c r="AR121" s="4">
        <f t="shared" si="47"/>
        <v>-40.572000000000003</v>
      </c>
    </row>
    <row r="122" spans="1:44" x14ac:dyDescent="0.25">
      <c r="A122" t="s">
        <v>135</v>
      </c>
      <c r="B122" s="3">
        <v>45827</v>
      </c>
      <c r="C122" s="13">
        <v>45850</v>
      </c>
      <c r="D122">
        <f t="shared" si="24"/>
        <v>23</v>
      </c>
      <c r="E122" t="str">
        <f t="shared" si="25"/>
        <v>Original</v>
      </c>
      <c r="F122" s="3">
        <f t="shared" si="26"/>
        <v>45850</v>
      </c>
      <c r="G122" s="8">
        <f t="shared" si="27"/>
        <v>23</v>
      </c>
      <c r="H122" t="s">
        <v>649</v>
      </c>
      <c r="I122" t="s">
        <v>658</v>
      </c>
      <c r="J122" s="9" t="s">
        <v>1422</v>
      </c>
      <c r="K122" t="s">
        <v>703</v>
      </c>
      <c r="L122" t="s">
        <v>711</v>
      </c>
      <c r="M122" s="9" t="s">
        <v>1422</v>
      </c>
      <c r="N122" t="s">
        <v>729</v>
      </c>
      <c r="O122" t="s">
        <v>854</v>
      </c>
      <c r="P122" s="4">
        <v>801.24</v>
      </c>
      <c r="Q122" s="23">
        <v>1959.09</v>
      </c>
      <c r="R122" s="4">
        <f t="shared" si="30"/>
        <v>1959.09</v>
      </c>
      <c r="S122" s="11">
        <v>0.123</v>
      </c>
      <c r="T122" s="8">
        <v>23</v>
      </c>
      <c r="U122" s="4">
        <f t="shared" si="31"/>
        <v>39516.804389999998</v>
      </c>
      <c r="V122" s="4">
        <f t="shared" si="32"/>
        <v>18428.52</v>
      </c>
      <c r="W122" s="4">
        <f t="shared" si="33"/>
        <v>21088.284389999997</v>
      </c>
      <c r="X122" s="11">
        <f t="shared" si="34"/>
        <v>0.53365358650651762</v>
      </c>
      <c r="Y122" s="3" t="str">
        <f t="shared" si="28"/>
        <v>Jun-2025</v>
      </c>
      <c r="Z122" s="3">
        <f t="shared" si="35"/>
        <v>45809</v>
      </c>
      <c r="AA122" s="3">
        <f t="shared" si="36"/>
        <v>44927</v>
      </c>
      <c r="AB122">
        <f t="shared" si="37"/>
        <v>29</v>
      </c>
      <c r="AC122" s="18" t="str">
        <f t="shared" si="29"/>
        <v>Q2-2025</v>
      </c>
      <c r="AD122" t="str">
        <f t="shared" si="38"/>
        <v>Europe → United Kingdom → Not Specified</v>
      </c>
      <c r="AG122" t="str">
        <f t="shared" si="39"/>
        <v>High</v>
      </c>
      <c r="AH122">
        <f t="shared" si="40"/>
        <v>0</v>
      </c>
      <c r="AI122">
        <f t="shared" si="41"/>
        <v>0</v>
      </c>
      <c r="AJ122" s="11">
        <f>MIN(S122, WhatIf_Panel!$B$2)</f>
        <v>0.123</v>
      </c>
      <c r="AK122">
        <f>P122 * (1 + WhatIf_Panel!$B$3)</f>
        <v>881.36400000000003</v>
      </c>
      <c r="AL122">
        <f>ROUND(T122 * (1 + WhatIf_Panel!$B$4), 0)</f>
        <v>24</v>
      </c>
      <c r="AM122">
        <f t="shared" si="42"/>
        <v>41234.926319999999</v>
      </c>
      <c r="AN122">
        <f t="shared" si="43"/>
        <v>21152.736000000001</v>
      </c>
      <c r="AO122">
        <f t="shared" si="44"/>
        <v>20082.190319999998</v>
      </c>
      <c r="AP122" s="11">
        <f t="shared" si="45"/>
        <v>0.48701894515716931</v>
      </c>
      <c r="AQ122" s="4">
        <f t="shared" si="46"/>
        <v>1718.1219300000012</v>
      </c>
      <c r="AR122" s="4">
        <f t="shared" si="47"/>
        <v>-1006.0940699999992</v>
      </c>
    </row>
    <row r="123" spans="1:44" x14ac:dyDescent="0.25">
      <c r="A123" t="s">
        <v>136</v>
      </c>
      <c r="B123" s="3">
        <v>45249</v>
      </c>
      <c r="C123" s="13">
        <v>45273</v>
      </c>
      <c r="D123">
        <f t="shared" si="24"/>
        <v>24</v>
      </c>
      <c r="E123" t="str">
        <f t="shared" si="25"/>
        <v>Original</v>
      </c>
      <c r="F123" s="3">
        <f t="shared" si="26"/>
        <v>45273</v>
      </c>
      <c r="G123" s="8">
        <f t="shared" si="27"/>
        <v>24</v>
      </c>
      <c r="H123" t="s">
        <v>649</v>
      </c>
      <c r="I123" t="s">
        <v>657</v>
      </c>
      <c r="J123" t="s">
        <v>679</v>
      </c>
      <c r="K123" t="s">
        <v>703</v>
      </c>
      <c r="L123" t="s">
        <v>711</v>
      </c>
      <c r="M123" t="s">
        <v>722</v>
      </c>
      <c r="N123" t="s">
        <v>732</v>
      </c>
      <c r="O123" t="s">
        <v>855</v>
      </c>
      <c r="P123" s="4">
        <v>1297.42</v>
      </c>
      <c r="Q123" s="23">
        <v>2742.97</v>
      </c>
      <c r="R123" s="4">
        <f t="shared" si="30"/>
        <v>2742.97</v>
      </c>
      <c r="S123" s="11">
        <v>6.9000000000000006E-2</v>
      </c>
      <c r="T123" s="8">
        <v>9</v>
      </c>
      <c r="U123" s="4">
        <f t="shared" si="31"/>
        <v>22983.34563</v>
      </c>
      <c r="V123" s="4">
        <f t="shared" si="32"/>
        <v>11676.78</v>
      </c>
      <c r="W123" s="4">
        <f t="shared" si="33"/>
        <v>11306.565629999999</v>
      </c>
      <c r="X123" s="11">
        <f t="shared" si="34"/>
        <v>0.49194602961727291</v>
      </c>
      <c r="Y123" s="3" t="str">
        <f t="shared" si="28"/>
        <v>Nov-2023</v>
      </c>
      <c r="Z123" s="3">
        <f t="shared" si="35"/>
        <v>45231</v>
      </c>
      <c r="AA123" s="3">
        <f t="shared" si="36"/>
        <v>44927</v>
      </c>
      <c r="AB123">
        <f t="shared" si="37"/>
        <v>10</v>
      </c>
      <c r="AC123" s="18" t="str">
        <f t="shared" si="29"/>
        <v>Q4-2023</v>
      </c>
      <c r="AD123" t="str">
        <f t="shared" si="38"/>
        <v>Europe → France → Lyon</v>
      </c>
      <c r="AG123" t="str">
        <f t="shared" si="39"/>
        <v>High</v>
      </c>
      <c r="AH123">
        <f t="shared" si="40"/>
        <v>0</v>
      </c>
      <c r="AI123">
        <f t="shared" si="41"/>
        <v>0</v>
      </c>
      <c r="AJ123" s="11">
        <f>MIN(S123, WhatIf_Panel!$B$2)</f>
        <v>6.9000000000000006E-2</v>
      </c>
      <c r="AK123">
        <f>P123 * (1 + WhatIf_Panel!$B$3)</f>
        <v>1427.1620000000003</v>
      </c>
      <c r="AL123">
        <f>ROUND(T123 * (1 + WhatIf_Panel!$B$4), 0)</f>
        <v>9</v>
      </c>
      <c r="AM123">
        <f t="shared" si="42"/>
        <v>22983.34563</v>
      </c>
      <c r="AN123">
        <f t="shared" si="43"/>
        <v>12844.458000000002</v>
      </c>
      <c r="AO123">
        <f t="shared" si="44"/>
        <v>10138.887629999997</v>
      </c>
      <c r="AP123" s="11">
        <f t="shared" si="45"/>
        <v>0.4411406325790001</v>
      </c>
      <c r="AQ123" s="4">
        <f t="shared" si="46"/>
        <v>0</v>
      </c>
      <c r="AR123" s="4">
        <f t="shared" si="47"/>
        <v>-1167.6780000000017</v>
      </c>
    </row>
    <row r="124" spans="1:44" x14ac:dyDescent="0.25">
      <c r="A124" t="s">
        <v>137</v>
      </c>
      <c r="B124" s="3">
        <v>45289</v>
      </c>
      <c r="C124" s="13">
        <v>45311</v>
      </c>
      <c r="D124">
        <f t="shared" si="24"/>
        <v>22</v>
      </c>
      <c r="E124" t="str">
        <f t="shared" si="25"/>
        <v>Original</v>
      </c>
      <c r="F124" s="3">
        <f t="shared" si="26"/>
        <v>45311</v>
      </c>
      <c r="G124" s="8">
        <f t="shared" si="27"/>
        <v>22</v>
      </c>
      <c r="H124" t="s">
        <v>646</v>
      </c>
      <c r="I124" t="s">
        <v>650</v>
      </c>
      <c r="J124" t="s">
        <v>662</v>
      </c>
      <c r="K124" t="s">
        <v>701</v>
      </c>
      <c r="L124" t="s">
        <v>711</v>
      </c>
      <c r="M124" t="s">
        <v>716</v>
      </c>
      <c r="N124" t="s">
        <v>730</v>
      </c>
      <c r="O124" t="s">
        <v>856</v>
      </c>
      <c r="P124" s="4">
        <v>1395.49</v>
      </c>
      <c r="Q124" s="23">
        <v>1679.42</v>
      </c>
      <c r="R124" s="4">
        <f t="shared" si="30"/>
        <v>1679.42</v>
      </c>
      <c r="S124" s="11">
        <v>0.20300000000000001</v>
      </c>
      <c r="T124" s="8">
        <v>12</v>
      </c>
      <c r="U124" s="4">
        <f t="shared" si="31"/>
        <v>16061.972879999999</v>
      </c>
      <c r="V124" s="4">
        <f t="shared" si="32"/>
        <v>16745.88</v>
      </c>
      <c r="W124" s="4">
        <f t="shared" si="33"/>
        <v>-683.90712000000167</v>
      </c>
      <c r="X124" s="11">
        <f t="shared" si="34"/>
        <v>-4.2579272490964493E-2</v>
      </c>
      <c r="Y124" s="3" t="str">
        <f t="shared" si="28"/>
        <v>Dec-2023</v>
      </c>
      <c r="Z124" s="3">
        <f t="shared" si="35"/>
        <v>45261</v>
      </c>
      <c r="AA124" s="3">
        <f t="shared" si="36"/>
        <v>44927</v>
      </c>
      <c r="AB124">
        <f t="shared" si="37"/>
        <v>11</v>
      </c>
      <c r="AC124" s="18" t="str">
        <f t="shared" si="29"/>
        <v>Q4-2023</v>
      </c>
      <c r="AD124" t="str">
        <f t="shared" si="38"/>
        <v>Africa → Kenya → Kisumu</v>
      </c>
      <c r="AG124" t="str">
        <f t="shared" si="39"/>
        <v>High</v>
      </c>
      <c r="AH124">
        <f t="shared" si="40"/>
        <v>0</v>
      </c>
      <c r="AI124">
        <f t="shared" si="41"/>
        <v>1</v>
      </c>
      <c r="AJ124" s="11">
        <f>MIN(S124, WhatIf_Panel!$B$2)</f>
        <v>0.20300000000000001</v>
      </c>
      <c r="AK124">
        <f>P124 * (1 + WhatIf_Panel!$B$3)</f>
        <v>1535.0390000000002</v>
      </c>
      <c r="AL124">
        <f>ROUND(T124 * (1 + WhatIf_Panel!$B$4), 0)</f>
        <v>13</v>
      </c>
      <c r="AM124">
        <f t="shared" si="42"/>
        <v>17400.470619999996</v>
      </c>
      <c r="AN124">
        <f t="shared" si="43"/>
        <v>19955.507000000001</v>
      </c>
      <c r="AO124">
        <f t="shared" si="44"/>
        <v>-2555.036380000005</v>
      </c>
      <c r="AP124" s="11">
        <f t="shared" si="45"/>
        <v>-0.14683719974006115</v>
      </c>
      <c r="AQ124" s="4">
        <f t="shared" si="46"/>
        <v>1338.4977399999971</v>
      </c>
      <c r="AR124" s="4">
        <f t="shared" si="47"/>
        <v>-1871.1292600000033</v>
      </c>
    </row>
    <row r="125" spans="1:44" x14ac:dyDescent="0.25">
      <c r="A125" t="s">
        <v>138</v>
      </c>
      <c r="B125" s="3">
        <v>45598</v>
      </c>
      <c r="C125" s="13">
        <v>45625</v>
      </c>
      <c r="D125">
        <f t="shared" si="24"/>
        <v>27</v>
      </c>
      <c r="E125" t="str">
        <f t="shared" si="25"/>
        <v>Original</v>
      </c>
      <c r="F125" s="3">
        <f t="shared" si="26"/>
        <v>45625</v>
      </c>
      <c r="G125" s="8">
        <f t="shared" si="27"/>
        <v>27</v>
      </c>
      <c r="H125" t="s">
        <v>648</v>
      </c>
      <c r="I125" t="s">
        <v>655</v>
      </c>
      <c r="J125" t="s">
        <v>672</v>
      </c>
      <c r="K125" t="s">
        <v>705</v>
      </c>
      <c r="L125" t="s">
        <v>711</v>
      </c>
      <c r="M125" t="s">
        <v>714</v>
      </c>
      <c r="N125" t="s">
        <v>729</v>
      </c>
      <c r="O125" t="s">
        <v>857</v>
      </c>
      <c r="P125" s="4">
        <v>1363.51</v>
      </c>
      <c r="Q125" s="23">
        <v>1433.9</v>
      </c>
      <c r="R125" s="4">
        <f t="shared" si="30"/>
        <v>1433.9</v>
      </c>
      <c r="S125" s="11">
        <v>5.7000000000000002E-2</v>
      </c>
      <c r="T125" s="8">
        <v>8</v>
      </c>
      <c r="U125" s="4">
        <f t="shared" si="31"/>
        <v>10817.3416</v>
      </c>
      <c r="V125" s="4">
        <f t="shared" si="32"/>
        <v>10908.08</v>
      </c>
      <c r="W125" s="4">
        <f t="shared" si="33"/>
        <v>-90.738400000000183</v>
      </c>
      <c r="X125" s="11">
        <f t="shared" si="34"/>
        <v>-8.3882346842037592E-3</v>
      </c>
      <c r="Y125" s="3" t="str">
        <f t="shared" si="28"/>
        <v>Nov-2024</v>
      </c>
      <c r="Z125" s="3">
        <f t="shared" si="35"/>
        <v>45597</v>
      </c>
      <c r="AA125" s="3">
        <f t="shared" si="36"/>
        <v>44927</v>
      </c>
      <c r="AB125">
        <f t="shared" si="37"/>
        <v>22</v>
      </c>
      <c r="AC125" s="18" t="str">
        <f t="shared" si="29"/>
        <v>Q4-2024</v>
      </c>
      <c r="AD125" t="str">
        <f t="shared" si="38"/>
        <v>Americas → Brazil → Brasília</v>
      </c>
      <c r="AG125" t="str">
        <f t="shared" si="39"/>
        <v>Medium</v>
      </c>
      <c r="AH125">
        <f t="shared" si="40"/>
        <v>0</v>
      </c>
      <c r="AI125">
        <f t="shared" si="41"/>
        <v>0</v>
      </c>
      <c r="AJ125" s="11">
        <f>MIN(S125, WhatIf_Panel!$B$2)</f>
        <v>5.7000000000000002E-2</v>
      </c>
      <c r="AK125">
        <f>P125 * (1 + WhatIf_Panel!$B$3)</f>
        <v>1499.8610000000001</v>
      </c>
      <c r="AL125">
        <f>ROUND(T125 * (1 + WhatIf_Panel!$B$4), 0)</f>
        <v>8</v>
      </c>
      <c r="AM125">
        <f t="shared" si="42"/>
        <v>10817.3416</v>
      </c>
      <c r="AN125">
        <f t="shared" si="43"/>
        <v>11998.888000000001</v>
      </c>
      <c r="AO125">
        <f t="shared" si="44"/>
        <v>-1181.5464000000011</v>
      </c>
      <c r="AP125" s="11">
        <f t="shared" si="45"/>
        <v>-0.10922705815262422</v>
      </c>
      <c r="AQ125" s="4">
        <f t="shared" si="46"/>
        <v>0</v>
      </c>
      <c r="AR125" s="4">
        <f t="shared" si="47"/>
        <v>-1090.8080000000009</v>
      </c>
    </row>
    <row r="126" spans="1:44" x14ac:dyDescent="0.25">
      <c r="A126" t="s">
        <v>139</v>
      </c>
      <c r="B126" s="3">
        <v>45159</v>
      </c>
      <c r="C126" s="13">
        <v>45173</v>
      </c>
      <c r="D126">
        <f t="shared" si="24"/>
        <v>14</v>
      </c>
      <c r="E126" t="str">
        <f t="shared" si="25"/>
        <v>Original</v>
      </c>
      <c r="F126" s="3">
        <f t="shared" si="26"/>
        <v>45173</v>
      </c>
      <c r="G126" s="8">
        <f t="shared" si="27"/>
        <v>14</v>
      </c>
      <c r="H126" t="s">
        <v>648</v>
      </c>
      <c r="I126" t="s">
        <v>653</v>
      </c>
      <c r="J126" t="s">
        <v>681</v>
      </c>
      <c r="K126" t="s">
        <v>702</v>
      </c>
      <c r="L126" t="s">
        <v>710</v>
      </c>
      <c r="M126" t="s">
        <v>721</v>
      </c>
      <c r="N126" t="s">
        <v>727</v>
      </c>
      <c r="O126" t="s">
        <v>858</v>
      </c>
      <c r="P126" s="4">
        <v>178.19</v>
      </c>
      <c r="Q126" s="23">
        <v>284.43</v>
      </c>
      <c r="R126" s="4">
        <f t="shared" si="30"/>
        <v>284.43</v>
      </c>
      <c r="S126" s="11">
        <v>8.8999999999999996E-2</v>
      </c>
      <c r="T126" s="8">
        <v>8</v>
      </c>
      <c r="U126" s="4">
        <f t="shared" si="31"/>
        <v>2072.9258400000003</v>
      </c>
      <c r="V126" s="4">
        <f t="shared" si="32"/>
        <v>1425.52</v>
      </c>
      <c r="W126" s="4">
        <f t="shared" si="33"/>
        <v>647.40584000000035</v>
      </c>
      <c r="X126" s="11">
        <f t="shared" si="34"/>
        <v>0.31231500302972742</v>
      </c>
      <c r="Y126" s="3" t="str">
        <f t="shared" si="28"/>
        <v>Aug-2023</v>
      </c>
      <c r="Z126" s="3">
        <f t="shared" si="35"/>
        <v>45139</v>
      </c>
      <c r="AA126" s="3">
        <f t="shared" si="36"/>
        <v>44927</v>
      </c>
      <c r="AB126">
        <f t="shared" si="37"/>
        <v>7</v>
      </c>
      <c r="AC126" s="18" t="str">
        <f t="shared" si="29"/>
        <v>Q3-2023</v>
      </c>
      <c r="AD126" t="str">
        <f t="shared" si="38"/>
        <v>Americas → Canada → Montreal</v>
      </c>
      <c r="AG126" t="str">
        <f t="shared" si="39"/>
        <v>Low</v>
      </c>
      <c r="AH126">
        <f t="shared" si="40"/>
        <v>0</v>
      </c>
      <c r="AI126">
        <f t="shared" si="41"/>
        <v>0</v>
      </c>
      <c r="AJ126" s="11">
        <f>MIN(S126, WhatIf_Panel!$B$2)</f>
        <v>8.8999999999999996E-2</v>
      </c>
      <c r="AK126">
        <f>P126 * (1 + WhatIf_Panel!$B$3)</f>
        <v>196.00900000000001</v>
      </c>
      <c r="AL126">
        <f>ROUND(T126 * (1 + WhatIf_Panel!$B$4), 0)</f>
        <v>8</v>
      </c>
      <c r="AM126">
        <f t="shared" si="42"/>
        <v>2072.9258400000003</v>
      </c>
      <c r="AN126">
        <f t="shared" si="43"/>
        <v>1568.0720000000001</v>
      </c>
      <c r="AO126">
        <f t="shared" si="44"/>
        <v>504.85384000000022</v>
      </c>
      <c r="AP126" s="11">
        <f t="shared" si="45"/>
        <v>0.24354650333270009</v>
      </c>
      <c r="AQ126" s="4">
        <f t="shared" si="46"/>
        <v>0</v>
      </c>
      <c r="AR126" s="4">
        <f t="shared" si="47"/>
        <v>-142.55200000000013</v>
      </c>
    </row>
    <row r="127" spans="1:44" x14ac:dyDescent="0.25">
      <c r="A127" t="s">
        <v>140</v>
      </c>
      <c r="B127" s="3">
        <v>45150</v>
      </c>
      <c r="C127" s="13">
        <v>45175</v>
      </c>
      <c r="D127">
        <f t="shared" si="24"/>
        <v>25</v>
      </c>
      <c r="E127" t="str">
        <f t="shared" si="25"/>
        <v>Original</v>
      </c>
      <c r="F127" s="3">
        <f t="shared" si="26"/>
        <v>45175</v>
      </c>
      <c r="G127" s="8">
        <f t="shared" si="27"/>
        <v>25</v>
      </c>
      <c r="H127" t="s">
        <v>647</v>
      </c>
      <c r="I127" t="s">
        <v>659</v>
      </c>
      <c r="J127" t="s">
        <v>685</v>
      </c>
      <c r="K127" t="s">
        <v>705</v>
      </c>
      <c r="L127" t="s">
        <v>707</v>
      </c>
      <c r="M127" t="s">
        <v>717</v>
      </c>
      <c r="N127" t="s">
        <v>727</v>
      </c>
      <c r="O127" t="s">
        <v>859</v>
      </c>
      <c r="P127" s="4">
        <v>950.77</v>
      </c>
      <c r="Q127" s="23">
        <v>694.78</v>
      </c>
      <c r="R127" s="4">
        <f t="shared" si="30"/>
        <v>694.78</v>
      </c>
      <c r="S127" s="11">
        <v>8.4000000000000005E-2</v>
      </c>
      <c r="T127" s="8">
        <v>14</v>
      </c>
      <c r="U127" s="4">
        <f t="shared" si="31"/>
        <v>8909.8587200000002</v>
      </c>
      <c r="V127" s="4">
        <f t="shared" si="32"/>
        <v>13310.779999999999</v>
      </c>
      <c r="W127" s="4">
        <f t="shared" si="33"/>
        <v>-4400.9212799999987</v>
      </c>
      <c r="X127" s="11">
        <f t="shared" si="34"/>
        <v>-0.49393839097821279</v>
      </c>
      <c r="Y127" s="3" t="str">
        <f t="shared" si="28"/>
        <v>Aug-2023</v>
      </c>
      <c r="Z127" s="3">
        <f t="shared" si="35"/>
        <v>45139</v>
      </c>
      <c r="AA127" s="3">
        <f t="shared" si="36"/>
        <v>44927</v>
      </c>
      <c r="AB127">
        <f t="shared" si="37"/>
        <v>7</v>
      </c>
      <c r="AC127" s="18" t="str">
        <f t="shared" si="29"/>
        <v>Q3-2023</v>
      </c>
      <c r="AD127" t="str">
        <f t="shared" si="38"/>
        <v>Asia → China → Shanghai</v>
      </c>
      <c r="AG127" t="str">
        <f t="shared" si="39"/>
        <v>Low</v>
      </c>
      <c r="AH127">
        <f t="shared" si="40"/>
        <v>0</v>
      </c>
      <c r="AI127">
        <f t="shared" si="41"/>
        <v>0</v>
      </c>
      <c r="AJ127" s="11">
        <f>MIN(S127, WhatIf_Panel!$B$2)</f>
        <v>8.4000000000000005E-2</v>
      </c>
      <c r="AK127">
        <f>P127 * (1 + WhatIf_Panel!$B$3)</f>
        <v>1045.847</v>
      </c>
      <c r="AL127">
        <f>ROUND(T127 * (1 + WhatIf_Panel!$B$4), 0)</f>
        <v>15</v>
      </c>
      <c r="AM127">
        <f t="shared" si="42"/>
        <v>9546.2771999999986</v>
      </c>
      <c r="AN127">
        <f t="shared" si="43"/>
        <v>15687.705</v>
      </c>
      <c r="AO127">
        <f t="shared" si="44"/>
        <v>-6141.4278000000013</v>
      </c>
      <c r="AP127" s="11">
        <f t="shared" si="45"/>
        <v>-0.64333223007603446</v>
      </c>
      <c r="AQ127" s="4">
        <f t="shared" si="46"/>
        <v>636.41847999999845</v>
      </c>
      <c r="AR127" s="4">
        <f t="shared" si="47"/>
        <v>-1740.5065200000026</v>
      </c>
    </row>
    <row r="128" spans="1:44" x14ac:dyDescent="0.25">
      <c r="A128" t="s">
        <v>141</v>
      </c>
      <c r="B128" s="3">
        <v>45450</v>
      </c>
      <c r="C128" s="13">
        <v>45469</v>
      </c>
      <c r="D128">
        <f t="shared" si="24"/>
        <v>19</v>
      </c>
      <c r="E128" t="str">
        <f t="shared" si="25"/>
        <v>Original</v>
      </c>
      <c r="F128" s="3">
        <f t="shared" si="26"/>
        <v>45469</v>
      </c>
      <c r="G128" s="8">
        <f t="shared" si="27"/>
        <v>19</v>
      </c>
      <c r="H128" t="s">
        <v>649</v>
      </c>
      <c r="I128" t="s">
        <v>656</v>
      </c>
      <c r="J128" t="s">
        <v>671</v>
      </c>
      <c r="K128" t="s">
        <v>703</v>
      </c>
      <c r="L128" t="s">
        <v>709</v>
      </c>
      <c r="M128" t="s">
        <v>724</v>
      </c>
      <c r="N128" t="s">
        <v>727</v>
      </c>
      <c r="O128" t="s">
        <v>860</v>
      </c>
      <c r="P128" s="4">
        <v>1064.32</v>
      </c>
      <c r="Q128" s="23">
        <v>1848.39</v>
      </c>
      <c r="R128" s="4">
        <f t="shared" si="30"/>
        <v>1848.39</v>
      </c>
      <c r="S128" s="11">
        <v>7.2999999999999995E-2</v>
      </c>
      <c r="T128" s="8">
        <v>38</v>
      </c>
      <c r="U128" s="4">
        <f t="shared" si="31"/>
        <v>65111.38614000001</v>
      </c>
      <c r="V128" s="4">
        <f t="shared" si="32"/>
        <v>40444.159999999996</v>
      </c>
      <c r="W128" s="4">
        <f t="shared" si="33"/>
        <v>24667.226140000013</v>
      </c>
      <c r="X128" s="11">
        <f t="shared" si="34"/>
        <v>0.3788465827921631</v>
      </c>
      <c r="Y128" s="3" t="str">
        <f t="shared" si="28"/>
        <v>Jun-2024</v>
      </c>
      <c r="Z128" s="3">
        <f t="shared" si="35"/>
        <v>45444</v>
      </c>
      <c r="AA128" s="3">
        <f t="shared" si="36"/>
        <v>44927</v>
      </c>
      <c r="AB128">
        <f t="shared" si="37"/>
        <v>17</v>
      </c>
      <c r="AC128" s="18" t="str">
        <f t="shared" si="29"/>
        <v>Q2-2024</v>
      </c>
      <c r="AD128" t="str">
        <f t="shared" si="38"/>
        <v>Europe → Germany → Berlin</v>
      </c>
      <c r="AG128" t="str">
        <f t="shared" si="39"/>
        <v>High</v>
      </c>
      <c r="AH128">
        <f t="shared" si="40"/>
        <v>0</v>
      </c>
      <c r="AI128">
        <f t="shared" si="41"/>
        <v>0</v>
      </c>
      <c r="AJ128" s="11">
        <f>MIN(S128, WhatIf_Panel!$B$2)</f>
        <v>7.2999999999999995E-2</v>
      </c>
      <c r="AK128">
        <f>P128 * (1 + WhatIf_Panel!$B$3)</f>
        <v>1170.752</v>
      </c>
      <c r="AL128">
        <f>ROUND(T128 * (1 + WhatIf_Panel!$B$4), 0)</f>
        <v>40</v>
      </c>
      <c r="AM128">
        <f t="shared" si="42"/>
        <v>68538.301200000002</v>
      </c>
      <c r="AN128">
        <f t="shared" si="43"/>
        <v>46830.080000000002</v>
      </c>
      <c r="AO128">
        <f t="shared" si="44"/>
        <v>21708.2212</v>
      </c>
      <c r="AP128" s="11">
        <f t="shared" si="45"/>
        <v>0.31673124107137923</v>
      </c>
      <c r="AQ128" s="4">
        <f t="shared" si="46"/>
        <v>3426.9150599999921</v>
      </c>
      <c r="AR128" s="4">
        <f t="shared" si="47"/>
        <v>-2959.0049400000134</v>
      </c>
    </row>
    <row r="129" spans="1:44" x14ac:dyDescent="0.25">
      <c r="A129" t="s">
        <v>142</v>
      </c>
      <c r="B129" s="3">
        <v>45874</v>
      </c>
      <c r="C129" s="13">
        <v>45883</v>
      </c>
      <c r="D129">
        <f t="shared" si="24"/>
        <v>9</v>
      </c>
      <c r="E129" t="str">
        <f t="shared" si="25"/>
        <v>Original</v>
      </c>
      <c r="F129" s="3">
        <f t="shared" si="26"/>
        <v>45883</v>
      </c>
      <c r="G129" s="8">
        <f t="shared" si="27"/>
        <v>9</v>
      </c>
      <c r="H129" t="s">
        <v>649</v>
      </c>
      <c r="I129" t="s">
        <v>658</v>
      </c>
      <c r="J129" t="s">
        <v>683</v>
      </c>
      <c r="K129" t="s">
        <v>703</v>
      </c>
      <c r="L129" t="s">
        <v>711</v>
      </c>
      <c r="M129" t="s">
        <v>718</v>
      </c>
      <c r="N129" t="s">
        <v>727</v>
      </c>
      <c r="O129" t="s">
        <v>861</v>
      </c>
      <c r="P129" s="4">
        <v>41.76</v>
      </c>
      <c r="Q129" s="23">
        <v>45.19</v>
      </c>
      <c r="R129" s="4">
        <f t="shared" si="30"/>
        <v>45.19</v>
      </c>
      <c r="S129" s="11">
        <v>0.17899999999999999</v>
      </c>
      <c r="T129" s="8">
        <v>23</v>
      </c>
      <c r="U129" s="4">
        <f t="shared" si="31"/>
        <v>853.32276999999988</v>
      </c>
      <c r="V129" s="4">
        <f t="shared" si="32"/>
        <v>960.4799999999999</v>
      </c>
      <c r="W129" s="4">
        <f t="shared" si="33"/>
        <v>-107.15723000000003</v>
      </c>
      <c r="X129" s="11">
        <f t="shared" si="34"/>
        <v>-0.12557643340514638</v>
      </c>
      <c r="Y129" s="3" t="str">
        <f t="shared" si="28"/>
        <v>Aug-2025</v>
      </c>
      <c r="Z129" s="3">
        <f t="shared" si="35"/>
        <v>45870</v>
      </c>
      <c r="AA129" s="3">
        <f t="shared" si="36"/>
        <v>44927</v>
      </c>
      <c r="AB129">
        <f t="shared" si="37"/>
        <v>31</v>
      </c>
      <c r="AC129" s="18" t="str">
        <f t="shared" si="29"/>
        <v>Q3-2025</v>
      </c>
      <c r="AD129" t="str">
        <f t="shared" si="38"/>
        <v>Europe → United Kingdom → London</v>
      </c>
      <c r="AG129" t="str">
        <f t="shared" si="39"/>
        <v>Low</v>
      </c>
      <c r="AH129">
        <f t="shared" si="40"/>
        <v>0</v>
      </c>
      <c r="AI129">
        <f t="shared" si="41"/>
        <v>0</v>
      </c>
      <c r="AJ129" s="11">
        <f>MIN(S129, WhatIf_Panel!$B$2)</f>
        <v>0.17899999999999999</v>
      </c>
      <c r="AK129">
        <f>P129 * (1 + WhatIf_Panel!$B$3)</f>
        <v>45.936</v>
      </c>
      <c r="AL129">
        <f>ROUND(T129 * (1 + WhatIf_Panel!$B$4), 0)</f>
        <v>24</v>
      </c>
      <c r="AM129">
        <f t="shared" si="42"/>
        <v>890.4237599999999</v>
      </c>
      <c r="AN129">
        <f t="shared" si="43"/>
        <v>1102.4639999999999</v>
      </c>
      <c r="AO129">
        <f t="shared" si="44"/>
        <v>-212.04024000000004</v>
      </c>
      <c r="AP129" s="11">
        <f t="shared" si="45"/>
        <v>-0.23813407674566103</v>
      </c>
      <c r="AQ129" s="4">
        <f t="shared" si="46"/>
        <v>37.100990000000024</v>
      </c>
      <c r="AR129" s="4">
        <f t="shared" si="47"/>
        <v>-104.88301000000001</v>
      </c>
    </row>
    <row r="130" spans="1:44" x14ac:dyDescent="0.25">
      <c r="A130" t="s">
        <v>143</v>
      </c>
      <c r="B130" s="3">
        <v>45442</v>
      </c>
      <c r="C130" s="13">
        <v>45456</v>
      </c>
      <c r="D130">
        <f t="shared" ref="D130:D193" si="48" xml:space="preserve"> C130-B130</f>
        <v>14</v>
      </c>
      <c r="E130" t="str">
        <f t="shared" ref="E130:E193" si="49">IF(C130&lt;B130,"Corrected","Original")</f>
        <v>Original</v>
      </c>
      <c r="F130" s="3">
        <f t="shared" ref="F130:F193" si="50">IF(D130=-1,B130+1,IF(D130=-2,B130+2,C130))</f>
        <v>45456</v>
      </c>
      <c r="G130" s="8">
        <f t="shared" ref="G130:G193" si="51">F130-B130</f>
        <v>14</v>
      </c>
      <c r="H130" t="s">
        <v>648</v>
      </c>
      <c r="I130" t="s">
        <v>660</v>
      </c>
      <c r="J130" t="s">
        <v>686</v>
      </c>
      <c r="K130" t="s">
        <v>705</v>
      </c>
      <c r="L130" t="s">
        <v>707</v>
      </c>
      <c r="M130" t="s">
        <v>721</v>
      </c>
      <c r="N130" t="s">
        <v>730</v>
      </c>
      <c r="O130" t="s">
        <v>862</v>
      </c>
      <c r="P130" s="4">
        <v>157.78</v>
      </c>
      <c r="Q130" s="23">
        <v>361.1</v>
      </c>
      <c r="R130" s="4">
        <f t="shared" si="30"/>
        <v>361.1</v>
      </c>
      <c r="S130" s="11">
        <v>0.187</v>
      </c>
      <c r="T130" s="8">
        <v>9</v>
      </c>
      <c r="U130" s="4">
        <f t="shared" si="31"/>
        <v>2642.1686999999997</v>
      </c>
      <c r="V130" s="4">
        <f t="shared" si="32"/>
        <v>1420.02</v>
      </c>
      <c r="W130" s="4">
        <f t="shared" si="33"/>
        <v>1222.1486999999997</v>
      </c>
      <c r="X130" s="11">
        <f t="shared" si="34"/>
        <v>0.46255513510549112</v>
      </c>
      <c r="Y130" s="3" t="str">
        <f t="shared" ref="Y130:Y193" si="52">TEXT(B130,"MMM-YYYY")</f>
        <v>May-2024</v>
      </c>
      <c r="Z130" s="3">
        <f t="shared" si="35"/>
        <v>45413</v>
      </c>
      <c r="AA130" s="3">
        <f t="shared" si="36"/>
        <v>44927</v>
      </c>
      <c r="AB130">
        <f t="shared" si="37"/>
        <v>16</v>
      </c>
      <c r="AC130" s="18" t="str">
        <f t="shared" ref="AC130:AC193" si="53">"Q"&amp;ROUNDUP(MONTH(B130)/3,0)&amp;"-"&amp;YEAR(B130)</f>
        <v>Q2-2024</v>
      </c>
      <c r="AD130" t="str">
        <f t="shared" si="38"/>
        <v>Americas → USA → San Francisco</v>
      </c>
      <c r="AG130" t="str">
        <f t="shared" si="39"/>
        <v>Low</v>
      </c>
      <c r="AH130">
        <f t="shared" si="40"/>
        <v>0</v>
      </c>
      <c r="AI130">
        <f t="shared" si="41"/>
        <v>0</v>
      </c>
      <c r="AJ130" s="11">
        <f>MIN(S130, WhatIf_Panel!$B$2)</f>
        <v>0.187</v>
      </c>
      <c r="AK130">
        <f>P130 * (1 + WhatIf_Panel!$B$3)</f>
        <v>173.55800000000002</v>
      </c>
      <c r="AL130">
        <f>ROUND(T130 * (1 + WhatIf_Panel!$B$4), 0)</f>
        <v>9</v>
      </c>
      <c r="AM130">
        <f t="shared" si="42"/>
        <v>2642.1686999999997</v>
      </c>
      <c r="AN130">
        <f t="shared" si="43"/>
        <v>1562.0220000000002</v>
      </c>
      <c r="AO130">
        <f t="shared" si="44"/>
        <v>1080.1466999999996</v>
      </c>
      <c r="AP130" s="11">
        <f t="shared" si="45"/>
        <v>0.40881064861604016</v>
      </c>
      <c r="AQ130" s="4">
        <f t="shared" si="46"/>
        <v>0</v>
      </c>
      <c r="AR130" s="4">
        <f t="shared" si="47"/>
        <v>-142.00200000000018</v>
      </c>
    </row>
    <row r="131" spans="1:44" x14ac:dyDescent="0.25">
      <c r="A131" t="s">
        <v>144</v>
      </c>
      <c r="B131" s="3">
        <v>44948</v>
      </c>
      <c r="C131" s="13">
        <v>44956</v>
      </c>
      <c r="D131">
        <f t="shared" si="48"/>
        <v>8</v>
      </c>
      <c r="E131" t="str">
        <f t="shared" si="49"/>
        <v>Original</v>
      </c>
      <c r="F131" s="3">
        <f t="shared" si="50"/>
        <v>44956</v>
      </c>
      <c r="G131" s="8">
        <f t="shared" si="51"/>
        <v>8</v>
      </c>
      <c r="H131" t="s">
        <v>648</v>
      </c>
      <c r="I131" t="s">
        <v>660</v>
      </c>
      <c r="J131" t="s">
        <v>686</v>
      </c>
      <c r="K131" t="s">
        <v>705</v>
      </c>
      <c r="L131" t="s">
        <v>708</v>
      </c>
      <c r="M131" t="s">
        <v>720</v>
      </c>
      <c r="N131" t="s">
        <v>729</v>
      </c>
      <c r="O131" t="s">
        <v>863</v>
      </c>
      <c r="P131" s="4">
        <v>413.52</v>
      </c>
      <c r="Q131" s="23">
        <v>1004.34</v>
      </c>
      <c r="R131" s="4">
        <f t="shared" ref="R131:R194" si="54">IF(Q131&lt;0,-Q131,Q131)</f>
        <v>1004.34</v>
      </c>
      <c r="S131" s="11">
        <v>0.111</v>
      </c>
      <c r="T131" s="8">
        <v>18</v>
      </c>
      <c r="U131" s="4">
        <f t="shared" ref="U131:U194" si="55">R131 * T131 * (1 - S131)</f>
        <v>16071.44868</v>
      </c>
      <c r="V131" s="4">
        <f t="shared" ref="V131:V194" si="56">P131*T131</f>
        <v>7443.36</v>
      </c>
      <c r="W131" s="4">
        <f t="shared" ref="W131:W194" si="57">U131-V131</f>
        <v>8628.0886800000007</v>
      </c>
      <c r="X131" s="11">
        <f t="shared" ref="X131:X194" si="58">IF(U131=0, 0, W131/U131)</f>
        <v>0.53685817948304593</v>
      </c>
      <c r="Y131" s="3" t="str">
        <f t="shared" si="52"/>
        <v>Jan-2023</v>
      </c>
      <c r="Z131" s="3">
        <f t="shared" ref="Z131:Z194" si="59">DATE(YEAR(B131),MONTH(B131),1)</f>
        <v>44927</v>
      </c>
      <c r="AA131" s="3">
        <f t="shared" ref="AA131:AA194" si="60">_xlfn.MINIFS(Z:Z,I:I, I131)</f>
        <v>44927</v>
      </c>
      <c r="AB131">
        <f t="shared" ref="AB131:AB194" si="61">IF(Z131&lt;AA131, " ", DATEDIF(AA131, Z131, "M"))</f>
        <v>0</v>
      </c>
      <c r="AC131" s="18" t="str">
        <f t="shared" si="53"/>
        <v>Q1-2023</v>
      </c>
      <c r="AD131" t="str">
        <f t="shared" ref="AD131:AD194" si="62">H131 &amp; " → " &amp; I131 &amp; " → " &amp; J131</f>
        <v>Americas → USA → San Francisco</v>
      </c>
      <c r="AG131" t="str">
        <f t="shared" ref="AG131:AG194" si="63">IF(R131&lt;=$AE$2,"Low",IF(R131&lt;=$AF$2,"Medium","High"))</f>
        <v>Medium</v>
      </c>
      <c r="AH131">
        <f t="shared" ref="AH131:AH194" si="64">IF(G131&lt;=7,1,0)</f>
        <v>0</v>
      </c>
      <c r="AI131">
        <f t="shared" ref="AI131:AI194" si="65">IF(S131&gt;0.2,1,0)</f>
        <v>0</v>
      </c>
      <c r="AJ131" s="11">
        <f>MIN(S131, WhatIf_Panel!$B$2)</f>
        <v>0.111</v>
      </c>
      <c r="AK131">
        <f>P131 * (1 + WhatIf_Panel!$B$3)</f>
        <v>454.87200000000001</v>
      </c>
      <c r="AL131">
        <f>ROUND(T131 * (1 + WhatIf_Panel!$B$4), 0)</f>
        <v>19</v>
      </c>
      <c r="AM131">
        <f t="shared" ref="AM131:AM194" si="66">R131 * AL131 * (1 - AJ131)</f>
        <v>16964.306939999999</v>
      </c>
      <c r="AN131">
        <f t="shared" ref="AN131:AN194" si="67">AK131 * AL131</f>
        <v>8642.5680000000011</v>
      </c>
      <c r="AO131">
        <f t="shared" ref="AO131:AO194" si="68">AM131 - AN131</f>
        <v>8321.7389399999975</v>
      </c>
      <c r="AP131" s="11">
        <f t="shared" ref="AP131:AP194" si="69">IF(AM131=0, 0, AO131/AM131)</f>
        <v>0.4905439974313503</v>
      </c>
      <c r="AQ131" s="4">
        <f t="shared" ref="AQ131:AQ194" si="70">AM131 - U131</f>
        <v>892.85825999999906</v>
      </c>
      <c r="AR131" s="4">
        <f t="shared" ref="AR131:AR194" si="71">AO131 - W131</f>
        <v>-306.34974000000329</v>
      </c>
    </row>
    <row r="132" spans="1:44" x14ac:dyDescent="0.25">
      <c r="A132" t="s">
        <v>145</v>
      </c>
      <c r="B132" s="3">
        <v>45700</v>
      </c>
      <c r="C132" s="13">
        <v>45716</v>
      </c>
      <c r="D132">
        <f t="shared" si="48"/>
        <v>16</v>
      </c>
      <c r="E132" t="str">
        <f t="shared" si="49"/>
        <v>Original</v>
      </c>
      <c r="F132" s="3">
        <f t="shared" si="50"/>
        <v>45716</v>
      </c>
      <c r="G132" s="8">
        <f t="shared" si="51"/>
        <v>16</v>
      </c>
      <c r="H132" t="s">
        <v>648</v>
      </c>
      <c r="I132" t="s">
        <v>655</v>
      </c>
      <c r="J132" t="s">
        <v>670</v>
      </c>
      <c r="K132" t="s">
        <v>703</v>
      </c>
      <c r="L132" t="s">
        <v>711</v>
      </c>
      <c r="M132" t="s">
        <v>717</v>
      </c>
      <c r="N132" t="s">
        <v>732</v>
      </c>
      <c r="O132" t="s">
        <v>864</v>
      </c>
      <c r="P132" s="4">
        <v>414.95</v>
      </c>
      <c r="Q132" s="23">
        <v>1027.73</v>
      </c>
      <c r="R132" s="4">
        <f t="shared" si="54"/>
        <v>1027.73</v>
      </c>
      <c r="S132" s="11">
        <v>6.3E-2</v>
      </c>
      <c r="T132" s="8">
        <v>8</v>
      </c>
      <c r="U132" s="4">
        <f t="shared" si="55"/>
        <v>7703.8640800000003</v>
      </c>
      <c r="V132" s="4">
        <f t="shared" si="56"/>
        <v>3319.6</v>
      </c>
      <c r="W132" s="4">
        <f t="shared" si="57"/>
        <v>4384.2640800000008</v>
      </c>
      <c r="X132" s="11">
        <f t="shared" si="58"/>
        <v>0.56909935513815568</v>
      </c>
      <c r="Y132" s="3" t="str">
        <f t="shared" si="52"/>
        <v>Feb-2025</v>
      </c>
      <c r="Z132" s="3">
        <f t="shared" si="59"/>
        <v>45689</v>
      </c>
      <c r="AA132" s="3">
        <f t="shared" si="60"/>
        <v>44927</v>
      </c>
      <c r="AB132">
        <f t="shared" si="61"/>
        <v>25</v>
      </c>
      <c r="AC132" s="18" t="str">
        <f t="shared" si="53"/>
        <v>Q1-2025</v>
      </c>
      <c r="AD132" t="str">
        <f t="shared" si="62"/>
        <v>Americas → Brazil → São Paulo</v>
      </c>
      <c r="AG132" t="str">
        <f t="shared" si="63"/>
        <v>Medium</v>
      </c>
      <c r="AH132">
        <f t="shared" si="64"/>
        <v>0</v>
      </c>
      <c r="AI132">
        <f t="shared" si="65"/>
        <v>0</v>
      </c>
      <c r="AJ132" s="11">
        <f>MIN(S132, WhatIf_Panel!$B$2)</f>
        <v>6.3E-2</v>
      </c>
      <c r="AK132">
        <f>P132 * (1 + WhatIf_Panel!$B$3)</f>
        <v>456.44500000000005</v>
      </c>
      <c r="AL132">
        <f>ROUND(T132 * (1 + WhatIf_Panel!$B$4), 0)</f>
        <v>8</v>
      </c>
      <c r="AM132">
        <f t="shared" si="66"/>
        <v>7703.8640800000003</v>
      </c>
      <c r="AN132">
        <f t="shared" si="67"/>
        <v>3651.5600000000004</v>
      </c>
      <c r="AO132">
        <f t="shared" si="68"/>
        <v>4052.3040799999999</v>
      </c>
      <c r="AP132" s="11">
        <f t="shared" si="69"/>
        <v>0.52600929065197111</v>
      </c>
      <c r="AQ132" s="4">
        <f t="shared" si="70"/>
        <v>0</v>
      </c>
      <c r="AR132" s="4">
        <f t="shared" si="71"/>
        <v>-331.96000000000095</v>
      </c>
    </row>
    <row r="133" spans="1:44" x14ac:dyDescent="0.25">
      <c r="A133" t="s">
        <v>146</v>
      </c>
      <c r="B133" s="3">
        <v>45719</v>
      </c>
      <c r="C133" s="13">
        <v>45740</v>
      </c>
      <c r="D133">
        <f t="shared" si="48"/>
        <v>21</v>
      </c>
      <c r="E133" t="str">
        <f t="shared" si="49"/>
        <v>Original</v>
      </c>
      <c r="F133" s="3">
        <f t="shared" si="50"/>
        <v>45740</v>
      </c>
      <c r="G133" s="8">
        <f t="shared" si="51"/>
        <v>21</v>
      </c>
      <c r="H133" t="s">
        <v>646</v>
      </c>
      <c r="I133" t="s">
        <v>651</v>
      </c>
      <c r="J133" t="s">
        <v>669</v>
      </c>
      <c r="K133" t="s">
        <v>706</v>
      </c>
      <c r="L133" t="s">
        <v>711</v>
      </c>
      <c r="M133" t="s">
        <v>722</v>
      </c>
      <c r="N133" t="s">
        <v>733</v>
      </c>
      <c r="O133" t="s">
        <v>865</v>
      </c>
      <c r="P133" s="4">
        <v>555.95000000000005</v>
      </c>
      <c r="Q133" s="23">
        <v>468.09</v>
      </c>
      <c r="R133" s="4">
        <f t="shared" si="54"/>
        <v>468.09</v>
      </c>
      <c r="S133" s="11">
        <v>0.14199999999999999</v>
      </c>
      <c r="T133" s="8">
        <v>11</v>
      </c>
      <c r="U133" s="4">
        <f t="shared" si="55"/>
        <v>4417.8334199999999</v>
      </c>
      <c r="V133" s="4">
        <f t="shared" si="56"/>
        <v>6115.4500000000007</v>
      </c>
      <c r="W133" s="4">
        <f t="shared" si="57"/>
        <v>-1697.6165800000008</v>
      </c>
      <c r="X133" s="11">
        <f t="shared" si="58"/>
        <v>-0.38426450674095375</v>
      </c>
      <c r="Y133" s="3" t="str">
        <f t="shared" si="52"/>
        <v>Mar-2025</v>
      </c>
      <c r="Z133" s="3">
        <f t="shared" si="59"/>
        <v>45717</v>
      </c>
      <c r="AA133" s="3">
        <f t="shared" si="60"/>
        <v>44927</v>
      </c>
      <c r="AB133">
        <f t="shared" si="61"/>
        <v>26</v>
      </c>
      <c r="AC133" s="18" t="str">
        <f t="shared" si="53"/>
        <v>Q1-2025</v>
      </c>
      <c r="AD133" t="str">
        <f t="shared" si="62"/>
        <v>Africa → Nigeria → Abuja</v>
      </c>
      <c r="AG133" t="str">
        <f t="shared" si="63"/>
        <v>Low</v>
      </c>
      <c r="AH133">
        <f t="shared" si="64"/>
        <v>0</v>
      </c>
      <c r="AI133">
        <f t="shared" si="65"/>
        <v>0</v>
      </c>
      <c r="AJ133" s="11">
        <f>MIN(S133, WhatIf_Panel!$B$2)</f>
        <v>0.14199999999999999</v>
      </c>
      <c r="AK133">
        <f>P133 * (1 + WhatIf_Panel!$B$3)</f>
        <v>611.54500000000007</v>
      </c>
      <c r="AL133">
        <f>ROUND(T133 * (1 + WhatIf_Panel!$B$4), 0)</f>
        <v>12</v>
      </c>
      <c r="AM133">
        <f t="shared" si="66"/>
        <v>4819.4546399999999</v>
      </c>
      <c r="AN133">
        <f t="shared" si="67"/>
        <v>7338.5400000000009</v>
      </c>
      <c r="AO133">
        <f t="shared" si="68"/>
        <v>-2519.0853600000009</v>
      </c>
      <c r="AP133" s="11">
        <f t="shared" si="69"/>
        <v>-0.52269095741504912</v>
      </c>
      <c r="AQ133" s="4">
        <f t="shared" si="70"/>
        <v>401.62121999999999</v>
      </c>
      <c r="AR133" s="4">
        <f t="shared" si="71"/>
        <v>-821.46878000000015</v>
      </c>
    </row>
    <row r="134" spans="1:44" x14ac:dyDescent="0.25">
      <c r="A134" t="s">
        <v>147</v>
      </c>
      <c r="B134" s="3">
        <v>44953</v>
      </c>
      <c r="C134" s="13">
        <v>44957</v>
      </c>
      <c r="D134">
        <f t="shared" si="48"/>
        <v>4</v>
      </c>
      <c r="E134" t="str">
        <f t="shared" si="49"/>
        <v>Original</v>
      </c>
      <c r="F134" s="3">
        <f t="shared" si="50"/>
        <v>44957</v>
      </c>
      <c r="G134" s="8">
        <f t="shared" si="51"/>
        <v>4</v>
      </c>
      <c r="H134" t="s">
        <v>649</v>
      </c>
      <c r="I134" t="s">
        <v>658</v>
      </c>
      <c r="J134" t="s">
        <v>693</v>
      </c>
      <c r="K134" t="s">
        <v>706</v>
      </c>
      <c r="L134" t="s">
        <v>708</v>
      </c>
      <c r="M134" t="s">
        <v>725</v>
      </c>
      <c r="N134" t="s">
        <v>731</v>
      </c>
      <c r="O134" t="s">
        <v>866</v>
      </c>
      <c r="P134" s="4">
        <v>941.2</v>
      </c>
      <c r="Q134" s="23">
        <v>668.02</v>
      </c>
      <c r="R134" s="4">
        <f t="shared" si="54"/>
        <v>668.02</v>
      </c>
      <c r="S134" s="11">
        <v>0.22</v>
      </c>
      <c r="T134" s="8">
        <v>16</v>
      </c>
      <c r="U134" s="4">
        <f t="shared" si="55"/>
        <v>8336.8896000000004</v>
      </c>
      <c r="V134" s="4">
        <f t="shared" si="56"/>
        <v>15059.2</v>
      </c>
      <c r="W134" s="4">
        <f t="shared" si="57"/>
        <v>-6722.3104000000003</v>
      </c>
      <c r="X134" s="11">
        <f t="shared" si="58"/>
        <v>-0.80633314371825193</v>
      </c>
      <c r="Y134" s="3" t="str">
        <f t="shared" si="52"/>
        <v>Jan-2023</v>
      </c>
      <c r="Z134" s="3">
        <f t="shared" si="59"/>
        <v>44927</v>
      </c>
      <c r="AA134" s="3">
        <f t="shared" si="60"/>
        <v>44927</v>
      </c>
      <c r="AB134">
        <f t="shared" si="61"/>
        <v>0</v>
      </c>
      <c r="AC134" s="18" t="str">
        <f t="shared" si="53"/>
        <v>Q1-2023</v>
      </c>
      <c r="AD134" t="str">
        <f t="shared" si="62"/>
        <v>Europe → United Kingdom → Manchester</v>
      </c>
      <c r="AG134" t="str">
        <f t="shared" si="63"/>
        <v>Low</v>
      </c>
      <c r="AH134">
        <f t="shared" si="64"/>
        <v>1</v>
      </c>
      <c r="AI134">
        <f t="shared" si="65"/>
        <v>1</v>
      </c>
      <c r="AJ134" s="11">
        <f>MIN(S134, WhatIf_Panel!$B$2)</f>
        <v>0.22</v>
      </c>
      <c r="AK134">
        <f>P134 * (1 + WhatIf_Panel!$B$3)</f>
        <v>1035.3200000000002</v>
      </c>
      <c r="AL134">
        <f>ROUND(T134 * (1 + WhatIf_Panel!$B$4), 0)</f>
        <v>17</v>
      </c>
      <c r="AM134">
        <f t="shared" si="66"/>
        <v>8857.9452000000001</v>
      </c>
      <c r="AN134">
        <f t="shared" si="67"/>
        <v>17600.440000000002</v>
      </c>
      <c r="AO134">
        <f t="shared" si="68"/>
        <v>-8742.4948000000022</v>
      </c>
      <c r="AP134" s="11">
        <f t="shared" si="69"/>
        <v>-0.98696645809007733</v>
      </c>
      <c r="AQ134" s="4">
        <f t="shared" si="70"/>
        <v>521.05559999999969</v>
      </c>
      <c r="AR134" s="4">
        <f t="shared" si="71"/>
        <v>-2020.1844000000019</v>
      </c>
    </row>
    <row r="135" spans="1:44" x14ac:dyDescent="0.25">
      <c r="A135" t="s">
        <v>148</v>
      </c>
      <c r="B135" s="3">
        <v>45666</v>
      </c>
      <c r="C135" s="13">
        <v>45672</v>
      </c>
      <c r="D135">
        <f t="shared" si="48"/>
        <v>6</v>
      </c>
      <c r="E135" t="str">
        <f t="shared" si="49"/>
        <v>Original</v>
      </c>
      <c r="F135" s="3">
        <f t="shared" si="50"/>
        <v>45672</v>
      </c>
      <c r="G135" s="8">
        <f t="shared" si="51"/>
        <v>6</v>
      </c>
      <c r="H135" t="s">
        <v>647</v>
      </c>
      <c r="I135" t="s">
        <v>659</v>
      </c>
      <c r="J135" t="s">
        <v>699</v>
      </c>
      <c r="K135" t="s">
        <v>702</v>
      </c>
      <c r="L135" t="s">
        <v>708</v>
      </c>
      <c r="M135" t="s">
        <v>712</v>
      </c>
      <c r="N135" t="s">
        <v>730</v>
      </c>
      <c r="O135" t="s">
        <v>867</v>
      </c>
      <c r="P135" s="4">
        <v>304.77999999999997</v>
      </c>
      <c r="Q135" s="23">
        <v>537.27</v>
      </c>
      <c r="R135" s="4">
        <f t="shared" si="54"/>
        <v>537.27</v>
      </c>
      <c r="S135" s="11">
        <v>0.187</v>
      </c>
      <c r="T135" s="8">
        <v>8</v>
      </c>
      <c r="U135" s="4">
        <f t="shared" si="55"/>
        <v>3494.4040799999998</v>
      </c>
      <c r="V135" s="4">
        <f t="shared" si="56"/>
        <v>2438.2399999999998</v>
      </c>
      <c r="W135" s="4">
        <f t="shared" si="57"/>
        <v>1056.16408</v>
      </c>
      <c r="X135" s="11">
        <f t="shared" si="58"/>
        <v>0.3022444044307549</v>
      </c>
      <c r="Y135" s="3" t="str">
        <f t="shared" si="52"/>
        <v>Jan-2025</v>
      </c>
      <c r="Z135" s="3">
        <f t="shared" si="59"/>
        <v>45658</v>
      </c>
      <c r="AA135" s="3">
        <f t="shared" si="60"/>
        <v>44927</v>
      </c>
      <c r="AB135">
        <f t="shared" si="61"/>
        <v>24</v>
      </c>
      <c r="AC135" s="18" t="str">
        <f t="shared" si="53"/>
        <v>Q1-2025</v>
      </c>
      <c r="AD135" t="str">
        <f t="shared" si="62"/>
        <v>Asia → China → Beijing</v>
      </c>
      <c r="AG135" t="str">
        <f t="shared" si="63"/>
        <v>Low</v>
      </c>
      <c r="AH135">
        <f t="shared" si="64"/>
        <v>1</v>
      </c>
      <c r="AI135">
        <f t="shared" si="65"/>
        <v>0</v>
      </c>
      <c r="AJ135" s="11">
        <f>MIN(S135, WhatIf_Panel!$B$2)</f>
        <v>0.187</v>
      </c>
      <c r="AK135">
        <f>P135 * (1 + WhatIf_Panel!$B$3)</f>
        <v>335.25799999999998</v>
      </c>
      <c r="AL135">
        <f>ROUND(T135 * (1 + WhatIf_Panel!$B$4), 0)</f>
        <v>8</v>
      </c>
      <c r="AM135">
        <f t="shared" si="66"/>
        <v>3494.4040799999998</v>
      </c>
      <c r="AN135">
        <f t="shared" si="67"/>
        <v>2682.0639999999999</v>
      </c>
      <c r="AO135">
        <f t="shared" si="68"/>
        <v>812.34007999999994</v>
      </c>
      <c r="AP135" s="11">
        <f t="shared" si="69"/>
        <v>0.23246884487383038</v>
      </c>
      <c r="AQ135" s="4">
        <f t="shared" si="70"/>
        <v>0</v>
      </c>
      <c r="AR135" s="4">
        <f t="shared" si="71"/>
        <v>-243.82400000000007</v>
      </c>
    </row>
    <row r="136" spans="1:44" x14ac:dyDescent="0.25">
      <c r="A136" t="s">
        <v>149</v>
      </c>
      <c r="B136" s="3">
        <v>45647</v>
      </c>
      <c r="C136" s="13">
        <v>45652</v>
      </c>
      <c r="D136">
        <f t="shared" si="48"/>
        <v>5</v>
      </c>
      <c r="E136" t="str">
        <f t="shared" si="49"/>
        <v>Original</v>
      </c>
      <c r="F136" s="3">
        <f t="shared" si="50"/>
        <v>45652</v>
      </c>
      <c r="G136" s="8">
        <f t="shared" si="51"/>
        <v>5</v>
      </c>
      <c r="H136" t="s">
        <v>648</v>
      </c>
      <c r="I136" t="s">
        <v>660</v>
      </c>
      <c r="J136" t="s">
        <v>686</v>
      </c>
      <c r="K136" t="s">
        <v>704</v>
      </c>
      <c r="L136" t="s">
        <v>709</v>
      </c>
      <c r="M136" t="s">
        <v>724</v>
      </c>
      <c r="N136" t="s">
        <v>728</v>
      </c>
      <c r="O136" t="s">
        <v>868</v>
      </c>
      <c r="P136" s="4">
        <v>699.57</v>
      </c>
      <c r="Q136" s="23">
        <v>572.71</v>
      </c>
      <c r="R136" s="4">
        <f t="shared" si="54"/>
        <v>572.71</v>
      </c>
      <c r="S136" s="11">
        <v>0.192</v>
      </c>
      <c r="T136" s="8">
        <v>26</v>
      </c>
      <c r="U136" s="4">
        <f t="shared" si="55"/>
        <v>12031.491680000001</v>
      </c>
      <c r="V136" s="4">
        <f t="shared" si="56"/>
        <v>18188.82</v>
      </c>
      <c r="W136" s="4">
        <f t="shared" si="57"/>
        <v>-6157.3283199999987</v>
      </c>
      <c r="X136" s="11">
        <f t="shared" si="58"/>
        <v>-0.51176765805651114</v>
      </c>
      <c r="Y136" s="3" t="str">
        <f t="shared" si="52"/>
        <v>Dec-2024</v>
      </c>
      <c r="Z136" s="3">
        <f t="shared" si="59"/>
        <v>45627</v>
      </c>
      <c r="AA136" s="3">
        <f t="shared" si="60"/>
        <v>44927</v>
      </c>
      <c r="AB136">
        <f t="shared" si="61"/>
        <v>23</v>
      </c>
      <c r="AC136" s="18" t="str">
        <f t="shared" si="53"/>
        <v>Q4-2024</v>
      </c>
      <c r="AD136" t="str">
        <f t="shared" si="62"/>
        <v>Americas → USA → San Francisco</v>
      </c>
      <c r="AG136" t="str">
        <f t="shared" si="63"/>
        <v>Low</v>
      </c>
      <c r="AH136">
        <f t="shared" si="64"/>
        <v>1</v>
      </c>
      <c r="AI136">
        <f t="shared" si="65"/>
        <v>0</v>
      </c>
      <c r="AJ136" s="11">
        <f>MIN(S136, WhatIf_Panel!$B$2)</f>
        <v>0.192</v>
      </c>
      <c r="AK136">
        <f>P136 * (1 + WhatIf_Panel!$B$3)</f>
        <v>769.52700000000016</v>
      </c>
      <c r="AL136">
        <f>ROUND(T136 * (1 + WhatIf_Panel!$B$4), 0)</f>
        <v>27</v>
      </c>
      <c r="AM136">
        <f t="shared" si="66"/>
        <v>12494.241360000002</v>
      </c>
      <c r="AN136">
        <f t="shared" si="67"/>
        <v>20777.229000000003</v>
      </c>
      <c r="AO136">
        <f t="shared" si="68"/>
        <v>-8282.9876400000012</v>
      </c>
      <c r="AP136" s="11">
        <f t="shared" si="69"/>
        <v>-0.66294442386216235</v>
      </c>
      <c r="AQ136" s="4">
        <f t="shared" si="70"/>
        <v>462.74968000000081</v>
      </c>
      <c r="AR136" s="4">
        <f t="shared" si="71"/>
        <v>-2125.6593200000025</v>
      </c>
    </row>
    <row r="137" spans="1:44" x14ac:dyDescent="0.25">
      <c r="A137" t="s">
        <v>150</v>
      </c>
      <c r="B137" s="3">
        <v>45028</v>
      </c>
      <c r="C137" s="13">
        <v>45033</v>
      </c>
      <c r="D137">
        <f t="shared" si="48"/>
        <v>5</v>
      </c>
      <c r="E137" t="str">
        <f t="shared" si="49"/>
        <v>Original</v>
      </c>
      <c r="F137" s="3">
        <f t="shared" si="50"/>
        <v>45033</v>
      </c>
      <c r="G137" s="8">
        <f t="shared" si="51"/>
        <v>5</v>
      </c>
      <c r="H137" t="s">
        <v>649</v>
      </c>
      <c r="I137" t="s">
        <v>657</v>
      </c>
      <c r="J137" t="s">
        <v>679</v>
      </c>
      <c r="K137" t="s">
        <v>706</v>
      </c>
      <c r="L137" t="s">
        <v>711</v>
      </c>
      <c r="M137" t="s">
        <v>718</v>
      </c>
      <c r="N137" t="s">
        <v>732</v>
      </c>
      <c r="O137" t="s">
        <v>869</v>
      </c>
      <c r="P137" s="4">
        <v>1087.81</v>
      </c>
      <c r="Q137" s="23">
        <v>2323.87</v>
      </c>
      <c r="R137" s="4">
        <f t="shared" si="54"/>
        <v>2323.87</v>
      </c>
      <c r="S137" s="11">
        <v>9.4E-2</v>
      </c>
      <c r="T137" s="8">
        <v>13</v>
      </c>
      <c r="U137" s="4">
        <f t="shared" si="55"/>
        <v>27370.540859999997</v>
      </c>
      <c r="V137" s="4">
        <f t="shared" si="56"/>
        <v>14141.529999999999</v>
      </c>
      <c r="W137" s="4">
        <f t="shared" si="57"/>
        <v>13229.010859999999</v>
      </c>
      <c r="X137" s="11">
        <f t="shared" si="58"/>
        <v>0.48333026839572651</v>
      </c>
      <c r="Y137" s="3" t="str">
        <f t="shared" si="52"/>
        <v>Apr-2023</v>
      </c>
      <c r="Z137" s="3">
        <f t="shared" si="59"/>
        <v>45017</v>
      </c>
      <c r="AA137" s="3">
        <f t="shared" si="60"/>
        <v>44927</v>
      </c>
      <c r="AB137">
        <f t="shared" si="61"/>
        <v>3</v>
      </c>
      <c r="AC137" s="18" t="str">
        <f t="shared" si="53"/>
        <v>Q2-2023</v>
      </c>
      <c r="AD137" t="str">
        <f t="shared" si="62"/>
        <v>Europe → France → Lyon</v>
      </c>
      <c r="AG137" t="str">
        <f t="shared" si="63"/>
        <v>High</v>
      </c>
      <c r="AH137">
        <f t="shared" si="64"/>
        <v>1</v>
      </c>
      <c r="AI137">
        <f t="shared" si="65"/>
        <v>0</v>
      </c>
      <c r="AJ137" s="11">
        <f>MIN(S137, WhatIf_Panel!$B$2)</f>
        <v>9.4E-2</v>
      </c>
      <c r="AK137">
        <f>P137 * (1 + WhatIf_Panel!$B$3)</f>
        <v>1196.5910000000001</v>
      </c>
      <c r="AL137">
        <f>ROUND(T137 * (1 + WhatIf_Panel!$B$4), 0)</f>
        <v>14</v>
      </c>
      <c r="AM137">
        <f t="shared" si="66"/>
        <v>29475.967080000002</v>
      </c>
      <c r="AN137">
        <f t="shared" si="67"/>
        <v>16752.274000000001</v>
      </c>
      <c r="AO137">
        <f t="shared" si="68"/>
        <v>12723.693080000001</v>
      </c>
      <c r="AP137" s="11">
        <f t="shared" si="69"/>
        <v>0.43166329523529917</v>
      </c>
      <c r="AQ137" s="4">
        <f t="shared" si="70"/>
        <v>2105.4262200000048</v>
      </c>
      <c r="AR137" s="4">
        <f t="shared" si="71"/>
        <v>-505.31777999999758</v>
      </c>
    </row>
    <row r="138" spans="1:44" x14ac:dyDescent="0.25">
      <c r="A138" t="s">
        <v>151</v>
      </c>
      <c r="B138" s="3">
        <v>45640</v>
      </c>
      <c r="C138" s="13">
        <v>45669</v>
      </c>
      <c r="D138">
        <f t="shared" si="48"/>
        <v>29</v>
      </c>
      <c r="E138" t="str">
        <f t="shared" si="49"/>
        <v>Original</v>
      </c>
      <c r="F138" s="3">
        <f t="shared" si="50"/>
        <v>45669</v>
      </c>
      <c r="G138" s="8">
        <f t="shared" si="51"/>
        <v>29</v>
      </c>
      <c r="H138" t="s">
        <v>647</v>
      </c>
      <c r="I138" t="s">
        <v>659</v>
      </c>
      <c r="J138" t="s">
        <v>676</v>
      </c>
      <c r="K138" t="s">
        <v>702</v>
      </c>
      <c r="L138" t="s">
        <v>708</v>
      </c>
      <c r="M138" t="s">
        <v>713</v>
      </c>
      <c r="N138" t="s">
        <v>727</v>
      </c>
      <c r="O138" t="s">
        <v>870</v>
      </c>
      <c r="P138" s="4">
        <v>1412.15</v>
      </c>
      <c r="Q138" s="23">
        <v>1631.04</v>
      </c>
      <c r="R138" s="4">
        <f t="shared" si="54"/>
        <v>1631.04</v>
      </c>
      <c r="S138" s="11">
        <v>8.9999999999999993E-3</v>
      </c>
      <c r="T138" s="8">
        <v>6</v>
      </c>
      <c r="U138" s="4">
        <f t="shared" si="55"/>
        <v>9698.1638399999993</v>
      </c>
      <c r="V138" s="4">
        <f t="shared" si="56"/>
        <v>8472.9000000000015</v>
      </c>
      <c r="W138" s="4">
        <f t="shared" si="57"/>
        <v>1225.2638399999978</v>
      </c>
      <c r="X138" s="11">
        <f t="shared" si="58"/>
        <v>0.12633977526203535</v>
      </c>
      <c r="Y138" s="3" t="str">
        <f t="shared" si="52"/>
        <v>Dec-2024</v>
      </c>
      <c r="Z138" s="3">
        <f t="shared" si="59"/>
        <v>45627</v>
      </c>
      <c r="AA138" s="3">
        <f t="shared" si="60"/>
        <v>44927</v>
      </c>
      <c r="AB138">
        <f t="shared" si="61"/>
        <v>23</v>
      </c>
      <c r="AC138" s="18" t="str">
        <f t="shared" si="53"/>
        <v>Q4-2024</v>
      </c>
      <c r="AD138" t="str">
        <f t="shared" si="62"/>
        <v>Asia → China → Shenzhen</v>
      </c>
      <c r="AG138" t="str">
        <f t="shared" si="63"/>
        <v>High</v>
      </c>
      <c r="AH138">
        <f t="shared" si="64"/>
        <v>0</v>
      </c>
      <c r="AI138">
        <f t="shared" si="65"/>
        <v>0</v>
      </c>
      <c r="AJ138" s="11">
        <f>MIN(S138, WhatIf_Panel!$B$2)</f>
        <v>8.9999999999999993E-3</v>
      </c>
      <c r="AK138">
        <f>P138 * (1 + WhatIf_Panel!$B$3)</f>
        <v>1553.3650000000002</v>
      </c>
      <c r="AL138">
        <f>ROUND(T138 * (1 + WhatIf_Panel!$B$4), 0)</f>
        <v>6</v>
      </c>
      <c r="AM138">
        <f t="shared" si="66"/>
        <v>9698.1638399999993</v>
      </c>
      <c r="AN138">
        <f t="shared" si="67"/>
        <v>9320.1900000000023</v>
      </c>
      <c r="AO138">
        <f t="shared" si="68"/>
        <v>377.97383999999693</v>
      </c>
      <c r="AP138" s="11">
        <f t="shared" si="69"/>
        <v>3.8973752788238829E-2</v>
      </c>
      <c r="AQ138" s="4">
        <f t="shared" si="70"/>
        <v>0</v>
      </c>
      <c r="AR138" s="4">
        <f t="shared" si="71"/>
        <v>-847.29000000000087</v>
      </c>
    </row>
    <row r="139" spans="1:44" x14ac:dyDescent="0.25">
      <c r="A139" t="s">
        <v>152</v>
      </c>
      <c r="B139" s="3">
        <v>45016</v>
      </c>
      <c r="C139" s="13">
        <v>45028</v>
      </c>
      <c r="D139">
        <f t="shared" si="48"/>
        <v>12</v>
      </c>
      <c r="E139" t="str">
        <f t="shared" si="49"/>
        <v>Original</v>
      </c>
      <c r="F139" s="3">
        <f t="shared" si="50"/>
        <v>45028</v>
      </c>
      <c r="G139" s="8">
        <f t="shared" si="51"/>
        <v>12</v>
      </c>
      <c r="H139" t="s">
        <v>646</v>
      </c>
      <c r="I139" t="s">
        <v>650</v>
      </c>
      <c r="J139" t="s">
        <v>675</v>
      </c>
      <c r="K139" t="s">
        <v>705</v>
      </c>
      <c r="L139" t="s">
        <v>708</v>
      </c>
      <c r="M139" t="s">
        <v>712</v>
      </c>
      <c r="N139" t="s">
        <v>730</v>
      </c>
      <c r="O139" t="s">
        <v>871</v>
      </c>
      <c r="P139" s="4">
        <v>304.22000000000003</v>
      </c>
      <c r="Q139" s="23">
        <v>393.31</v>
      </c>
      <c r="R139" s="4">
        <f t="shared" si="54"/>
        <v>393.31</v>
      </c>
      <c r="S139" s="11">
        <v>0.26500000000000001</v>
      </c>
      <c r="T139" s="8">
        <v>15</v>
      </c>
      <c r="U139" s="4">
        <f t="shared" si="55"/>
        <v>4336.2427499999994</v>
      </c>
      <c r="V139" s="4">
        <f t="shared" si="56"/>
        <v>4563.3</v>
      </c>
      <c r="W139" s="4">
        <f t="shared" si="57"/>
        <v>-227.05725000000075</v>
      </c>
      <c r="X139" s="11">
        <f t="shared" si="58"/>
        <v>-5.2362670424759034E-2</v>
      </c>
      <c r="Y139" s="3" t="str">
        <f t="shared" si="52"/>
        <v>Mar-2023</v>
      </c>
      <c r="Z139" s="3">
        <f t="shared" si="59"/>
        <v>44986</v>
      </c>
      <c r="AA139" s="3">
        <f t="shared" si="60"/>
        <v>44927</v>
      </c>
      <c r="AB139">
        <f t="shared" si="61"/>
        <v>2</v>
      </c>
      <c r="AC139" s="18" t="str">
        <f t="shared" si="53"/>
        <v>Q1-2023</v>
      </c>
      <c r="AD139" t="str">
        <f t="shared" si="62"/>
        <v>Africa → Kenya → Mombasa</v>
      </c>
      <c r="AG139" t="str">
        <f t="shared" si="63"/>
        <v>Low</v>
      </c>
      <c r="AH139">
        <f t="shared" si="64"/>
        <v>0</v>
      </c>
      <c r="AI139">
        <f t="shared" si="65"/>
        <v>1</v>
      </c>
      <c r="AJ139" s="11">
        <f>MIN(S139, WhatIf_Panel!$B$2)</f>
        <v>0.25</v>
      </c>
      <c r="AK139">
        <f>P139 * (1 + WhatIf_Panel!$B$3)</f>
        <v>334.64200000000005</v>
      </c>
      <c r="AL139">
        <f>ROUND(T139 * (1 + WhatIf_Panel!$B$4), 0)</f>
        <v>16</v>
      </c>
      <c r="AM139">
        <f t="shared" si="66"/>
        <v>4719.72</v>
      </c>
      <c r="AN139">
        <f t="shared" si="67"/>
        <v>5354.2720000000008</v>
      </c>
      <c r="AO139">
        <f t="shared" si="68"/>
        <v>-634.55200000000059</v>
      </c>
      <c r="AP139" s="11">
        <f t="shared" si="69"/>
        <v>-0.13444695871789017</v>
      </c>
      <c r="AQ139" s="4">
        <f t="shared" si="70"/>
        <v>383.47725000000082</v>
      </c>
      <c r="AR139" s="4">
        <f t="shared" si="71"/>
        <v>-407.49474999999984</v>
      </c>
    </row>
    <row r="140" spans="1:44" x14ac:dyDescent="0.25">
      <c r="A140" t="s">
        <v>153</v>
      </c>
      <c r="B140" s="3">
        <v>45616</v>
      </c>
      <c r="C140" s="13">
        <v>45641</v>
      </c>
      <c r="D140">
        <f t="shared" si="48"/>
        <v>25</v>
      </c>
      <c r="E140" t="str">
        <f t="shared" si="49"/>
        <v>Original</v>
      </c>
      <c r="F140" s="3">
        <f t="shared" si="50"/>
        <v>45641</v>
      </c>
      <c r="G140" s="8">
        <f t="shared" si="51"/>
        <v>25</v>
      </c>
      <c r="H140" t="s">
        <v>649</v>
      </c>
      <c r="I140" t="s">
        <v>657</v>
      </c>
      <c r="J140" t="s">
        <v>690</v>
      </c>
      <c r="K140" t="s">
        <v>701</v>
      </c>
      <c r="L140" t="s">
        <v>708</v>
      </c>
      <c r="M140" t="s">
        <v>715</v>
      </c>
      <c r="N140" t="s">
        <v>728</v>
      </c>
      <c r="O140" t="s">
        <v>872</v>
      </c>
      <c r="P140" s="4">
        <v>1203.58</v>
      </c>
      <c r="Q140" s="23">
        <v>1856.16</v>
      </c>
      <c r="R140" s="4">
        <f t="shared" si="54"/>
        <v>1856.16</v>
      </c>
      <c r="S140" s="11">
        <v>0.129</v>
      </c>
      <c r="T140" s="8">
        <v>22</v>
      </c>
      <c r="U140" s="4">
        <f t="shared" si="55"/>
        <v>35567.737920000007</v>
      </c>
      <c r="V140" s="4">
        <f t="shared" si="56"/>
        <v>26478.76</v>
      </c>
      <c r="W140" s="4">
        <f t="shared" si="57"/>
        <v>9088.9779200000085</v>
      </c>
      <c r="X140" s="11">
        <f t="shared" si="58"/>
        <v>0.25553994860295032</v>
      </c>
      <c r="Y140" s="3" t="str">
        <f t="shared" si="52"/>
        <v>Nov-2024</v>
      </c>
      <c r="Z140" s="3">
        <f t="shared" si="59"/>
        <v>45597</v>
      </c>
      <c r="AA140" s="3">
        <f t="shared" si="60"/>
        <v>44927</v>
      </c>
      <c r="AB140">
        <f t="shared" si="61"/>
        <v>22</v>
      </c>
      <c r="AC140" s="18" t="str">
        <f t="shared" si="53"/>
        <v>Q4-2024</v>
      </c>
      <c r="AD140" t="str">
        <f t="shared" si="62"/>
        <v>Europe → France → Paris</v>
      </c>
      <c r="AG140" t="str">
        <f t="shared" si="63"/>
        <v>High</v>
      </c>
      <c r="AH140">
        <f t="shared" si="64"/>
        <v>0</v>
      </c>
      <c r="AI140">
        <f t="shared" si="65"/>
        <v>0</v>
      </c>
      <c r="AJ140" s="11">
        <f>MIN(S140, WhatIf_Panel!$B$2)</f>
        <v>0.129</v>
      </c>
      <c r="AK140">
        <f>P140 * (1 + WhatIf_Panel!$B$3)</f>
        <v>1323.9380000000001</v>
      </c>
      <c r="AL140">
        <f>ROUND(T140 * (1 + WhatIf_Panel!$B$4), 0)</f>
        <v>23</v>
      </c>
      <c r="AM140">
        <f t="shared" si="66"/>
        <v>37184.453280000002</v>
      </c>
      <c r="AN140">
        <f t="shared" si="67"/>
        <v>30450.574000000001</v>
      </c>
      <c r="AO140">
        <f t="shared" si="68"/>
        <v>6733.879280000001</v>
      </c>
      <c r="AP140" s="11">
        <f t="shared" si="69"/>
        <v>0.18109394346324514</v>
      </c>
      <c r="AQ140" s="4">
        <f t="shared" si="70"/>
        <v>1616.7153599999947</v>
      </c>
      <c r="AR140" s="4">
        <f t="shared" si="71"/>
        <v>-2355.0986400000074</v>
      </c>
    </row>
    <row r="141" spans="1:44" x14ac:dyDescent="0.25">
      <c r="A141" t="s">
        <v>154</v>
      </c>
      <c r="B141" s="3">
        <v>45336</v>
      </c>
      <c r="C141" s="13">
        <v>45336</v>
      </c>
      <c r="D141">
        <f t="shared" si="48"/>
        <v>0</v>
      </c>
      <c r="E141" t="str">
        <f t="shared" si="49"/>
        <v>Original</v>
      </c>
      <c r="F141" s="3">
        <f t="shared" si="50"/>
        <v>45336</v>
      </c>
      <c r="G141" s="8">
        <f t="shared" si="51"/>
        <v>0</v>
      </c>
      <c r="H141" t="s">
        <v>647</v>
      </c>
      <c r="I141" t="s">
        <v>659</v>
      </c>
      <c r="J141" t="s">
        <v>699</v>
      </c>
      <c r="K141" t="s">
        <v>701</v>
      </c>
      <c r="L141" t="s">
        <v>710</v>
      </c>
      <c r="M141" t="s">
        <v>716</v>
      </c>
      <c r="N141" t="s">
        <v>733</v>
      </c>
      <c r="O141" t="s">
        <v>873</v>
      </c>
      <c r="P141" s="4">
        <v>65.930000000000007</v>
      </c>
      <c r="Q141" s="23">
        <v>84.9</v>
      </c>
      <c r="R141" s="4">
        <f t="shared" si="54"/>
        <v>84.9</v>
      </c>
      <c r="S141" s="11">
        <v>0.25900000000000001</v>
      </c>
      <c r="T141" s="8">
        <v>23</v>
      </c>
      <c r="U141" s="4">
        <f t="shared" si="55"/>
        <v>1446.9507000000001</v>
      </c>
      <c r="V141" s="4">
        <f t="shared" si="56"/>
        <v>1516.39</v>
      </c>
      <c r="W141" s="4">
        <f t="shared" si="57"/>
        <v>-69.439300000000003</v>
      </c>
      <c r="X141" s="11">
        <f t="shared" si="58"/>
        <v>-4.7990093926489688E-2</v>
      </c>
      <c r="Y141" s="3" t="str">
        <f t="shared" si="52"/>
        <v>Feb-2024</v>
      </c>
      <c r="Z141" s="3">
        <f t="shared" si="59"/>
        <v>45323</v>
      </c>
      <c r="AA141" s="3">
        <f t="shared" si="60"/>
        <v>44927</v>
      </c>
      <c r="AB141">
        <f t="shared" si="61"/>
        <v>13</v>
      </c>
      <c r="AC141" s="18" t="str">
        <f t="shared" si="53"/>
        <v>Q1-2024</v>
      </c>
      <c r="AD141" t="str">
        <f t="shared" si="62"/>
        <v>Asia → China → Beijing</v>
      </c>
      <c r="AG141" t="str">
        <f t="shared" si="63"/>
        <v>Low</v>
      </c>
      <c r="AH141">
        <f t="shared" si="64"/>
        <v>1</v>
      </c>
      <c r="AI141">
        <f t="shared" si="65"/>
        <v>1</v>
      </c>
      <c r="AJ141" s="11">
        <f>MIN(S141, WhatIf_Panel!$B$2)</f>
        <v>0.25</v>
      </c>
      <c r="AK141">
        <f>P141 * (1 + WhatIf_Panel!$B$3)</f>
        <v>72.52300000000001</v>
      </c>
      <c r="AL141">
        <f>ROUND(T141 * (1 + WhatIf_Panel!$B$4), 0)</f>
        <v>24</v>
      </c>
      <c r="AM141">
        <f t="shared" si="66"/>
        <v>1528.2</v>
      </c>
      <c r="AN141">
        <f t="shared" si="67"/>
        <v>1740.5520000000001</v>
      </c>
      <c r="AO141">
        <f t="shared" si="68"/>
        <v>-212.35200000000009</v>
      </c>
      <c r="AP141" s="11">
        <f t="shared" si="69"/>
        <v>-0.13895563407930905</v>
      </c>
      <c r="AQ141" s="4">
        <f t="shared" si="70"/>
        <v>81.249299999999948</v>
      </c>
      <c r="AR141" s="4">
        <f t="shared" si="71"/>
        <v>-142.91270000000009</v>
      </c>
    </row>
    <row r="142" spans="1:44" x14ac:dyDescent="0.25">
      <c r="A142" t="s">
        <v>155</v>
      </c>
      <c r="B142" s="3">
        <v>45048</v>
      </c>
      <c r="C142" s="13">
        <v>45064</v>
      </c>
      <c r="D142">
        <f t="shared" si="48"/>
        <v>16</v>
      </c>
      <c r="E142" t="str">
        <f t="shared" si="49"/>
        <v>Original</v>
      </c>
      <c r="F142" s="3">
        <f t="shared" si="50"/>
        <v>45064</v>
      </c>
      <c r="G142" s="8">
        <f t="shared" si="51"/>
        <v>16</v>
      </c>
      <c r="H142" t="s">
        <v>647</v>
      </c>
      <c r="I142" t="s">
        <v>654</v>
      </c>
      <c r="J142" t="s">
        <v>680</v>
      </c>
      <c r="K142" t="s">
        <v>705</v>
      </c>
      <c r="L142" t="s">
        <v>709</v>
      </c>
      <c r="M142" t="s">
        <v>723</v>
      </c>
      <c r="N142" t="s">
        <v>732</v>
      </c>
      <c r="O142" t="s">
        <v>874</v>
      </c>
      <c r="P142" s="4">
        <v>1463.92</v>
      </c>
      <c r="Q142" s="23">
        <v>2252.2399999999998</v>
      </c>
      <c r="R142" s="4">
        <f t="shared" si="54"/>
        <v>2252.2399999999998</v>
      </c>
      <c r="S142" s="11">
        <v>0.11799999999999999</v>
      </c>
      <c r="T142" s="8">
        <v>44</v>
      </c>
      <c r="U142" s="4">
        <f t="shared" si="55"/>
        <v>87404.929919999995</v>
      </c>
      <c r="V142" s="4">
        <f t="shared" si="56"/>
        <v>64412.480000000003</v>
      </c>
      <c r="W142" s="4">
        <f t="shared" si="57"/>
        <v>22992.449919999992</v>
      </c>
      <c r="X142" s="11">
        <f t="shared" si="58"/>
        <v>0.26305667130040061</v>
      </c>
      <c r="Y142" s="3" t="str">
        <f t="shared" si="52"/>
        <v>May-2023</v>
      </c>
      <c r="Z142" s="3">
        <f t="shared" si="59"/>
        <v>45047</v>
      </c>
      <c r="AA142" s="3">
        <f t="shared" si="60"/>
        <v>44927</v>
      </c>
      <c r="AB142">
        <f t="shared" si="61"/>
        <v>4</v>
      </c>
      <c r="AC142" s="18" t="str">
        <f t="shared" si="53"/>
        <v>Q2-2023</v>
      </c>
      <c r="AD142" t="str">
        <f t="shared" si="62"/>
        <v>Asia → India → Delhi</v>
      </c>
      <c r="AG142" t="str">
        <f t="shared" si="63"/>
        <v>High</v>
      </c>
      <c r="AH142">
        <f t="shared" si="64"/>
        <v>0</v>
      </c>
      <c r="AI142">
        <f t="shared" si="65"/>
        <v>0</v>
      </c>
      <c r="AJ142" s="11">
        <f>MIN(S142, WhatIf_Panel!$B$2)</f>
        <v>0.11799999999999999</v>
      </c>
      <c r="AK142">
        <f>P142 * (1 + WhatIf_Panel!$B$3)</f>
        <v>1610.3120000000001</v>
      </c>
      <c r="AL142">
        <f>ROUND(T142 * (1 + WhatIf_Panel!$B$4), 0)</f>
        <v>46</v>
      </c>
      <c r="AM142">
        <f t="shared" si="66"/>
        <v>91377.881280000001</v>
      </c>
      <c r="AN142">
        <f t="shared" si="67"/>
        <v>74074.351999999999</v>
      </c>
      <c r="AO142">
        <f t="shared" si="68"/>
        <v>17303.529280000002</v>
      </c>
      <c r="AP142" s="11">
        <f t="shared" si="69"/>
        <v>0.18936233843044081</v>
      </c>
      <c r="AQ142" s="4">
        <f t="shared" si="70"/>
        <v>3972.9513600000064</v>
      </c>
      <c r="AR142" s="4">
        <f t="shared" si="71"/>
        <v>-5688.9206399999894</v>
      </c>
    </row>
    <row r="143" spans="1:44" x14ac:dyDescent="0.25">
      <c r="A143" t="s">
        <v>156</v>
      </c>
      <c r="B143" s="3">
        <v>45649</v>
      </c>
      <c r="C143" s="13">
        <v>45668</v>
      </c>
      <c r="D143">
        <f t="shared" si="48"/>
        <v>19</v>
      </c>
      <c r="E143" t="str">
        <f t="shared" si="49"/>
        <v>Original</v>
      </c>
      <c r="F143" s="3">
        <f t="shared" si="50"/>
        <v>45668</v>
      </c>
      <c r="G143" s="8">
        <f t="shared" si="51"/>
        <v>19</v>
      </c>
      <c r="H143" t="s">
        <v>649</v>
      </c>
      <c r="I143" t="s">
        <v>656</v>
      </c>
      <c r="J143" t="s">
        <v>671</v>
      </c>
      <c r="K143" t="s">
        <v>702</v>
      </c>
      <c r="L143" t="s">
        <v>707</v>
      </c>
      <c r="M143" t="s">
        <v>723</v>
      </c>
      <c r="N143" t="s">
        <v>730</v>
      </c>
      <c r="O143" t="s">
        <v>875</v>
      </c>
      <c r="P143" s="4">
        <v>501.81</v>
      </c>
      <c r="Q143" s="23">
        <v>921.62</v>
      </c>
      <c r="R143" s="4">
        <f t="shared" si="54"/>
        <v>921.62</v>
      </c>
      <c r="S143" s="11">
        <v>0.01</v>
      </c>
      <c r="T143" s="8">
        <v>9</v>
      </c>
      <c r="U143" s="4">
        <f t="shared" si="55"/>
        <v>8211.6342000000004</v>
      </c>
      <c r="V143" s="4">
        <f t="shared" si="56"/>
        <v>4516.29</v>
      </c>
      <c r="W143" s="4">
        <f t="shared" si="57"/>
        <v>3695.3442000000005</v>
      </c>
      <c r="X143" s="11">
        <f t="shared" si="58"/>
        <v>0.45001325071202031</v>
      </c>
      <c r="Y143" s="3" t="str">
        <f t="shared" si="52"/>
        <v>Dec-2024</v>
      </c>
      <c r="Z143" s="3">
        <f t="shared" si="59"/>
        <v>45627</v>
      </c>
      <c r="AA143" s="3">
        <f t="shared" si="60"/>
        <v>44927</v>
      </c>
      <c r="AB143">
        <f t="shared" si="61"/>
        <v>23</v>
      </c>
      <c r="AC143" s="18" t="str">
        <f t="shared" si="53"/>
        <v>Q4-2024</v>
      </c>
      <c r="AD143" t="str">
        <f t="shared" si="62"/>
        <v>Europe → Germany → Berlin</v>
      </c>
      <c r="AG143" t="str">
        <f t="shared" si="63"/>
        <v>Medium</v>
      </c>
      <c r="AH143">
        <f t="shared" si="64"/>
        <v>0</v>
      </c>
      <c r="AI143">
        <f t="shared" si="65"/>
        <v>0</v>
      </c>
      <c r="AJ143" s="11">
        <f>MIN(S143, WhatIf_Panel!$B$2)</f>
        <v>0.01</v>
      </c>
      <c r="AK143">
        <f>P143 * (1 + WhatIf_Panel!$B$3)</f>
        <v>551.9910000000001</v>
      </c>
      <c r="AL143">
        <f>ROUND(T143 * (1 + WhatIf_Panel!$B$4), 0)</f>
        <v>9</v>
      </c>
      <c r="AM143">
        <f t="shared" si="66"/>
        <v>8211.6342000000004</v>
      </c>
      <c r="AN143">
        <f t="shared" si="67"/>
        <v>4967.9190000000008</v>
      </c>
      <c r="AO143">
        <f t="shared" si="68"/>
        <v>3243.7151999999996</v>
      </c>
      <c r="AP143" s="11">
        <f t="shared" si="69"/>
        <v>0.39501457578322224</v>
      </c>
      <c r="AQ143" s="4">
        <f t="shared" si="70"/>
        <v>0</v>
      </c>
      <c r="AR143" s="4">
        <f t="shared" si="71"/>
        <v>-451.62900000000081</v>
      </c>
    </row>
    <row r="144" spans="1:44" x14ac:dyDescent="0.25">
      <c r="A144" t="s">
        <v>157</v>
      </c>
      <c r="B144" s="3">
        <v>45133</v>
      </c>
      <c r="C144" s="13">
        <v>45163</v>
      </c>
      <c r="D144">
        <f t="shared" si="48"/>
        <v>30</v>
      </c>
      <c r="E144" t="str">
        <f t="shared" si="49"/>
        <v>Original</v>
      </c>
      <c r="F144" s="3">
        <f t="shared" si="50"/>
        <v>45163</v>
      </c>
      <c r="G144" s="8">
        <f t="shared" si="51"/>
        <v>30</v>
      </c>
      <c r="H144" t="s">
        <v>648</v>
      </c>
      <c r="I144" t="s">
        <v>660</v>
      </c>
      <c r="J144" t="s">
        <v>700</v>
      </c>
      <c r="K144" t="s">
        <v>704</v>
      </c>
      <c r="L144" t="s">
        <v>707</v>
      </c>
      <c r="M144" t="s">
        <v>724</v>
      </c>
      <c r="N144" t="s">
        <v>733</v>
      </c>
      <c r="O144" t="s">
        <v>876</v>
      </c>
      <c r="P144" s="4">
        <v>1261.48</v>
      </c>
      <c r="Q144" s="23">
        <v>1643.18</v>
      </c>
      <c r="R144" s="4">
        <f t="shared" si="54"/>
        <v>1643.18</v>
      </c>
      <c r="S144" s="11">
        <v>0.151</v>
      </c>
      <c r="T144" s="8">
        <v>23</v>
      </c>
      <c r="U144" s="4">
        <f t="shared" si="55"/>
        <v>32086.37586</v>
      </c>
      <c r="V144" s="4">
        <f t="shared" si="56"/>
        <v>29014.04</v>
      </c>
      <c r="W144" s="4">
        <f t="shared" si="57"/>
        <v>3072.3358599999992</v>
      </c>
      <c r="X144" s="11">
        <f t="shared" si="58"/>
        <v>9.5752037357079045E-2</v>
      </c>
      <c r="Y144" s="3" t="str">
        <f t="shared" si="52"/>
        <v>Jul-2023</v>
      </c>
      <c r="Z144" s="3">
        <f t="shared" si="59"/>
        <v>45108</v>
      </c>
      <c r="AA144" s="3">
        <f t="shared" si="60"/>
        <v>44927</v>
      </c>
      <c r="AB144">
        <f t="shared" si="61"/>
        <v>6</v>
      </c>
      <c r="AC144" s="18" t="str">
        <f t="shared" si="53"/>
        <v>Q3-2023</v>
      </c>
      <c r="AD144" t="str">
        <f t="shared" si="62"/>
        <v>Americas → USA → New York</v>
      </c>
      <c r="AG144" t="str">
        <f t="shared" si="63"/>
        <v>High</v>
      </c>
      <c r="AH144">
        <f t="shared" si="64"/>
        <v>0</v>
      </c>
      <c r="AI144">
        <f t="shared" si="65"/>
        <v>0</v>
      </c>
      <c r="AJ144" s="11">
        <f>MIN(S144, WhatIf_Panel!$B$2)</f>
        <v>0.151</v>
      </c>
      <c r="AK144">
        <f>P144 * (1 + WhatIf_Panel!$B$3)</f>
        <v>1387.6280000000002</v>
      </c>
      <c r="AL144">
        <f>ROUND(T144 * (1 + WhatIf_Panel!$B$4), 0)</f>
        <v>24</v>
      </c>
      <c r="AM144">
        <f t="shared" si="66"/>
        <v>33481.435680000002</v>
      </c>
      <c r="AN144">
        <f t="shared" si="67"/>
        <v>33303.072</v>
      </c>
      <c r="AO144">
        <f t="shared" si="68"/>
        <v>178.3636800000022</v>
      </c>
      <c r="AP144" s="11">
        <f t="shared" si="69"/>
        <v>5.3272410927870401E-3</v>
      </c>
      <c r="AQ144" s="4">
        <f t="shared" si="70"/>
        <v>1395.0598200000022</v>
      </c>
      <c r="AR144" s="4">
        <f t="shared" si="71"/>
        <v>-2893.972179999997</v>
      </c>
    </row>
    <row r="145" spans="1:44" x14ac:dyDescent="0.25">
      <c r="A145" t="s">
        <v>158</v>
      </c>
      <c r="B145" s="3">
        <v>45458</v>
      </c>
      <c r="C145" s="13">
        <v>45479</v>
      </c>
      <c r="D145">
        <f t="shared" si="48"/>
        <v>21</v>
      </c>
      <c r="E145" t="str">
        <f t="shared" si="49"/>
        <v>Original</v>
      </c>
      <c r="F145" s="3">
        <f t="shared" si="50"/>
        <v>45479</v>
      </c>
      <c r="G145" s="8">
        <f t="shared" si="51"/>
        <v>21</v>
      </c>
      <c r="H145" t="s">
        <v>648</v>
      </c>
      <c r="I145" t="s">
        <v>653</v>
      </c>
      <c r="J145" t="s">
        <v>667</v>
      </c>
      <c r="K145" t="s">
        <v>706</v>
      </c>
      <c r="L145" t="s">
        <v>710</v>
      </c>
      <c r="M145" t="s">
        <v>716</v>
      </c>
      <c r="N145" t="s">
        <v>728</v>
      </c>
      <c r="O145" t="s">
        <v>877</v>
      </c>
      <c r="P145" s="4">
        <v>817.23</v>
      </c>
      <c r="Q145" s="23">
        <v>1467.17</v>
      </c>
      <c r="R145" s="4">
        <f t="shared" si="54"/>
        <v>1467.17</v>
      </c>
      <c r="S145" s="11">
        <v>0.245</v>
      </c>
      <c r="T145" s="8">
        <v>9</v>
      </c>
      <c r="U145" s="4">
        <f t="shared" si="55"/>
        <v>9969.4201499999999</v>
      </c>
      <c r="V145" s="4">
        <f t="shared" si="56"/>
        <v>7355.07</v>
      </c>
      <c r="W145" s="4">
        <f t="shared" si="57"/>
        <v>2614.3501500000002</v>
      </c>
      <c r="X145" s="11">
        <f t="shared" si="58"/>
        <v>0.26223693160328893</v>
      </c>
      <c r="Y145" s="3" t="str">
        <f t="shared" si="52"/>
        <v>Jun-2024</v>
      </c>
      <c r="Z145" s="3">
        <f t="shared" si="59"/>
        <v>45444</v>
      </c>
      <c r="AA145" s="3">
        <f t="shared" si="60"/>
        <v>44927</v>
      </c>
      <c r="AB145">
        <f t="shared" si="61"/>
        <v>17</v>
      </c>
      <c r="AC145" s="18" t="str">
        <f t="shared" si="53"/>
        <v>Q2-2024</v>
      </c>
      <c r="AD145" t="str">
        <f t="shared" si="62"/>
        <v>Americas → Canada → Toronto</v>
      </c>
      <c r="AG145" t="str">
        <f t="shared" si="63"/>
        <v>Medium</v>
      </c>
      <c r="AH145">
        <f t="shared" si="64"/>
        <v>0</v>
      </c>
      <c r="AI145">
        <f t="shared" si="65"/>
        <v>1</v>
      </c>
      <c r="AJ145" s="11">
        <f>MIN(S145, WhatIf_Panel!$B$2)</f>
        <v>0.245</v>
      </c>
      <c r="AK145">
        <f>P145 * (1 + WhatIf_Panel!$B$3)</f>
        <v>898.95300000000009</v>
      </c>
      <c r="AL145">
        <f>ROUND(T145 * (1 + WhatIf_Panel!$B$4), 0)</f>
        <v>9</v>
      </c>
      <c r="AM145">
        <f t="shared" si="66"/>
        <v>9969.4201499999999</v>
      </c>
      <c r="AN145">
        <f t="shared" si="67"/>
        <v>8090.5770000000011</v>
      </c>
      <c r="AO145">
        <f t="shared" si="68"/>
        <v>1878.8431499999988</v>
      </c>
      <c r="AP145" s="11">
        <f t="shared" si="69"/>
        <v>0.18846062476361766</v>
      </c>
      <c r="AQ145" s="4">
        <f t="shared" si="70"/>
        <v>0</v>
      </c>
      <c r="AR145" s="4">
        <f t="shared" si="71"/>
        <v>-735.50700000000143</v>
      </c>
    </row>
    <row r="146" spans="1:44" x14ac:dyDescent="0.25">
      <c r="A146" t="s">
        <v>159</v>
      </c>
      <c r="B146" s="3">
        <v>45112</v>
      </c>
      <c r="C146" s="13">
        <v>45121</v>
      </c>
      <c r="D146">
        <f t="shared" si="48"/>
        <v>9</v>
      </c>
      <c r="E146" t="str">
        <f t="shared" si="49"/>
        <v>Original</v>
      </c>
      <c r="F146" s="3">
        <f t="shared" si="50"/>
        <v>45121</v>
      </c>
      <c r="G146" s="8">
        <f t="shared" si="51"/>
        <v>9</v>
      </c>
      <c r="H146" t="s">
        <v>648</v>
      </c>
      <c r="I146" t="s">
        <v>655</v>
      </c>
      <c r="J146" t="s">
        <v>672</v>
      </c>
      <c r="K146" t="s">
        <v>706</v>
      </c>
      <c r="L146" t="s">
        <v>711</v>
      </c>
      <c r="M146" t="s">
        <v>717</v>
      </c>
      <c r="N146" t="s">
        <v>729</v>
      </c>
      <c r="O146" t="s">
        <v>878</v>
      </c>
      <c r="P146" s="4">
        <v>578.85</v>
      </c>
      <c r="Q146" s="23">
        <v>998.76</v>
      </c>
      <c r="R146" s="4">
        <f t="shared" si="54"/>
        <v>998.76</v>
      </c>
      <c r="S146" s="11">
        <v>8.2000000000000003E-2</v>
      </c>
      <c r="T146" s="8">
        <v>28</v>
      </c>
      <c r="U146" s="4">
        <f t="shared" si="55"/>
        <v>25672.127039999999</v>
      </c>
      <c r="V146" s="4">
        <f t="shared" si="56"/>
        <v>16207.800000000001</v>
      </c>
      <c r="W146" s="4">
        <f t="shared" si="57"/>
        <v>9464.3270399999983</v>
      </c>
      <c r="X146" s="11">
        <f t="shared" si="58"/>
        <v>0.36866158480960831</v>
      </c>
      <c r="Y146" s="3" t="str">
        <f t="shared" si="52"/>
        <v>Jul-2023</v>
      </c>
      <c r="Z146" s="3">
        <f t="shared" si="59"/>
        <v>45108</v>
      </c>
      <c r="AA146" s="3">
        <f t="shared" si="60"/>
        <v>44927</v>
      </c>
      <c r="AB146">
        <f t="shared" si="61"/>
        <v>6</v>
      </c>
      <c r="AC146" s="18" t="str">
        <f t="shared" si="53"/>
        <v>Q3-2023</v>
      </c>
      <c r="AD146" t="str">
        <f t="shared" si="62"/>
        <v>Americas → Brazil → Brasília</v>
      </c>
      <c r="AG146" t="str">
        <f t="shared" si="63"/>
        <v>Medium</v>
      </c>
      <c r="AH146">
        <f t="shared" si="64"/>
        <v>0</v>
      </c>
      <c r="AI146">
        <f t="shared" si="65"/>
        <v>0</v>
      </c>
      <c r="AJ146" s="11">
        <f>MIN(S146, WhatIf_Panel!$B$2)</f>
        <v>8.2000000000000003E-2</v>
      </c>
      <c r="AK146">
        <f>P146 * (1 + WhatIf_Panel!$B$3)</f>
        <v>636.73500000000013</v>
      </c>
      <c r="AL146">
        <f>ROUND(T146 * (1 + WhatIf_Panel!$B$4), 0)</f>
        <v>29</v>
      </c>
      <c r="AM146">
        <f t="shared" si="66"/>
        <v>26588.988720000001</v>
      </c>
      <c r="AN146">
        <f t="shared" si="67"/>
        <v>18465.315000000002</v>
      </c>
      <c r="AO146">
        <f t="shared" si="68"/>
        <v>8123.6737199999989</v>
      </c>
      <c r="AP146" s="11">
        <f t="shared" si="69"/>
        <v>0.30552774329056914</v>
      </c>
      <c r="AQ146" s="4">
        <f t="shared" si="70"/>
        <v>916.8616800000018</v>
      </c>
      <c r="AR146" s="4">
        <f t="shared" si="71"/>
        <v>-1340.6533199999994</v>
      </c>
    </row>
    <row r="147" spans="1:44" x14ac:dyDescent="0.25">
      <c r="A147" t="s">
        <v>160</v>
      </c>
      <c r="B147" s="3">
        <v>45260</v>
      </c>
      <c r="C147" s="13">
        <v>45259</v>
      </c>
      <c r="D147">
        <f t="shared" si="48"/>
        <v>-1</v>
      </c>
      <c r="E147" t="str">
        <f t="shared" si="49"/>
        <v>Corrected</v>
      </c>
      <c r="F147" s="3">
        <f t="shared" si="50"/>
        <v>45261</v>
      </c>
      <c r="G147" s="8">
        <f t="shared" si="51"/>
        <v>1</v>
      </c>
      <c r="H147" t="s">
        <v>646</v>
      </c>
      <c r="I147" t="s">
        <v>661</v>
      </c>
      <c r="J147" t="s">
        <v>687</v>
      </c>
      <c r="K147" t="s">
        <v>705</v>
      </c>
      <c r="L147" t="s">
        <v>709</v>
      </c>
      <c r="M147" t="s">
        <v>718</v>
      </c>
      <c r="N147" t="s">
        <v>731</v>
      </c>
      <c r="O147" t="s">
        <v>879</v>
      </c>
      <c r="P147" s="4">
        <v>275.56</v>
      </c>
      <c r="Q147" s="23">
        <v>630.72</v>
      </c>
      <c r="R147" s="4">
        <f t="shared" si="54"/>
        <v>630.72</v>
      </c>
      <c r="S147" s="11">
        <v>0.107</v>
      </c>
      <c r="T147" s="8">
        <v>23</v>
      </c>
      <c r="U147" s="4">
        <f t="shared" si="55"/>
        <v>12954.358080000002</v>
      </c>
      <c r="V147" s="4">
        <f t="shared" si="56"/>
        <v>6337.88</v>
      </c>
      <c r="W147" s="4">
        <f t="shared" si="57"/>
        <v>6616.4780800000017</v>
      </c>
      <c r="X147" s="11">
        <f t="shared" si="58"/>
        <v>0.5107530638831933</v>
      </c>
      <c r="Y147" s="3" t="str">
        <f t="shared" si="52"/>
        <v>Nov-2023</v>
      </c>
      <c r="Z147" s="3">
        <f t="shared" si="59"/>
        <v>45231</v>
      </c>
      <c r="AA147" s="3">
        <f t="shared" si="60"/>
        <v>44927</v>
      </c>
      <c r="AB147">
        <f t="shared" si="61"/>
        <v>10</v>
      </c>
      <c r="AC147" s="18" t="str">
        <f t="shared" si="53"/>
        <v>Q4-2023</v>
      </c>
      <c r="AD147" t="str">
        <f t="shared" si="62"/>
        <v>Africa → South Africa → Durban</v>
      </c>
      <c r="AG147" t="str">
        <f t="shared" si="63"/>
        <v>Low</v>
      </c>
      <c r="AH147">
        <f t="shared" si="64"/>
        <v>1</v>
      </c>
      <c r="AI147">
        <f t="shared" si="65"/>
        <v>0</v>
      </c>
      <c r="AJ147" s="11">
        <f>MIN(S147, WhatIf_Panel!$B$2)</f>
        <v>0.107</v>
      </c>
      <c r="AK147">
        <f>P147 * (1 + WhatIf_Panel!$B$3)</f>
        <v>303.11600000000004</v>
      </c>
      <c r="AL147">
        <f>ROUND(T147 * (1 + WhatIf_Panel!$B$4), 0)</f>
        <v>24</v>
      </c>
      <c r="AM147">
        <f t="shared" si="66"/>
        <v>13517.591040000001</v>
      </c>
      <c r="AN147">
        <f t="shared" si="67"/>
        <v>7274.7840000000015</v>
      </c>
      <c r="AO147">
        <f t="shared" si="68"/>
        <v>6242.8070399999997</v>
      </c>
      <c r="AP147" s="11">
        <f t="shared" si="69"/>
        <v>0.46182837027151247</v>
      </c>
      <c r="AQ147" s="4">
        <f t="shared" si="70"/>
        <v>563.23295999999937</v>
      </c>
      <c r="AR147" s="4">
        <f t="shared" si="71"/>
        <v>-373.67104000000199</v>
      </c>
    </row>
    <row r="148" spans="1:44" x14ac:dyDescent="0.25">
      <c r="A148" t="s">
        <v>161</v>
      </c>
      <c r="B148" s="3">
        <v>45911</v>
      </c>
      <c r="C148" s="13">
        <v>45928</v>
      </c>
      <c r="D148">
        <f t="shared" si="48"/>
        <v>17</v>
      </c>
      <c r="E148" t="str">
        <f t="shared" si="49"/>
        <v>Original</v>
      </c>
      <c r="F148" s="3">
        <f t="shared" si="50"/>
        <v>45928</v>
      </c>
      <c r="G148" s="8">
        <f t="shared" si="51"/>
        <v>17</v>
      </c>
      <c r="H148" t="s">
        <v>646</v>
      </c>
      <c r="I148" t="s">
        <v>650</v>
      </c>
      <c r="J148" t="s">
        <v>664</v>
      </c>
      <c r="K148" t="s">
        <v>703</v>
      </c>
      <c r="L148" t="s">
        <v>710</v>
      </c>
      <c r="M148" t="s">
        <v>713</v>
      </c>
      <c r="N148" t="s">
        <v>731</v>
      </c>
      <c r="O148" t="s">
        <v>880</v>
      </c>
      <c r="P148" s="4">
        <v>891.46</v>
      </c>
      <c r="Q148" s="23">
        <v>728.61</v>
      </c>
      <c r="R148" s="4">
        <f t="shared" si="54"/>
        <v>728.61</v>
      </c>
      <c r="S148" s="11">
        <v>0.185</v>
      </c>
      <c r="T148" s="8">
        <v>6</v>
      </c>
      <c r="U148" s="4">
        <f t="shared" si="55"/>
        <v>3562.9028999999996</v>
      </c>
      <c r="V148" s="4">
        <f t="shared" si="56"/>
        <v>5348.76</v>
      </c>
      <c r="W148" s="4">
        <f t="shared" si="57"/>
        <v>-1785.8571000000006</v>
      </c>
      <c r="X148" s="11">
        <f t="shared" si="58"/>
        <v>-0.50123653383874167</v>
      </c>
      <c r="Y148" s="3" t="str">
        <f t="shared" si="52"/>
        <v>Sep-2025</v>
      </c>
      <c r="Z148" s="3">
        <f t="shared" si="59"/>
        <v>45901</v>
      </c>
      <c r="AA148" s="3">
        <f t="shared" si="60"/>
        <v>44927</v>
      </c>
      <c r="AB148">
        <f t="shared" si="61"/>
        <v>32</v>
      </c>
      <c r="AC148" s="18" t="str">
        <f t="shared" si="53"/>
        <v>Q3-2025</v>
      </c>
      <c r="AD148" t="str">
        <f t="shared" si="62"/>
        <v>Africa → Kenya → Nairobi</v>
      </c>
      <c r="AG148" t="str">
        <f t="shared" si="63"/>
        <v>Low</v>
      </c>
      <c r="AH148">
        <f t="shared" si="64"/>
        <v>0</v>
      </c>
      <c r="AI148">
        <f t="shared" si="65"/>
        <v>0</v>
      </c>
      <c r="AJ148" s="11">
        <f>MIN(S148, WhatIf_Panel!$B$2)</f>
        <v>0.185</v>
      </c>
      <c r="AK148">
        <f>P148 * (1 + WhatIf_Panel!$B$3)</f>
        <v>980.60600000000011</v>
      </c>
      <c r="AL148">
        <f>ROUND(T148 * (1 + WhatIf_Panel!$B$4), 0)</f>
        <v>6</v>
      </c>
      <c r="AM148">
        <f t="shared" si="66"/>
        <v>3562.9028999999996</v>
      </c>
      <c r="AN148">
        <f t="shared" si="67"/>
        <v>5883.6360000000004</v>
      </c>
      <c r="AO148">
        <f t="shared" si="68"/>
        <v>-2320.7331000000008</v>
      </c>
      <c r="AP148" s="11">
        <f t="shared" si="69"/>
        <v>-0.65136018722261591</v>
      </c>
      <c r="AQ148" s="4">
        <f t="shared" si="70"/>
        <v>0</v>
      </c>
      <c r="AR148" s="4">
        <f t="shared" si="71"/>
        <v>-534.8760000000002</v>
      </c>
    </row>
    <row r="149" spans="1:44" x14ac:dyDescent="0.25">
      <c r="A149" t="s">
        <v>162</v>
      </c>
      <c r="B149" s="3">
        <v>45386</v>
      </c>
      <c r="C149" s="13">
        <v>45406</v>
      </c>
      <c r="D149">
        <f t="shared" si="48"/>
        <v>20</v>
      </c>
      <c r="E149" t="str">
        <f t="shared" si="49"/>
        <v>Original</v>
      </c>
      <c r="F149" s="3">
        <f t="shared" si="50"/>
        <v>45406</v>
      </c>
      <c r="G149" s="8">
        <f t="shared" si="51"/>
        <v>20</v>
      </c>
      <c r="H149" t="s">
        <v>649</v>
      </c>
      <c r="I149" t="s">
        <v>656</v>
      </c>
      <c r="J149" t="s">
        <v>698</v>
      </c>
      <c r="K149" t="s">
        <v>703</v>
      </c>
      <c r="L149" t="s">
        <v>711</v>
      </c>
      <c r="M149" t="s">
        <v>719</v>
      </c>
      <c r="N149" t="s">
        <v>733</v>
      </c>
      <c r="O149" t="s">
        <v>881</v>
      </c>
      <c r="P149" s="4">
        <v>683.42</v>
      </c>
      <c r="Q149" s="23">
        <v>951.51</v>
      </c>
      <c r="R149" s="4">
        <f t="shared" si="54"/>
        <v>951.51</v>
      </c>
      <c r="S149" s="11">
        <v>0</v>
      </c>
      <c r="T149" s="8">
        <v>14</v>
      </c>
      <c r="U149" s="4">
        <f t="shared" si="55"/>
        <v>13321.14</v>
      </c>
      <c r="V149" s="4">
        <f t="shared" si="56"/>
        <v>9567.8799999999992</v>
      </c>
      <c r="W149" s="4">
        <f t="shared" si="57"/>
        <v>3753.26</v>
      </c>
      <c r="X149" s="11">
        <f t="shared" si="58"/>
        <v>0.28175216235247136</v>
      </c>
      <c r="Y149" s="3" t="str">
        <f t="shared" si="52"/>
        <v>Apr-2024</v>
      </c>
      <c r="Z149" s="3">
        <f t="shared" si="59"/>
        <v>45383</v>
      </c>
      <c r="AA149" s="3">
        <f t="shared" si="60"/>
        <v>44927</v>
      </c>
      <c r="AB149">
        <f t="shared" si="61"/>
        <v>15</v>
      </c>
      <c r="AC149" s="18" t="str">
        <f t="shared" si="53"/>
        <v>Q2-2024</v>
      </c>
      <c r="AD149" t="str">
        <f t="shared" si="62"/>
        <v>Europe → Germany → Frankfurt</v>
      </c>
      <c r="AG149" t="str">
        <f t="shared" si="63"/>
        <v>Medium</v>
      </c>
      <c r="AH149">
        <f t="shared" si="64"/>
        <v>0</v>
      </c>
      <c r="AI149">
        <f t="shared" si="65"/>
        <v>0</v>
      </c>
      <c r="AJ149" s="11">
        <f>MIN(S149, WhatIf_Panel!$B$2)</f>
        <v>0</v>
      </c>
      <c r="AK149">
        <f>P149 * (1 + WhatIf_Panel!$B$3)</f>
        <v>751.76200000000006</v>
      </c>
      <c r="AL149">
        <f>ROUND(T149 * (1 + WhatIf_Panel!$B$4), 0)</f>
        <v>15</v>
      </c>
      <c r="AM149">
        <f t="shared" si="66"/>
        <v>14272.65</v>
      </c>
      <c r="AN149">
        <f t="shared" si="67"/>
        <v>11276.43</v>
      </c>
      <c r="AO149">
        <f t="shared" si="68"/>
        <v>2996.2199999999993</v>
      </c>
      <c r="AP149" s="11">
        <f t="shared" si="69"/>
        <v>0.20992737858771843</v>
      </c>
      <c r="AQ149" s="4">
        <f t="shared" si="70"/>
        <v>951.51000000000022</v>
      </c>
      <c r="AR149" s="4">
        <f t="shared" si="71"/>
        <v>-757.04000000000087</v>
      </c>
    </row>
    <row r="150" spans="1:44" x14ac:dyDescent="0.25">
      <c r="A150" t="s">
        <v>163</v>
      </c>
      <c r="B150" s="3">
        <v>45183</v>
      </c>
      <c r="C150" s="13">
        <v>45185</v>
      </c>
      <c r="D150">
        <f t="shared" si="48"/>
        <v>2</v>
      </c>
      <c r="E150" t="str">
        <f t="shared" si="49"/>
        <v>Original</v>
      </c>
      <c r="F150" s="3">
        <f t="shared" si="50"/>
        <v>45185</v>
      </c>
      <c r="G150" s="8">
        <f t="shared" si="51"/>
        <v>2</v>
      </c>
      <c r="H150" t="s">
        <v>649</v>
      </c>
      <c r="I150" t="s">
        <v>657</v>
      </c>
      <c r="J150" t="s">
        <v>679</v>
      </c>
      <c r="K150" t="s">
        <v>703</v>
      </c>
      <c r="L150" t="s">
        <v>711</v>
      </c>
      <c r="M150" t="s">
        <v>717</v>
      </c>
      <c r="N150" t="s">
        <v>728</v>
      </c>
      <c r="O150" t="s">
        <v>882</v>
      </c>
      <c r="P150" s="4">
        <v>376.83</v>
      </c>
      <c r="Q150" s="23">
        <v>732.88</v>
      </c>
      <c r="R150" s="4">
        <f t="shared" si="54"/>
        <v>732.88</v>
      </c>
      <c r="S150" s="11">
        <v>0.188</v>
      </c>
      <c r="T150" s="8">
        <v>25</v>
      </c>
      <c r="U150" s="4">
        <f t="shared" si="55"/>
        <v>14877.464000000002</v>
      </c>
      <c r="V150" s="4">
        <f t="shared" si="56"/>
        <v>9420.75</v>
      </c>
      <c r="W150" s="4">
        <f t="shared" si="57"/>
        <v>5456.7140000000018</v>
      </c>
      <c r="X150" s="11">
        <f t="shared" si="58"/>
        <v>0.36677716040852132</v>
      </c>
      <c r="Y150" s="3" t="str">
        <f t="shared" si="52"/>
        <v>Sep-2023</v>
      </c>
      <c r="Z150" s="3">
        <f t="shared" si="59"/>
        <v>45170</v>
      </c>
      <c r="AA150" s="3">
        <f t="shared" si="60"/>
        <v>44927</v>
      </c>
      <c r="AB150">
        <f t="shared" si="61"/>
        <v>8</v>
      </c>
      <c r="AC150" s="18" t="str">
        <f t="shared" si="53"/>
        <v>Q3-2023</v>
      </c>
      <c r="AD150" t="str">
        <f t="shared" si="62"/>
        <v>Europe → France → Lyon</v>
      </c>
      <c r="AG150" t="str">
        <f t="shared" si="63"/>
        <v>Low</v>
      </c>
      <c r="AH150">
        <f t="shared" si="64"/>
        <v>1</v>
      </c>
      <c r="AI150">
        <f t="shared" si="65"/>
        <v>0</v>
      </c>
      <c r="AJ150" s="11">
        <f>MIN(S150, WhatIf_Panel!$B$2)</f>
        <v>0.188</v>
      </c>
      <c r="AK150">
        <f>P150 * (1 + WhatIf_Panel!$B$3)</f>
        <v>414.51300000000003</v>
      </c>
      <c r="AL150">
        <f>ROUND(T150 * (1 + WhatIf_Panel!$B$4), 0)</f>
        <v>26</v>
      </c>
      <c r="AM150">
        <f t="shared" si="66"/>
        <v>15472.562560000002</v>
      </c>
      <c r="AN150">
        <f t="shared" si="67"/>
        <v>10777.338000000002</v>
      </c>
      <c r="AO150">
        <f t="shared" si="68"/>
        <v>4695.2245600000006</v>
      </c>
      <c r="AP150" s="11">
        <f t="shared" si="69"/>
        <v>0.30345487644937336</v>
      </c>
      <c r="AQ150" s="4">
        <f t="shared" si="70"/>
        <v>595.09856000000036</v>
      </c>
      <c r="AR150" s="4">
        <f t="shared" si="71"/>
        <v>-761.4894400000012</v>
      </c>
    </row>
    <row r="151" spans="1:44" x14ac:dyDescent="0.25">
      <c r="A151" t="s">
        <v>164</v>
      </c>
      <c r="B151" s="3">
        <v>45558</v>
      </c>
      <c r="C151" s="13">
        <v>45583</v>
      </c>
      <c r="D151">
        <f t="shared" si="48"/>
        <v>25</v>
      </c>
      <c r="E151" t="str">
        <f t="shared" si="49"/>
        <v>Original</v>
      </c>
      <c r="F151" s="3">
        <f t="shared" si="50"/>
        <v>45583</v>
      </c>
      <c r="G151" s="8">
        <f t="shared" si="51"/>
        <v>25</v>
      </c>
      <c r="H151" t="s">
        <v>648</v>
      </c>
      <c r="I151" t="s">
        <v>653</v>
      </c>
      <c r="J151" t="s">
        <v>688</v>
      </c>
      <c r="K151" t="s">
        <v>705</v>
      </c>
      <c r="L151" t="s">
        <v>708</v>
      </c>
      <c r="M151" t="s">
        <v>725</v>
      </c>
      <c r="N151" t="s">
        <v>730</v>
      </c>
      <c r="O151" t="s">
        <v>883</v>
      </c>
      <c r="P151" s="4">
        <v>1297</v>
      </c>
      <c r="Q151" s="23">
        <v>2411.52</v>
      </c>
      <c r="R151" s="4">
        <f t="shared" si="54"/>
        <v>2411.52</v>
      </c>
      <c r="S151" s="11">
        <v>2.1000000000000001E-2</v>
      </c>
      <c r="T151" s="8">
        <v>18</v>
      </c>
      <c r="U151" s="4">
        <f t="shared" si="55"/>
        <v>42495.805439999996</v>
      </c>
      <c r="V151" s="4">
        <f t="shared" si="56"/>
        <v>23346</v>
      </c>
      <c r="W151" s="4">
        <f t="shared" si="57"/>
        <v>19149.805439999996</v>
      </c>
      <c r="X151" s="11">
        <f t="shared" si="58"/>
        <v>0.45062813239385913</v>
      </c>
      <c r="Y151" s="3" t="str">
        <f t="shared" si="52"/>
        <v>Sep-2024</v>
      </c>
      <c r="Z151" s="3">
        <f t="shared" si="59"/>
        <v>45536</v>
      </c>
      <c r="AA151" s="3">
        <f t="shared" si="60"/>
        <v>44927</v>
      </c>
      <c r="AB151">
        <f t="shared" si="61"/>
        <v>20</v>
      </c>
      <c r="AC151" s="18" t="str">
        <f t="shared" si="53"/>
        <v>Q3-2024</v>
      </c>
      <c r="AD151" t="str">
        <f t="shared" si="62"/>
        <v>Americas → Canada → Vancouver</v>
      </c>
      <c r="AG151" t="str">
        <f t="shared" si="63"/>
        <v>High</v>
      </c>
      <c r="AH151">
        <f t="shared" si="64"/>
        <v>0</v>
      </c>
      <c r="AI151">
        <f t="shared" si="65"/>
        <v>0</v>
      </c>
      <c r="AJ151" s="11">
        <f>MIN(S151, WhatIf_Panel!$B$2)</f>
        <v>2.1000000000000001E-2</v>
      </c>
      <c r="AK151">
        <f>P151 * (1 + WhatIf_Panel!$B$3)</f>
        <v>1426.7</v>
      </c>
      <c r="AL151">
        <f>ROUND(T151 * (1 + WhatIf_Panel!$B$4), 0)</f>
        <v>19</v>
      </c>
      <c r="AM151">
        <f t="shared" si="66"/>
        <v>44856.683519999999</v>
      </c>
      <c r="AN151">
        <f t="shared" si="67"/>
        <v>27107.3</v>
      </c>
      <c r="AO151">
        <f t="shared" si="68"/>
        <v>17749.383519999999</v>
      </c>
      <c r="AP151" s="11">
        <f t="shared" si="69"/>
        <v>0.39569094563324508</v>
      </c>
      <c r="AQ151" s="4">
        <f t="shared" si="70"/>
        <v>2360.8780800000022</v>
      </c>
      <c r="AR151" s="4">
        <f t="shared" si="71"/>
        <v>-1400.421919999997</v>
      </c>
    </row>
    <row r="152" spans="1:44" x14ac:dyDescent="0.25">
      <c r="A152" t="s">
        <v>165</v>
      </c>
      <c r="B152" s="3">
        <v>45763</v>
      </c>
      <c r="C152" s="13">
        <v>45793</v>
      </c>
      <c r="D152">
        <f t="shared" si="48"/>
        <v>30</v>
      </c>
      <c r="E152" t="str">
        <f t="shared" si="49"/>
        <v>Original</v>
      </c>
      <c r="F152" s="3">
        <f t="shared" si="50"/>
        <v>45793</v>
      </c>
      <c r="G152" s="8">
        <f t="shared" si="51"/>
        <v>30</v>
      </c>
      <c r="H152" t="s">
        <v>648</v>
      </c>
      <c r="I152" t="s">
        <v>653</v>
      </c>
      <c r="J152" t="s">
        <v>681</v>
      </c>
      <c r="K152" t="s">
        <v>706</v>
      </c>
      <c r="L152" t="s">
        <v>710</v>
      </c>
      <c r="M152" t="s">
        <v>723</v>
      </c>
      <c r="N152" t="s">
        <v>728</v>
      </c>
      <c r="O152" t="s">
        <v>884</v>
      </c>
      <c r="P152" s="4">
        <v>763.32</v>
      </c>
      <c r="Q152" s="23">
        <v>568.29</v>
      </c>
      <c r="R152" s="4">
        <f t="shared" si="54"/>
        <v>568.29</v>
      </c>
      <c r="S152" s="11">
        <v>0.13100000000000001</v>
      </c>
      <c r="T152" s="8">
        <v>16</v>
      </c>
      <c r="U152" s="4">
        <f t="shared" si="55"/>
        <v>7901.5041599999995</v>
      </c>
      <c r="V152" s="4">
        <f t="shared" si="56"/>
        <v>12213.12</v>
      </c>
      <c r="W152" s="4">
        <f t="shared" si="57"/>
        <v>-4311.6158400000013</v>
      </c>
      <c r="X152" s="11">
        <f t="shared" si="58"/>
        <v>-0.54567026134426555</v>
      </c>
      <c r="Y152" s="3" t="str">
        <f t="shared" si="52"/>
        <v>Apr-2025</v>
      </c>
      <c r="Z152" s="3">
        <f t="shared" si="59"/>
        <v>45748</v>
      </c>
      <c r="AA152" s="3">
        <f t="shared" si="60"/>
        <v>44927</v>
      </c>
      <c r="AB152">
        <f t="shared" si="61"/>
        <v>27</v>
      </c>
      <c r="AC152" s="18" t="str">
        <f t="shared" si="53"/>
        <v>Q2-2025</v>
      </c>
      <c r="AD152" t="str">
        <f t="shared" si="62"/>
        <v>Americas → Canada → Montreal</v>
      </c>
      <c r="AG152" t="str">
        <f t="shared" si="63"/>
        <v>Low</v>
      </c>
      <c r="AH152">
        <f t="shared" si="64"/>
        <v>0</v>
      </c>
      <c r="AI152">
        <f t="shared" si="65"/>
        <v>0</v>
      </c>
      <c r="AJ152" s="11">
        <f>MIN(S152, WhatIf_Panel!$B$2)</f>
        <v>0.13100000000000001</v>
      </c>
      <c r="AK152">
        <f>P152 * (1 + WhatIf_Panel!$B$3)</f>
        <v>839.65200000000016</v>
      </c>
      <c r="AL152">
        <f>ROUND(T152 * (1 + WhatIf_Panel!$B$4), 0)</f>
        <v>17</v>
      </c>
      <c r="AM152">
        <f t="shared" si="66"/>
        <v>8395.3481699999993</v>
      </c>
      <c r="AN152">
        <f t="shared" si="67"/>
        <v>14274.084000000003</v>
      </c>
      <c r="AO152">
        <f t="shared" si="68"/>
        <v>-5878.7358300000033</v>
      </c>
      <c r="AP152" s="11">
        <f t="shared" si="69"/>
        <v>-0.70023728747869241</v>
      </c>
      <c r="AQ152" s="4">
        <f t="shared" si="70"/>
        <v>493.8440099999998</v>
      </c>
      <c r="AR152" s="4">
        <f t="shared" si="71"/>
        <v>-1567.119990000002</v>
      </c>
    </row>
    <row r="153" spans="1:44" x14ac:dyDescent="0.25">
      <c r="A153" t="s">
        <v>166</v>
      </c>
      <c r="B153" s="3">
        <v>45110</v>
      </c>
      <c r="C153" s="13">
        <v>45130</v>
      </c>
      <c r="D153">
        <f t="shared" si="48"/>
        <v>20</v>
      </c>
      <c r="E153" t="str">
        <f t="shared" si="49"/>
        <v>Original</v>
      </c>
      <c r="F153" s="3">
        <f t="shared" si="50"/>
        <v>45130</v>
      </c>
      <c r="G153" s="8">
        <f t="shared" si="51"/>
        <v>20</v>
      </c>
      <c r="H153" t="s">
        <v>646</v>
      </c>
      <c r="I153" t="s">
        <v>661</v>
      </c>
      <c r="J153" t="s">
        <v>682</v>
      </c>
      <c r="K153" t="s">
        <v>705</v>
      </c>
      <c r="L153" t="s">
        <v>710</v>
      </c>
      <c r="M153" t="s">
        <v>721</v>
      </c>
      <c r="N153" t="s">
        <v>731</v>
      </c>
      <c r="O153" t="s">
        <v>885</v>
      </c>
      <c r="P153" s="4">
        <v>1001.96</v>
      </c>
      <c r="Q153" s="23">
        <v>1254.95</v>
      </c>
      <c r="R153" s="4">
        <f t="shared" si="54"/>
        <v>1254.95</v>
      </c>
      <c r="S153" s="11">
        <v>4.4999999999999998E-2</v>
      </c>
      <c r="T153" s="8">
        <v>18</v>
      </c>
      <c r="U153" s="4">
        <f t="shared" si="55"/>
        <v>21572.590500000002</v>
      </c>
      <c r="V153" s="4">
        <f t="shared" si="56"/>
        <v>18035.28</v>
      </c>
      <c r="W153" s="4">
        <f t="shared" si="57"/>
        <v>3537.3105000000032</v>
      </c>
      <c r="X153" s="11">
        <f t="shared" si="58"/>
        <v>0.16397244920585699</v>
      </c>
      <c r="Y153" s="3" t="str">
        <f t="shared" si="52"/>
        <v>Jul-2023</v>
      </c>
      <c r="Z153" s="3">
        <f t="shared" si="59"/>
        <v>45108</v>
      </c>
      <c r="AA153" s="3">
        <f t="shared" si="60"/>
        <v>44927</v>
      </c>
      <c r="AB153">
        <f t="shared" si="61"/>
        <v>6</v>
      </c>
      <c r="AC153" s="18" t="str">
        <f t="shared" si="53"/>
        <v>Q3-2023</v>
      </c>
      <c r="AD153" t="str">
        <f t="shared" si="62"/>
        <v>Africa → South Africa → Johannesburg</v>
      </c>
      <c r="AG153" t="str">
        <f t="shared" si="63"/>
        <v>Medium</v>
      </c>
      <c r="AH153">
        <f t="shared" si="64"/>
        <v>0</v>
      </c>
      <c r="AI153">
        <f t="shared" si="65"/>
        <v>0</v>
      </c>
      <c r="AJ153" s="11">
        <f>MIN(S153, WhatIf_Panel!$B$2)</f>
        <v>4.4999999999999998E-2</v>
      </c>
      <c r="AK153">
        <f>P153 * (1 + WhatIf_Panel!$B$3)</f>
        <v>1102.1560000000002</v>
      </c>
      <c r="AL153">
        <f>ROUND(T153 * (1 + WhatIf_Panel!$B$4), 0)</f>
        <v>19</v>
      </c>
      <c r="AM153">
        <f t="shared" si="66"/>
        <v>22771.067749999998</v>
      </c>
      <c r="AN153">
        <f t="shared" si="67"/>
        <v>20940.964000000004</v>
      </c>
      <c r="AO153">
        <f t="shared" si="68"/>
        <v>1830.1037499999948</v>
      </c>
      <c r="AP153" s="11">
        <f t="shared" si="69"/>
        <v>8.0369694126442306E-2</v>
      </c>
      <c r="AQ153" s="4">
        <f t="shared" si="70"/>
        <v>1198.4772499999963</v>
      </c>
      <c r="AR153" s="4">
        <f t="shared" si="71"/>
        <v>-1707.2067500000085</v>
      </c>
    </row>
    <row r="154" spans="1:44" x14ac:dyDescent="0.25">
      <c r="A154" t="s">
        <v>167</v>
      </c>
      <c r="B154" s="3">
        <v>45267</v>
      </c>
      <c r="C154" s="13">
        <v>45265</v>
      </c>
      <c r="D154">
        <f t="shared" si="48"/>
        <v>-2</v>
      </c>
      <c r="E154" t="str">
        <f t="shared" si="49"/>
        <v>Corrected</v>
      </c>
      <c r="F154" s="3">
        <f t="shared" si="50"/>
        <v>45269</v>
      </c>
      <c r="G154" s="8">
        <f t="shared" si="51"/>
        <v>2</v>
      </c>
      <c r="H154" t="s">
        <v>647</v>
      </c>
      <c r="I154" t="s">
        <v>652</v>
      </c>
      <c r="J154" t="s">
        <v>689</v>
      </c>
      <c r="K154" t="s">
        <v>703</v>
      </c>
      <c r="L154" t="s">
        <v>709</v>
      </c>
      <c r="M154" t="s">
        <v>722</v>
      </c>
      <c r="N154" t="s">
        <v>728</v>
      </c>
      <c r="O154" t="s">
        <v>886</v>
      </c>
      <c r="P154" s="4">
        <v>1097.5899999999999</v>
      </c>
      <c r="Q154" s="23">
        <v>845.55</v>
      </c>
      <c r="R154" s="4">
        <f t="shared" si="54"/>
        <v>845.55</v>
      </c>
      <c r="S154" s="11">
        <v>0.184</v>
      </c>
      <c r="T154" s="8">
        <v>6</v>
      </c>
      <c r="U154" s="4">
        <f t="shared" si="55"/>
        <v>4139.8127999999997</v>
      </c>
      <c r="V154" s="4">
        <f t="shared" si="56"/>
        <v>6585.5399999999991</v>
      </c>
      <c r="W154" s="4">
        <f t="shared" si="57"/>
        <v>-2445.7271999999994</v>
      </c>
      <c r="X154" s="11">
        <f t="shared" si="58"/>
        <v>-0.59078207594314402</v>
      </c>
      <c r="Y154" s="3" t="str">
        <f t="shared" si="52"/>
        <v>Dec-2023</v>
      </c>
      <c r="Z154" s="3">
        <f t="shared" si="59"/>
        <v>45261</v>
      </c>
      <c r="AA154" s="3">
        <f t="shared" si="60"/>
        <v>44986</v>
      </c>
      <c r="AB154">
        <f t="shared" si="61"/>
        <v>9</v>
      </c>
      <c r="AC154" s="18" t="str">
        <f t="shared" si="53"/>
        <v>Q4-2023</v>
      </c>
      <c r="AD154" t="str">
        <f t="shared" si="62"/>
        <v>Asia → Japan → Tokyo</v>
      </c>
      <c r="AG154" t="str">
        <f t="shared" si="63"/>
        <v>Medium</v>
      </c>
      <c r="AH154">
        <f t="shared" si="64"/>
        <v>1</v>
      </c>
      <c r="AI154">
        <f t="shared" si="65"/>
        <v>0</v>
      </c>
      <c r="AJ154" s="11">
        <f>MIN(S154, WhatIf_Panel!$B$2)</f>
        <v>0.184</v>
      </c>
      <c r="AK154">
        <f>P154 * (1 + WhatIf_Panel!$B$3)</f>
        <v>1207.3489999999999</v>
      </c>
      <c r="AL154">
        <f>ROUND(T154 * (1 + WhatIf_Panel!$B$4), 0)</f>
        <v>6</v>
      </c>
      <c r="AM154">
        <f t="shared" si="66"/>
        <v>4139.8127999999997</v>
      </c>
      <c r="AN154">
        <f t="shared" si="67"/>
        <v>7244.0939999999991</v>
      </c>
      <c r="AO154">
        <f t="shared" si="68"/>
        <v>-3104.2811999999994</v>
      </c>
      <c r="AP154" s="11">
        <f t="shared" si="69"/>
        <v>-0.74986028353745837</v>
      </c>
      <c r="AQ154" s="4">
        <f t="shared" si="70"/>
        <v>0</v>
      </c>
      <c r="AR154" s="4">
        <f t="shared" si="71"/>
        <v>-658.55400000000009</v>
      </c>
    </row>
    <row r="155" spans="1:44" x14ac:dyDescent="0.25">
      <c r="A155" t="s">
        <v>168</v>
      </c>
      <c r="B155" s="3">
        <v>45340</v>
      </c>
      <c r="C155" s="13">
        <v>45355</v>
      </c>
      <c r="D155">
        <f t="shared" si="48"/>
        <v>15</v>
      </c>
      <c r="E155" t="str">
        <f t="shared" si="49"/>
        <v>Original</v>
      </c>
      <c r="F155" s="3">
        <f t="shared" si="50"/>
        <v>45355</v>
      </c>
      <c r="G155" s="8">
        <f t="shared" si="51"/>
        <v>15</v>
      </c>
      <c r="H155" t="s">
        <v>646</v>
      </c>
      <c r="I155" t="s">
        <v>650</v>
      </c>
      <c r="J155" t="s">
        <v>662</v>
      </c>
      <c r="K155" t="s">
        <v>702</v>
      </c>
      <c r="L155" t="s">
        <v>711</v>
      </c>
      <c r="M155" t="s">
        <v>723</v>
      </c>
      <c r="N155" t="s">
        <v>728</v>
      </c>
      <c r="O155" t="s">
        <v>887</v>
      </c>
      <c r="P155" s="4">
        <v>928.68</v>
      </c>
      <c r="Q155" s="23">
        <v>2145.17</v>
      </c>
      <c r="R155" s="4">
        <f t="shared" si="54"/>
        <v>2145.17</v>
      </c>
      <c r="S155" s="11">
        <v>0.13600000000000001</v>
      </c>
      <c r="T155" s="8">
        <v>16</v>
      </c>
      <c r="U155" s="4">
        <f t="shared" si="55"/>
        <v>29654.83008</v>
      </c>
      <c r="V155" s="4">
        <f t="shared" si="56"/>
        <v>14858.88</v>
      </c>
      <c r="W155" s="4">
        <f t="shared" si="57"/>
        <v>14795.950080000001</v>
      </c>
      <c r="X155" s="11">
        <f t="shared" si="58"/>
        <v>0.49893896003062177</v>
      </c>
      <c r="Y155" s="3" t="str">
        <f t="shared" si="52"/>
        <v>Feb-2024</v>
      </c>
      <c r="Z155" s="3">
        <f t="shared" si="59"/>
        <v>45323</v>
      </c>
      <c r="AA155" s="3">
        <f t="shared" si="60"/>
        <v>44927</v>
      </c>
      <c r="AB155">
        <f t="shared" si="61"/>
        <v>13</v>
      </c>
      <c r="AC155" s="18" t="str">
        <f t="shared" si="53"/>
        <v>Q1-2024</v>
      </c>
      <c r="AD155" t="str">
        <f t="shared" si="62"/>
        <v>Africa → Kenya → Kisumu</v>
      </c>
      <c r="AG155" t="str">
        <f t="shared" si="63"/>
        <v>High</v>
      </c>
      <c r="AH155">
        <f t="shared" si="64"/>
        <v>0</v>
      </c>
      <c r="AI155">
        <f t="shared" si="65"/>
        <v>0</v>
      </c>
      <c r="AJ155" s="11">
        <f>MIN(S155, WhatIf_Panel!$B$2)</f>
        <v>0.13600000000000001</v>
      </c>
      <c r="AK155">
        <f>P155 * (1 + WhatIf_Panel!$B$3)</f>
        <v>1021.548</v>
      </c>
      <c r="AL155">
        <f>ROUND(T155 * (1 + WhatIf_Panel!$B$4), 0)</f>
        <v>17</v>
      </c>
      <c r="AM155">
        <f t="shared" si="66"/>
        <v>31508.256959999999</v>
      </c>
      <c r="AN155">
        <f t="shared" si="67"/>
        <v>17366.315999999999</v>
      </c>
      <c r="AO155">
        <f t="shared" si="68"/>
        <v>14141.94096</v>
      </c>
      <c r="AP155" s="11">
        <f t="shared" si="69"/>
        <v>0.44883285603368395</v>
      </c>
      <c r="AQ155" s="4">
        <f t="shared" si="70"/>
        <v>1853.4268799999991</v>
      </c>
      <c r="AR155" s="4">
        <f t="shared" si="71"/>
        <v>-654.00912000000062</v>
      </c>
    </row>
    <row r="156" spans="1:44" x14ac:dyDescent="0.25">
      <c r="A156" t="s">
        <v>169</v>
      </c>
      <c r="B156" s="3">
        <v>45230</v>
      </c>
      <c r="C156" s="13">
        <v>45232</v>
      </c>
      <c r="D156">
        <f t="shared" si="48"/>
        <v>2</v>
      </c>
      <c r="E156" t="str">
        <f t="shared" si="49"/>
        <v>Original</v>
      </c>
      <c r="F156" s="3">
        <f t="shared" si="50"/>
        <v>45232</v>
      </c>
      <c r="G156" s="8">
        <f t="shared" si="51"/>
        <v>2</v>
      </c>
      <c r="H156" t="s">
        <v>646</v>
      </c>
      <c r="I156" t="s">
        <v>650</v>
      </c>
      <c r="J156" t="s">
        <v>662</v>
      </c>
      <c r="K156" t="s">
        <v>702</v>
      </c>
      <c r="L156" t="s">
        <v>707</v>
      </c>
      <c r="M156" t="s">
        <v>719</v>
      </c>
      <c r="N156" t="s">
        <v>733</v>
      </c>
      <c r="O156" t="s">
        <v>888</v>
      </c>
      <c r="P156" s="4">
        <v>867.89</v>
      </c>
      <c r="Q156" s="23">
        <v>1349.94</v>
      </c>
      <c r="R156" s="4">
        <f t="shared" si="54"/>
        <v>1349.94</v>
      </c>
      <c r="S156" s="11">
        <v>0.184</v>
      </c>
      <c r="T156" s="8">
        <v>10</v>
      </c>
      <c r="U156" s="4">
        <f t="shared" si="55"/>
        <v>11015.510400000003</v>
      </c>
      <c r="V156" s="4">
        <f t="shared" si="56"/>
        <v>8678.9</v>
      </c>
      <c r="W156" s="4">
        <f t="shared" si="57"/>
        <v>2336.6104000000032</v>
      </c>
      <c r="X156" s="11">
        <f t="shared" si="58"/>
        <v>0.21212003031652557</v>
      </c>
      <c r="Y156" s="3" t="str">
        <f t="shared" si="52"/>
        <v>Oct-2023</v>
      </c>
      <c r="Z156" s="3">
        <f t="shared" si="59"/>
        <v>45200</v>
      </c>
      <c r="AA156" s="3">
        <f t="shared" si="60"/>
        <v>44927</v>
      </c>
      <c r="AB156">
        <f t="shared" si="61"/>
        <v>9</v>
      </c>
      <c r="AC156" s="18" t="str">
        <f t="shared" si="53"/>
        <v>Q4-2023</v>
      </c>
      <c r="AD156" t="str">
        <f t="shared" si="62"/>
        <v>Africa → Kenya → Kisumu</v>
      </c>
      <c r="AG156" t="str">
        <f t="shared" si="63"/>
        <v>Medium</v>
      </c>
      <c r="AH156">
        <f t="shared" si="64"/>
        <v>1</v>
      </c>
      <c r="AI156">
        <f t="shared" si="65"/>
        <v>0</v>
      </c>
      <c r="AJ156" s="11">
        <f>MIN(S156, WhatIf_Panel!$B$2)</f>
        <v>0.184</v>
      </c>
      <c r="AK156">
        <f>P156 * (1 + WhatIf_Panel!$B$3)</f>
        <v>954.67900000000009</v>
      </c>
      <c r="AL156">
        <f>ROUND(T156 * (1 + WhatIf_Panel!$B$4), 0)</f>
        <v>11</v>
      </c>
      <c r="AM156">
        <f t="shared" si="66"/>
        <v>12117.061440000001</v>
      </c>
      <c r="AN156">
        <f t="shared" si="67"/>
        <v>10501.469000000001</v>
      </c>
      <c r="AO156">
        <f t="shared" si="68"/>
        <v>1615.5924400000004</v>
      </c>
      <c r="AP156" s="11">
        <f t="shared" si="69"/>
        <v>0.13333203334817786</v>
      </c>
      <c r="AQ156" s="4">
        <f t="shared" si="70"/>
        <v>1101.5510399999985</v>
      </c>
      <c r="AR156" s="4">
        <f t="shared" si="71"/>
        <v>-721.01796000000286</v>
      </c>
    </row>
    <row r="157" spans="1:44" x14ac:dyDescent="0.25">
      <c r="A157" t="s">
        <v>170</v>
      </c>
      <c r="B157" s="3">
        <v>45511</v>
      </c>
      <c r="C157" s="13">
        <v>45521</v>
      </c>
      <c r="D157">
        <f t="shared" si="48"/>
        <v>10</v>
      </c>
      <c r="E157" t="str">
        <f t="shared" si="49"/>
        <v>Original</v>
      </c>
      <c r="F157" s="3">
        <f t="shared" si="50"/>
        <v>45521</v>
      </c>
      <c r="G157" s="8">
        <f t="shared" si="51"/>
        <v>10</v>
      </c>
      <c r="H157" t="s">
        <v>647</v>
      </c>
      <c r="I157" t="s">
        <v>652</v>
      </c>
      <c r="J157" t="s">
        <v>666</v>
      </c>
      <c r="K157" t="s">
        <v>704</v>
      </c>
      <c r="L157" t="s">
        <v>708</v>
      </c>
      <c r="M157" t="s">
        <v>723</v>
      </c>
      <c r="N157" t="s">
        <v>729</v>
      </c>
      <c r="O157" t="s">
        <v>889</v>
      </c>
      <c r="P157" s="4">
        <v>436.58</v>
      </c>
      <c r="Q157" s="23">
        <v>527.48</v>
      </c>
      <c r="R157" s="4">
        <f t="shared" si="54"/>
        <v>527.48</v>
      </c>
      <c r="S157" s="11">
        <v>0.111</v>
      </c>
      <c r="T157" s="8">
        <v>19</v>
      </c>
      <c r="U157" s="4">
        <f t="shared" si="55"/>
        <v>8909.6646800000017</v>
      </c>
      <c r="V157" s="4">
        <f t="shared" si="56"/>
        <v>8295.02</v>
      </c>
      <c r="W157" s="4">
        <f t="shared" si="57"/>
        <v>614.64468000000124</v>
      </c>
      <c r="X157" s="11">
        <f t="shared" si="58"/>
        <v>6.8986286473802644E-2</v>
      </c>
      <c r="Y157" s="3" t="str">
        <f t="shared" si="52"/>
        <v>Aug-2024</v>
      </c>
      <c r="Z157" s="3">
        <f t="shared" si="59"/>
        <v>45505</v>
      </c>
      <c r="AA157" s="3">
        <f t="shared" si="60"/>
        <v>44986</v>
      </c>
      <c r="AB157">
        <f t="shared" si="61"/>
        <v>17</v>
      </c>
      <c r="AC157" s="18" t="str">
        <f t="shared" si="53"/>
        <v>Q3-2024</v>
      </c>
      <c r="AD157" t="str">
        <f t="shared" si="62"/>
        <v>Asia → Japan → Osaka</v>
      </c>
      <c r="AG157" t="str">
        <f t="shared" si="63"/>
        <v>Low</v>
      </c>
      <c r="AH157">
        <f t="shared" si="64"/>
        <v>0</v>
      </c>
      <c r="AI157">
        <f t="shared" si="65"/>
        <v>0</v>
      </c>
      <c r="AJ157" s="11">
        <f>MIN(S157, WhatIf_Panel!$B$2)</f>
        <v>0.111</v>
      </c>
      <c r="AK157">
        <f>P157 * (1 + WhatIf_Panel!$B$3)</f>
        <v>480.238</v>
      </c>
      <c r="AL157">
        <f>ROUND(T157 * (1 + WhatIf_Panel!$B$4), 0)</f>
        <v>20</v>
      </c>
      <c r="AM157">
        <f t="shared" si="66"/>
        <v>9378.5944</v>
      </c>
      <c r="AN157">
        <f t="shared" si="67"/>
        <v>9604.76</v>
      </c>
      <c r="AO157">
        <f t="shared" si="68"/>
        <v>-226.16560000000027</v>
      </c>
      <c r="AP157" s="11">
        <f t="shared" si="69"/>
        <v>-2.4115084878817264E-2</v>
      </c>
      <c r="AQ157" s="4">
        <f t="shared" si="70"/>
        <v>468.92971999999827</v>
      </c>
      <c r="AR157" s="4">
        <f t="shared" si="71"/>
        <v>-840.81028000000151</v>
      </c>
    </row>
    <row r="158" spans="1:44" x14ac:dyDescent="0.25">
      <c r="A158" t="s">
        <v>171</v>
      </c>
      <c r="B158" s="3">
        <v>45323</v>
      </c>
      <c r="C158" s="13">
        <v>45343</v>
      </c>
      <c r="D158">
        <f t="shared" si="48"/>
        <v>20</v>
      </c>
      <c r="E158" t="str">
        <f t="shared" si="49"/>
        <v>Original</v>
      </c>
      <c r="F158" s="3">
        <f t="shared" si="50"/>
        <v>45343</v>
      </c>
      <c r="G158" s="8">
        <f t="shared" si="51"/>
        <v>20</v>
      </c>
      <c r="H158" t="s">
        <v>649</v>
      </c>
      <c r="I158" t="s">
        <v>657</v>
      </c>
      <c r="J158" t="s">
        <v>690</v>
      </c>
      <c r="K158" t="s">
        <v>705</v>
      </c>
      <c r="L158" t="s">
        <v>709</v>
      </c>
      <c r="M158" t="s">
        <v>720</v>
      </c>
      <c r="N158" t="s">
        <v>729</v>
      </c>
      <c r="O158" t="s">
        <v>890</v>
      </c>
      <c r="P158" s="4">
        <v>656.2</v>
      </c>
      <c r="Q158" s="23">
        <v>1467.17</v>
      </c>
      <c r="R158" s="4">
        <f t="shared" si="54"/>
        <v>1467.17</v>
      </c>
      <c r="S158" s="11">
        <v>1.7999999999999999E-2</v>
      </c>
      <c r="T158" s="8">
        <v>5</v>
      </c>
      <c r="U158" s="4">
        <f t="shared" si="55"/>
        <v>7203.8047000000006</v>
      </c>
      <c r="V158" s="4">
        <f t="shared" si="56"/>
        <v>3281</v>
      </c>
      <c r="W158" s="4">
        <f t="shared" si="57"/>
        <v>3922.8047000000006</v>
      </c>
      <c r="X158" s="11">
        <f t="shared" si="58"/>
        <v>0.54454623124360946</v>
      </c>
      <c r="Y158" s="3" t="str">
        <f t="shared" si="52"/>
        <v>Feb-2024</v>
      </c>
      <c r="Z158" s="3">
        <f t="shared" si="59"/>
        <v>45323</v>
      </c>
      <c r="AA158" s="3">
        <f t="shared" si="60"/>
        <v>44927</v>
      </c>
      <c r="AB158">
        <f t="shared" si="61"/>
        <v>13</v>
      </c>
      <c r="AC158" s="18" t="str">
        <f t="shared" si="53"/>
        <v>Q1-2024</v>
      </c>
      <c r="AD158" t="str">
        <f t="shared" si="62"/>
        <v>Europe → France → Paris</v>
      </c>
      <c r="AG158" t="str">
        <f t="shared" si="63"/>
        <v>Medium</v>
      </c>
      <c r="AH158">
        <f t="shared" si="64"/>
        <v>0</v>
      </c>
      <c r="AI158">
        <f t="shared" si="65"/>
        <v>0</v>
      </c>
      <c r="AJ158" s="11">
        <f>MIN(S158, WhatIf_Panel!$B$2)</f>
        <v>1.7999999999999999E-2</v>
      </c>
      <c r="AK158">
        <f>P158 * (1 + WhatIf_Panel!$B$3)</f>
        <v>721.82000000000016</v>
      </c>
      <c r="AL158">
        <f>ROUND(T158 * (1 + WhatIf_Panel!$B$4), 0)</f>
        <v>5</v>
      </c>
      <c r="AM158">
        <f t="shared" si="66"/>
        <v>7203.8047000000006</v>
      </c>
      <c r="AN158">
        <f t="shared" si="67"/>
        <v>3609.1000000000008</v>
      </c>
      <c r="AO158">
        <f t="shared" si="68"/>
        <v>3594.7046999999998</v>
      </c>
      <c r="AP158" s="11">
        <f t="shared" si="69"/>
        <v>0.4990008543679702</v>
      </c>
      <c r="AQ158" s="4">
        <f t="shared" si="70"/>
        <v>0</v>
      </c>
      <c r="AR158" s="4">
        <f t="shared" si="71"/>
        <v>-328.10000000000082</v>
      </c>
    </row>
    <row r="159" spans="1:44" x14ac:dyDescent="0.25">
      <c r="A159" t="s">
        <v>172</v>
      </c>
      <c r="B159" s="3">
        <v>45531</v>
      </c>
      <c r="C159" s="13">
        <v>45553</v>
      </c>
      <c r="D159">
        <f t="shared" si="48"/>
        <v>22</v>
      </c>
      <c r="E159" t="str">
        <f t="shared" si="49"/>
        <v>Original</v>
      </c>
      <c r="F159" s="3">
        <f t="shared" si="50"/>
        <v>45553</v>
      </c>
      <c r="G159" s="8">
        <f t="shared" si="51"/>
        <v>22</v>
      </c>
      <c r="H159" t="s">
        <v>647</v>
      </c>
      <c r="I159" t="s">
        <v>654</v>
      </c>
      <c r="J159" t="s">
        <v>680</v>
      </c>
      <c r="K159" t="s">
        <v>704</v>
      </c>
      <c r="L159" t="s">
        <v>711</v>
      </c>
      <c r="M159" t="s">
        <v>717</v>
      </c>
      <c r="N159" t="s">
        <v>727</v>
      </c>
      <c r="O159" t="s">
        <v>891</v>
      </c>
      <c r="P159" s="4">
        <v>896.75</v>
      </c>
      <c r="Q159" s="23">
        <v>1651.14</v>
      </c>
      <c r="R159" s="4">
        <f t="shared" si="54"/>
        <v>1651.14</v>
      </c>
      <c r="S159" s="11">
        <v>2.5000000000000001E-2</v>
      </c>
      <c r="T159" s="8">
        <v>15</v>
      </c>
      <c r="U159" s="4">
        <f t="shared" si="55"/>
        <v>24147.922500000001</v>
      </c>
      <c r="V159" s="4">
        <f t="shared" si="56"/>
        <v>13451.25</v>
      </c>
      <c r="W159" s="4">
        <f t="shared" si="57"/>
        <v>10696.672500000001</v>
      </c>
      <c r="X159" s="11">
        <f t="shared" si="58"/>
        <v>0.44296450346815552</v>
      </c>
      <c r="Y159" s="3" t="str">
        <f t="shared" si="52"/>
        <v>Aug-2024</v>
      </c>
      <c r="Z159" s="3">
        <f t="shared" si="59"/>
        <v>45505</v>
      </c>
      <c r="AA159" s="3">
        <f t="shared" si="60"/>
        <v>44927</v>
      </c>
      <c r="AB159">
        <f t="shared" si="61"/>
        <v>19</v>
      </c>
      <c r="AC159" s="18" t="str">
        <f t="shared" si="53"/>
        <v>Q3-2024</v>
      </c>
      <c r="AD159" t="str">
        <f t="shared" si="62"/>
        <v>Asia → India → Delhi</v>
      </c>
      <c r="AG159" t="str">
        <f t="shared" si="63"/>
        <v>High</v>
      </c>
      <c r="AH159">
        <f t="shared" si="64"/>
        <v>0</v>
      </c>
      <c r="AI159">
        <f t="shared" si="65"/>
        <v>0</v>
      </c>
      <c r="AJ159" s="11">
        <f>MIN(S159, WhatIf_Panel!$B$2)</f>
        <v>2.5000000000000001E-2</v>
      </c>
      <c r="AK159">
        <f>P159 * (1 + WhatIf_Panel!$B$3)</f>
        <v>986.42500000000007</v>
      </c>
      <c r="AL159">
        <f>ROUND(T159 * (1 + WhatIf_Panel!$B$4), 0)</f>
        <v>16</v>
      </c>
      <c r="AM159">
        <f t="shared" si="66"/>
        <v>25757.784</v>
      </c>
      <c r="AN159">
        <f t="shared" si="67"/>
        <v>15782.800000000001</v>
      </c>
      <c r="AO159">
        <f t="shared" si="68"/>
        <v>9974.9839999999986</v>
      </c>
      <c r="AP159" s="11">
        <f t="shared" si="69"/>
        <v>0.387260953814971</v>
      </c>
      <c r="AQ159" s="4">
        <f t="shared" si="70"/>
        <v>1609.8614999999991</v>
      </c>
      <c r="AR159" s="4">
        <f t="shared" si="71"/>
        <v>-721.68850000000202</v>
      </c>
    </row>
    <row r="160" spans="1:44" x14ac:dyDescent="0.25">
      <c r="A160" t="s">
        <v>173</v>
      </c>
      <c r="B160" s="3">
        <v>45703</v>
      </c>
      <c r="C160" s="13">
        <v>45703</v>
      </c>
      <c r="D160">
        <f t="shared" si="48"/>
        <v>0</v>
      </c>
      <c r="E160" t="str">
        <f t="shared" si="49"/>
        <v>Original</v>
      </c>
      <c r="F160" s="3">
        <f t="shared" si="50"/>
        <v>45703</v>
      </c>
      <c r="G160" s="8">
        <f t="shared" si="51"/>
        <v>0</v>
      </c>
      <c r="H160" t="s">
        <v>649</v>
      </c>
      <c r="I160" t="s">
        <v>656</v>
      </c>
      <c r="J160" t="s">
        <v>698</v>
      </c>
      <c r="K160" t="s">
        <v>705</v>
      </c>
      <c r="L160" t="s">
        <v>709</v>
      </c>
      <c r="M160" t="s">
        <v>716</v>
      </c>
      <c r="N160" t="s">
        <v>733</v>
      </c>
      <c r="O160" t="s">
        <v>892</v>
      </c>
      <c r="P160" s="4">
        <v>815.83</v>
      </c>
      <c r="Q160" s="23">
        <v>1982.18</v>
      </c>
      <c r="R160" s="4">
        <f t="shared" si="54"/>
        <v>1982.18</v>
      </c>
      <c r="S160" s="11">
        <v>0.127</v>
      </c>
      <c r="T160" s="8">
        <v>6</v>
      </c>
      <c r="U160" s="4">
        <f t="shared" si="55"/>
        <v>10382.65884</v>
      </c>
      <c r="V160" s="4">
        <f t="shared" si="56"/>
        <v>4894.9800000000005</v>
      </c>
      <c r="W160" s="4">
        <f t="shared" si="57"/>
        <v>5487.6788399999996</v>
      </c>
      <c r="X160" s="11">
        <f t="shared" si="58"/>
        <v>0.52854272923408507</v>
      </c>
      <c r="Y160" s="3" t="str">
        <f t="shared" si="52"/>
        <v>Feb-2025</v>
      </c>
      <c r="Z160" s="3">
        <f t="shared" si="59"/>
        <v>45689</v>
      </c>
      <c r="AA160" s="3">
        <f t="shared" si="60"/>
        <v>44927</v>
      </c>
      <c r="AB160">
        <f t="shared" si="61"/>
        <v>25</v>
      </c>
      <c r="AC160" s="18" t="str">
        <f t="shared" si="53"/>
        <v>Q1-2025</v>
      </c>
      <c r="AD160" t="str">
        <f t="shared" si="62"/>
        <v>Europe → Germany → Frankfurt</v>
      </c>
      <c r="AG160" t="str">
        <f t="shared" si="63"/>
        <v>High</v>
      </c>
      <c r="AH160">
        <f t="shared" si="64"/>
        <v>1</v>
      </c>
      <c r="AI160">
        <f t="shared" si="65"/>
        <v>0</v>
      </c>
      <c r="AJ160" s="11">
        <f>MIN(S160, WhatIf_Panel!$B$2)</f>
        <v>0.127</v>
      </c>
      <c r="AK160">
        <f>P160 * (1 + WhatIf_Panel!$B$3)</f>
        <v>897.41300000000012</v>
      </c>
      <c r="AL160">
        <f>ROUND(T160 * (1 + WhatIf_Panel!$B$4), 0)</f>
        <v>6</v>
      </c>
      <c r="AM160">
        <f t="shared" si="66"/>
        <v>10382.65884</v>
      </c>
      <c r="AN160">
        <f t="shared" si="67"/>
        <v>5384.478000000001</v>
      </c>
      <c r="AO160">
        <f t="shared" si="68"/>
        <v>4998.1808399999991</v>
      </c>
      <c r="AP160" s="11">
        <f t="shared" si="69"/>
        <v>0.48139700215749354</v>
      </c>
      <c r="AQ160" s="4">
        <f t="shared" si="70"/>
        <v>0</v>
      </c>
      <c r="AR160" s="4">
        <f t="shared" si="71"/>
        <v>-489.4980000000005</v>
      </c>
    </row>
    <row r="161" spans="1:44" x14ac:dyDescent="0.25">
      <c r="A161" t="s">
        <v>174</v>
      </c>
      <c r="B161" s="3">
        <v>45870</v>
      </c>
      <c r="C161" s="13">
        <v>45890</v>
      </c>
      <c r="D161">
        <f t="shared" si="48"/>
        <v>20</v>
      </c>
      <c r="E161" t="str">
        <f t="shared" si="49"/>
        <v>Original</v>
      </c>
      <c r="F161" s="3">
        <f t="shared" si="50"/>
        <v>45890</v>
      </c>
      <c r="G161" s="8">
        <f t="shared" si="51"/>
        <v>20</v>
      </c>
      <c r="H161" t="s">
        <v>647</v>
      </c>
      <c r="I161" t="s">
        <v>659</v>
      </c>
      <c r="J161" t="s">
        <v>685</v>
      </c>
      <c r="K161" t="s">
        <v>701</v>
      </c>
      <c r="L161" t="s">
        <v>711</v>
      </c>
      <c r="M161" t="s">
        <v>714</v>
      </c>
      <c r="N161" t="s">
        <v>730</v>
      </c>
      <c r="O161" t="s">
        <v>893</v>
      </c>
      <c r="P161" s="4">
        <v>1220.4100000000001</v>
      </c>
      <c r="Q161" s="23">
        <v>2552.2199999999998</v>
      </c>
      <c r="R161" s="4">
        <f t="shared" si="54"/>
        <v>2552.2199999999998</v>
      </c>
      <c r="S161" s="11">
        <v>0.18099999999999999</v>
      </c>
      <c r="T161" s="8">
        <v>14</v>
      </c>
      <c r="U161" s="4">
        <f t="shared" si="55"/>
        <v>29263.754519999995</v>
      </c>
      <c r="V161" s="4">
        <f t="shared" si="56"/>
        <v>17085.740000000002</v>
      </c>
      <c r="W161" s="4">
        <f t="shared" si="57"/>
        <v>12178.014519999993</v>
      </c>
      <c r="X161" s="11">
        <f t="shared" si="58"/>
        <v>0.41614668793360271</v>
      </c>
      <c r="Y161" s="3" t="str">
        <f t="shared" si="52"/>
        <v>Aug-2025</v>
      </c>
      <c r="Z161" s="3">
        <f t="shared" si="59"/>
        <v>45870</v>
      </c>
      <c r="AA161" s="3">
        <f t="shared" si="60"/>
        <v>44927</v>
      </c>
      <c r="AB161">
        <f t="shared" si="61"/>
        <v>31</v>
      </c>
      <c r="AC161" s="18" t="str">
        <f t="shared" si="53"/>
        <v>Q3-2025</v>
      </c>
      <c r="AD161" t="str">
        <f t="shared" si="62"/>
        <v>Asia → China → Shanghai</v>
      </c>
      <c r="AG161" t="str">
        <f t="shared" si="63"/>
        <v>High</v>
      </c>
      <c r="AH161">
        <f t="shared" si="64"/>
        <v>0</v>
      </c>
      <c r="AI161">
        <f t="shared" si="65"/>
        <v>0</v>
      </c>
      <c r="AJ161" s="11">
        <f>MIN(S161, WhatIf_Panel!$B$2)</f>
        <v>0.18099999999999999</v>
      </c>
      <c r="AK161">
        <f>P161 * (1 + WhatIf_Panel!$B$3)</f>
        <v>1342.4510000000002</v>
      </c>
      <c r="AL161">
        <f>ROUND(T161 * (1 + WhatIf_Panel!$B$4), 0)</f>
        <v>15</v>
      </c>
      <c r="AM161">
        <f t="shared" si="66"/>
        <v>31354.022699999994</v>
      </c>
      <c r="AN161">
        <f t="shared" si="67"/>
        <v>20136.765000000003</v>
      </c>
      <c r="AO161">
        <f t="shared" si="68"/>
        <v>11217.257699999991</v>
      </c>
      <c r="AP161" s="11">
        <f t="shared" si="69"/>
        <v>0.35776135672696291</v>
      </c>
      <c r="AQ161" s="4">
        <f t="shared" si="70"/>
        <v>2090.2681799999991</v>
      </c>
      <c r="AR161" s="4">
        <f t="shared" si="71"/>
        <v>-960.75682000000234</v>
      </c>
    </row>
    <row r="162" spans="1:44" x14ac:dyDescent="0.25">
      <c r="A162" t="s">
        <v>175</v>
      </c>
      <c r="B162" s="3">
        <v>44977</v>
      </c>
      <c r="C162" s="13">
        <v>44989</v>
      </c>
      <c r="D162">
        <f t="shared" si="48"/>
        <v>12</v>
      </c>
      <c r="E162" t="str">
        <f t="shared" si="49"/>
        <v>Original</v>
      </c>
      <c r="F162" s="3">
        <f t="shared" si="50"/>
        <v>44989</v>
      </c>
      <c r="G162" s="8">
        <f t="shared" si="51"/>
        <v>12</v>
      </c>
      <c r="H162" t="s">
        <v>647</v>
      </c>
      <c r="I162" t="s">
        <v>654</v>
      </c>
      <c r="J162" t="s">
        <v>680</v>
      </c>
      <c r="K162" t="s">
        <v>704</v>
      </c>
      <c r="L162" t="s">
        <v>710</v>
      </c>
      <c r="M162" t="s">
        <v>724</v>
      </c>
      <c r="N162" t="s">
        <v>732</v>
      </c>
      <c r="O162" t="s">
        <v>894</v>
      </c>
      <c r="P162" s="4">
        <v>299.75</v>
      </c>
      <c r="Q162" s="23">
        <v>523.01</v>
      </c>
      <c r="R162" s="4">
        <f t="shared" si="54"/>
        <v>523.01</v>
      </c>
      <c r="S162" s="11">
        <v>0.157</v>
      </c>
      <c r="T162" s="8">
        <v>50</v>
      </c>
      <c r="U162" s="4">
        <f t="shared" si="55"/>
        <v>22044.871499999997</v>
      </c>
      <c r="V162" s="4">
        <f t="shared" si="56"/>
        <v>14987.5</v>
      </c>
      <c r="W162" s="4">
        <f t="shared" si="57"/>
        <v>7057.3714999999975</v>
      </c>
      <c r="X162" s="11">
        <f t="shared" si="58"/>
        <v>0.32013665854210122</v>
      </c>
      <c r="Y162" s="3" t="str">
        <f t="shared" si="52"/>
        <v>Feb-2023</v>
      </c>
      <c r="Z162" s="3">
        <f t="shared" si="59"/>
        <v>44958</v>
      </c>
      <c r="AA162" s="3">
        <f t="shared" si="60"/>
        <v>44927</v>
      </c>
      <c r="AB162">
        <f t="shared" si="61"/>
        <v>1</v>
      </c>
      <c r="AC162" s="18" t="str">
        <f t="shared" si="53"/>
        <v>Q1-2023</v>
      </c>
      <c r="AD162" t="str">
        <f t="shared" si="62"/>
        <v>Asia → India → Delhi</v>
      </c>
      <c r="AG162" t="str">
        <f t="shared" si="63"/>
        <v>Low</v>
      </c>
      <c r="AH162">
        <f t="shared" si="64"/>
        <v>0</v>
      </c>
      <c r="AI162">
        <f t="shared" si="65"/>
        <v>0</v>
      </c>
      <c r="AJ162" s="11">
        <f>MIN(S162, WhatIf_Panel!$B$2)</f>
        <v>0.157</v>
      </c>
      <c r="AK162">
        <f>P162 * (1 + WhatIf_Panel!$B$3)</f>
        <v>329.72500000000002</v>
      </c>
      <c r="AL162">
        <f>ROUND(T162 * (1 + WhatIf_Panel!$B$4), 0)</f>
        <v>53</v>
      </c>
      <c r="AM162">
        <f t="shared" si="66"/>
        <v>23367.563789999997</v>
      </c>
      <c r="AN162">
        <f t="shared" si="67"/>
        <v>17475.425000000003</v>
      </c>
      <c r="AO162">
        <f t="shared" si="68"/>
        <v>5892.1387899999936</v>
      </c>
      <c r="AP162" s="11">
        <f t="shared" si="69"/>
        <v>0.25215032439631119</v>
      </c>
      <c r="AQ162" s="4">
        <f t="shared" si="70"/>
        <v>1322.692289999999</v>
      </c>
      <c r="AR162" s="4">
        <f t="shared" si="71"/>
        <v>-1165.2327100000039</v>
      </c>
    </row>
    <row r="163" spans="1:44" x14ac:dyDescent="0.25">
      <c r="A163" t="s">
        <v>176</v>
      </c>
      <c r="B163" s="3">
        <v>45595</v>
      </c>
      <c r="C163" s="13">
        <v>45620</v>
      </c>
      <c r="D163">
        <f t="shared" si="48"/>
        <v>25</v>
      </c>
      <c r="E163" t="str">
        <f t="shared" si="49"/>
        <v>Original</v>
      </c>
      <c r="F163" s="3">
        <f t="shared" si="50"/>
        <v>45620</v>
      </c>
      <c r="G163" s="8">
        <f t="shared" si="51"/>
        <v>25</v>
      </c>
      <c r="H163" t="s">
        <v>647</v>
      </c>
      <c r="I163" t="s">
        <v>659</v>
      </c>
      <c r="J163" t="s">
        <v>676</v>
      </c>
      <c r="K163" t="s">
        <v>705</v>
      </c>
      <c r="L163" t="s">
        <v>708</v>
      </c>
      <c r="M163" t="s">
        <v>718</v>
      </c>
      <c r="N163" t="s">
        <v>727</v>
      </c>
      <c r="O163" t="s">
        <v>895</v>
      </c>
      <c r="P163" s="4">
        <v>811.05</v>
      </c>
      <c r="Q163" s="23">
        <v>1217.71</v>
      </c>
      <c r="R163" s="4">
        <f t="shared" si="54"/>
        <v>1217.71</v>
      </c>
      <c r="S163" s="11">
        <v>7.1999999999999995E-2</v>
      </c>
      <c r="T163" s="8">
        <v>5</v>
      </c>
      <c r="U163" s="4">
        <f t="shared" si="55"/>
        <v>5650.1744000000008</v>
      </c>
      <c r="V163" s="4">
        <f t="shared" si="56"/>
        <v>4055.25</v>
      </c>
      <c r="W163" s="4">
        <f t="shared" si="57"/>
        <v>1594.9244000000008</v>
      </c>
      <c r="X163" s="11">
        <f t="shared" si="58"/>
        <v>0.28227879125288602</v>
      </c>
      <c r="Y163" s="3" t="str">
        <f t="shared" si="52"/>
        <v>Oct-2024</v>
      </c>
      <c r="Z163" s="3">
        <f t="shared" si="59"/>
        <v>45566</v>
      </c>
      <c r="AA163" s="3">
        <f t="shared" si="60"/>
        <v>44927</v>
      </c>
      <c r="AB163">
        <f t="shared" si="61"/>
        <v>21</v>
      </c>
      <c r="AC163" s="18" t="str">
        <f t="shared" si="53"/>
        <v>Q4-2024</v>
      </c>
      <c r="AD163" t="str">
        <f t="shared" si="62"/>
        <v>Asia → China → Shenzhen</v>
      </c>
      <c r="AG163" t="str">
        <f t="shared" si="63"/>
        <v>Medium</v>
      </c>
      <c r="AH163">
        <f t="shared" si="64"/>
        <v>0</v>
      </c>
      <c r="AI163">
        <f t="shared" si="65"/>
        <v>0</v>
      </c>
      <c r="AJ163" s="11">
        <f>MIN(S163, WhatIf_Panel!$B$2)</f>
        <v>7.1999999999999995E-2</v>
      </c>
      <c r="AK163">
        <f>P163 * (1 + WhatIf_Panel!$B$3)</f>
        <v>892.15499999999997</v>
      </c>
      <c r="AL163">
        <f>ROUND(T163 * (1 + WhatIf_Panel!$B$4), 0)</f>
        <v>5</v>
      </c>
      <c r="AM163">
        <f t="shared" si="66"/>
        <v>5650.1744000000008</v>
      </c>
      <c r="AN163">
        <f t="shared" si="67"/>
        <v>4460.7749999999996</v>
      </c>
      <c r="AO163">
        <f t="shared" si="68"/>
        <v>1189.3994000000012</v>
      </c>
      <c r="AP163" s="11">
        <f t="shared" si="69"/>
        <v>0.21050667037817469</v>
      </c>
      <c r="AQ163" s="4">
        <f t="shared" si="70"/>
        <v>0</v>
      </c>
      <c r="AR163" s="4">
        <f t="shared" si="71"/>
        <v>-405.52499999999964</v>
      </c>
    </row>
    <row r="164" spans="1:44" x14ac:dyDescent="0.25">
      <c r="A164" t="s">
        <v>177</v>
      </c>
      <c r="B164" s="3">
        <v>45385</v>
      </c>
      <c r="C164" s="13">
        <v>45389</v>
      </c>
      <c r="D164">
        <f t="shared" si="48"/>
        <v>4</v>
      </c>
      <c r="E164" t="str">
        <f t="shared" si="49"/>
        <v>Original</v>
      </c>
      <c r="F164" s="3">
        <f t="shared" si="50"/>
        <v>45389</v>
      </c>
      <c r="G164" s="8">
        <f t="shared" si="51"/>
        <v>4</v>
      </c>
      <c r="H164" t="s">
        <v>648</v>
      </c>
      <c r="I164" t="s">
        <v>655</v>
      </c>
      <c r="J164" t="s">
        <v>672</v>
      </c>
      <c r="K164" t="s">
        <v>703</v>
      </c>
      <c r="L164" t="s">
        <v>711</v>
      </c>
      <c r="M164" t="s">
        <v>725</v>
      </c>
      <c r="N164" t="s">
        <v>730</v>
      </c>
      <c r="O164" t="s">
        <v>896</v>
      </c>
      <c r="P164" s="4">
        <v>1023.27</v>
      </c>
      <c r="Q164" s="23">
        <v>1343.64</v>
      </c>
      <c r="R164" s="4">
        <f t="shared" si="54"/>
        <v>1343.64</v>
      </c>
      <c r="S164" s="11">
        <v>0.13300000000000001</v>
      </c>
      <c r="T164" s="8">
        <v>7</v>
      </c>
      <c r="U164" s="4">
        <f t="shared" si="55"/>
        <v>8154.5511600000009</v>
      </c>
      <c r="V164" s="4">
        <f t="shared" si="56"/>
        <v>7162.8899999999994</v>
      </c>
      <c r="W164" s="4">
        <f t="shared" si="57"/>
        <v>991.66116000000147</v>
      </c>
      <c r="X164" s="11">
        <f t="shared" si="58"/>
        <v>0.12160830688810116</v>
      </c>
      <c r="Y164" s="3" t="str">
        <f t="shared" si="52"/>
        <v>Apr-2024</v>
      </c>
      <c r="Z164" s="3">
        <f t="shared" si="59"/>
        <v>45383</v>
      </c>
      <c r="AA164" s="3">
        <f t="shared" si="60"/>
        <v>44927</v>
      </c>
      <c r="AB164">
        <f t="shared" si="61"/>
        <v>15</v>
      </c>
      <c r="AC164" s="18" t="str">
        <f t="shared" si="53"/>
        <v>Q2-2024</v>
      </c>
      <c r="AD164" t="str">
        <f t="shared" si="62"/>
        <v>Americas → Brazil → Brasília</v>
      </c>
      <c r="AG164" t="str">
        <f t="shared" si="63"/>
        <v>Medium</v>
      </c>
      <c r="AH164">
        <f t="shared" si="64"/>
        <v>1</v>
      </c>
      <c r="AI164">
        <f t="shared" si="65"/>
        <v>0</v>
      </c>
      <c r="AJ164" s="11">
        <f>MIN(S164, WhatIf_Panel!$B$2)</f>
        <v>0.13300000000000001</v>
      </c>
      <c r="AK164">
        <f>P164 * (1 + WhatIf_Panel!$B$3)</f>
        <v>1125.597</v>
      </c>
      <c r="AL164">
        <f>ROUND(T164 * (1 + WhatIf_Panel!$B$4), 0)</f>
        <v>7</v>
      </c>
      <c r="AM164">
        <f t="shared" si="66"/>
        <v>8154.5511600000009</v>
      </c>
      <c r="AN164">
        <f t="shared" si="67"/>
        <v>7879.1790000000001</v>
      </c>
      <c r="AO164">
        <f t="shared" si="68"/>
        <v>275.3721600000008</v>
      </c>
      <c r="AP164" s="11">
        <f t="shared" si="69"/>
        <v>3.3769137576911197E-2</v>
      </c>
      <c r="AQ164" s="4">
        <f t="shared" si="70"/>
        <v>0</v>
      </c>
      <c r="AR164" s="4">
        <f t="shared" si="71"/>
        <v>-716.28900000000067</v>
      </c>
    </row>
    <row r="165" spans="1:44" x14ac:dyDescent="0.25">
      <c r="A165" t="s">
        <v>178</v>
      </c>
      <c r="B165" s="3">
        <v>45010</v>
      </c>
      <c r="C165" s="13">
        <v>45011</v>
      </c>
      <c r="D165">
        <f t="shared" si="48"/>
        <v>1</v>
      </c>
      <c r="E165" t="str">
        <f t="shared" si="49"/>
        <v>Original</v>
      </c>
      <c r="F165" s="3">
        <f t="shared" si="50"/>
        <v>45011</v>
      </c>
      <c r="G165" s="8">
        <f t="shared" si="51"/>
        <v>1</v>
      </c>
      <c r="H165" t="s">
        <v>647</v>
      </c>
      <c r="I165" t="s">
        <v>652</v>
      </c>
      <c r="J165" t="s">
        <v>666</v>
      </c>
      <c r="K165" t="s">
        <v>705</v>
      </c>
      <c r="L165" t="s">
        <v>710</v>
      </c>
      <c r="M165" t="s">
        <v>714</v>
      </c>
      <c r="N165" t="s">
        <v>732</v>
      </c>
      <c r="O165" t="s">
        <v>897</v>
      </c>
      <c r="P165" s="4">
        <v>135.12</v>
      </c>
      <c r="Q165" s="23">
        <v>301.7</v>
      </c>
      <c r="R165" s="4">
        <f t="shared" si="54"/>
        <v>301.7</v>
      </c>
      <c r="S165" s="11">
        <v>0.14000000000000001</v>
      </c>
      <c r="T165" s="8">
        <v>47</v>
      </c>
      <c r="U165" s="4">
        <f t="shared" si="55"/>
        <v>12194.714</v>
      </c>
      <c r="V165" s="4">
        <f t="shared" si="56"/>
        <v>6350.64</v>
      </c>
      <c r="W165" s="4">
        <f t="shared" si="57"/>
        <v>5844.0739999999996</v>
      </c>
      <c r="X165" s="11">
        <f t="shared" si="58"/>
        <v>0.47923009920527859</v>
      </c>
      <c r="Y165" s="3" t="str">
        <f t="shared" si="52"/>
        <v>Mar-2023</v>
      </c>
      <c r="Z165" s="3">
        <f t="shared" si="59"/>
        <v>44986</v>
      </c>
      <c r="AA165" s="3">
        <f t="shared" si="60"/>
        <v>44986</v>
      </c>
      <c r="AB165">
        <f t="shared" si="61"/>
        <v>0</v>
      </c>
      <c r="AC165" s="18" t="str">
        <f t="shared" si="53"/>
        <v>Q1-2023</v>
      </c>
      <c r="AD165" t="str">
        <f t="shared" si="62"/>
        <v>Asia → Japan → Osaka</v>
      </c>
      <c r="AG165" t="str">
        <f t="shared" si="63"/>
        <v>Low</v>
      </c>
      <c r="AH165">
        <f t="shared" si="64"/>
        <v>1</v>
      </c>
      <c r="AI165">
        <f t="shared" si="65"/>
        <v>0</v>
      </c>
      <c r="AJ165" s="11">
        <f>MIN(S165, WhatIf_Panel!$B$2)</f>
        <v>0.14000000000000001</v>
      </c>
      <c r="AK165">
        <f>P165 * (1 + WhatIf_Panel!$B$3)</f>
        <v>148.63200000000001</v>
      </c>
      <c r="AL165">
        <f>ROUND(T165 * (1 + WhatIf_Panel!$B$4), 0)</f>
        <v>49</v>
      </c>
      <c r="AM165">
        <f t="shared" si="66"/>
        <v>12713.637999999999</v>
      </c>
      <c r="AN165">
        <f t="shared" si="67"/>
        <v>7282.9679999999998</v>
      </c>
      <c r="AO165">
        <f t="shared" si="68"/>
        <v>5430.6699999999992</v>
      </c>
      <c r="AP165" s="11">
        <f t="shared" si="69"/>
        <v>0.42715310912580645</v>
      </c>
      <c r="AQ165" s="4">
        <f t="shared" si="70"/>
        <v>518.92399999999907</v>
      </c>
      <c r="AR165" s="4">
        <f t="shared" si="71"/>
        <v>-413.40400000000045</v>
      </c>
    </row>
    <row r="166" spans="1:44" x14ac:dyDescent="0.25">
      <c r="A166" t="s">
        <v>179</v>
      </c>
      <c r="B166" s="3">
        <v>45447</v>
      </c>
      <c r="C166" s="13">
        <v>45459</v>
      </c>
      <c r="D166">
        <f t="shared" si="48"/>
        <v>12</v>
      </c>
      <c r="E166" t="str">
        <f t="shared" si="49"/>
        <v>Original</v>
      </c>
      <c r="F166" s="3">
        <f t="shared" si="50"/>
        <v>45459</v>
      </c>
      <c r="G166" s="8">
        <f t="shared" si="51"/>
        <v>12</v>
      </c>
      <c r="H166" t="s">
        <v>647</v>
      </c>
      <c r="I166" t="s">
        <v>659</v>
      </c>
      <c r="J166" t="s">
        <v>685</v>
      </c>
      <c r="K166" t="s">
        <v>701</v>
      </c>
      <c r="L166" t="s">
        <v>707</v>
      </c>
      <c r="M166" t="s">
        <v>713</v>
      </c>
      <c r="N166" t="s">
        <v>728</v>
      </c>
      <c r="O166" t="s">
        <v>898</v>
      </c>
      <c r="P166" s="4">
        <v>918.42</v>
      </c>
      <c r="Q166" s="23">
        <v>1511.71</v>
      </c>
      <c r="R166" s="4">
        <f t="shared" si="54"/>
        <v>1511.71</v>
      </c>
      <c r="S166" s="11">
        <v>0.02</v>
      </c>
      <c r="T166" s="8">
        <v>8</v>
      </c>
      <c r="U166" s="4">
        <f t="shared" si="55"/>
        <v>11851.806399999999</v>
      </c>
      <c r="V166" s="4">
        <f t="shared" si="56"/>
        <v>7347.36</v>
      </c>
      <c r="W166" s="4">
        <f t="shared" si="57"/>
        <v>4504.4463999999998</v>
      </c>
      <c r="X166" s="11">
        <f t="shared" si="58"/>
        <v>0.38006412254590999</v>
      </c>
      <c r="Y166" s="3" t="str">
        <f t="shared" si="52"/>
        <v>Jun-2024</v>
      </c>
      <c r="Z166" s="3">
        <f t="shared" si="59"/>
        <v>45444</v>
      </c>
      <c r="AA166" s="3">
        <f t="shared" si="60"/>
        <v>44927</v>
      </c>
      <c r="AB166">
        <f t="shared" si="61"/>
        <v>17</v>
      </c>
      <c r="AC166" s="18" t="str">
        <f t="shared" si="53"/>
        <v>Q2-2024</v>
      </c>
      <c r="AD166" t="str">
        <f t="shared" si="62"/>
        <v>Asia → China → Shanghai</v>
      </c>
      <c r="AG166" t="str">
        <f t="shared" si="63"/>
        <v>Medium</v>
      </c>
      <c r="AH166">
        <f t="shared" si="64"/>
        <v>0</v>
      </c>
      <c r="AI166">
        <f t="shared" si="65"/>
        <v>0</v>
      </c>
      <c r="AJ166" s="11">
        <f>MIN(S166, WhatIf_Panel!$B$2)</f>
        <v>0.02</v>
      </c>
      <c r="AK166">
        <f>P166 * (1 + WhatIf_Panel!$B$3)</f>
        <v>1010.2620000000001</v>
      </c>
      <c r="AL166">
        <f>ROUND(T166 * (1 + WhatIf_Panel!$B$4), 0)</f>
        <v>8</v>
      </c>
      <c r="AM166">
        <f t="shared" si="66"/>
        <v>11851.806399999999</v>
      </c>
      <c r="AN166">
        <f t="shared" si="67"/>
        <v>8082.0960000000005</v>
      </c>
      <c r="AO166">
        <f t="shared" si="68"/>
        <v>3769.710399999999</v>
      </c>
      <c r="AP166" s="11">
        <f t="shared" si="69"/>
        <v>0.3180705348005009</v>
      </c>
      <c r="AQ166" s="4">
        <f t="shared" si="70"/>
        <v>0</v>
      </c>
      <c r="AR166" s="4">
        <f t="shared" si="71"/>
        <v>-734.73600000000079</v>
      </c>
    </row>
    <row r="167" spans="1:44" x14ac:dyDescent="0.25">
      <c r="A167" t="s">
        <v>180</v>
      </c>
      <c r="B167" s="3">
        <v>44976</v>
      </c>
      <c r="C167" s="13">
        <v>44997</v>
      </c>
      <c r="D167">
        <f t="shared" si="48"/>
        <v>21</v>
      </c>
      <c r="E167" t="str">
        <f t="shared" si="49"/>
        <v>Original</v>
      </c>
      <c r="F167" s="3">
        <f t="shared" si="50"/>
        <v>44997</v>
      </c>
      <c r="G167" s="8">
        <f t="shared" si="51"/>
        <v>21</v>
      </c>
      <c r="H167" t="s">
        <v>649</v>
      </c>
      <c r="I167" t="s">
        <v>656</v>
      </c>
      <c r="J167" t="s">
        <v>671</v>
      </c>
      <c r="K167" t="s">
        <v>705</v>
      </c>
      <c r="L167" t="s">
        <v>711</v>
      </c>
      <c r="M167" t="s">
        <v>716</v>
      </c>
      <c r="N167" t="s">
        <v>732</v>
      </c>
      <c r="O167" t="s">
        <v>899</v>
      </c>
      <c r="P167" s="4">
        <v>1234.81</v>
      </c>
      <c r="Q167" s="23">
        <v>2055.2399999999998</v>
      </c>
      <c r="R167" s="4">
        <f t="shared" si="54"/>
        <v>2055.2399999999998</v>
      </c>
      <c r="S167" s="11">
        <v>5.2999999999999999E-2</v>
      </c>
      <c r="T167" s="8">
        <v>44</v>
      </c>
      <c r="U167" s="4">
        <f t="shared" si="55"/>
        <v>85637.740319999997</v>
      </c>
      <c r="V167" s="4">
        <f t="shared" si="56"/>
        <v>54331.64</v>
      </c>
      <c r="W167" s="4">
        <f t="shared" si="57"/>
        <v>31306.100319999998</v>
      </c>
      <c r="X167" s="11">
        <f t="shared" si="58"/>
        <v>0.36556429680441616</v>
      </c>
      <c r="Y167" s="3" t="str">
        <f t="shared" si="52"/>
        <v>Feb-2023</v>
      </c>
      <c r="Z167" s="3">
        <f t="shared" si="59"/>
        <v>44958</v>
      </c>
      <c r="AA167" s="3">
        <f t="shared" si="60"/>
        <v>44927</v>
      </c>
      <c r="AB167">
        <f t="shared" si="61"/>
        <v>1</v>
      </c>
      <c r="AC167" s="18" t="str">
        <f t="shared" si="53"/>
        <v>Q1-2023</v>
      </c>
      <c r="AD167" t="str">
        <f t="shared" si="62"/>
        <v>Europe → Germany → Berlin</v>
      </c>
      <c r="AG167" t="str">
        <f t="shared" si="63"/>
        <v>High</v>
      </c>
      <c r="AH167">
        <f t="shared" si="64"/>
        <v>0</v>
      </c>
      <c r="AI167">
        <f t="shared" si="65"/>
        <v>0</v>
      </c>
      <c r="AJ167" s="11">
        <f>MIN(S167, WhatIf_Panel!$B$2)</f>
        <v>5.2999999999999999E-2</v>
      </c>
      <c r="AK167">
        <f>P167 * (1 + WhatIf_Panel!$B$3)</f>
        <v>1358.2909999999999</v>
      </c>
      <c r="AL167">
        <f>ROUND(T167 * (1 + WhatIf_Panel!$B$4), 0)</f>
        <v>46</v>
      </c>
      <c r="AM167">
        <f t="shared" si="66"/>
        <v>89530.364879999994</v>
      </c>
      <c r="AN167">
        <f t="shared" si="67"/>
        <v>62481.385999999999</v>
      </c>
      <c r="AO167">
        <f t="shared" si="68"/>
        <v>27048.978879999995</v>
      </c>
      <c r="AP167" s="11">
        <f t="shared" si="69"/>
        <v>0.30212072648485777</v>
      </c>
      <c r="AQ167" s="4">
        <f t="shared" si="70"/>
        <v>3892.6245599999966</v>
      </c>
      <c r="AR167" s="4">
        <f t="shared" si="71"/>
        <v>-4257.1214400000026</v>
      </c>
    </row>
    <row r="168" spans="1:44" x14ac:dyDescent="0.25">
      <c r="A168" t="s">
        <v>181</v>
      </c>
      <c r="B168" s="3">
        <v>45034</v>
      </c>
      <c r="C168" s="13">
        <v>45064</v>
      </c>
      <c r="D168">
        <f t="shared" si="48"/>
        <v>30</v>
      </c>
      <c r="E168" t="str">
        <f t="shared" si="49"/>
        <v>Original</v>
      </c>
      <c r="F168" s="3">
        <f t="shared" si="50"/>
        <v>45064</v>
      </c>
      <c r="G168" s="8">
        <f t="shared" si="51"/>
        <v>30</v>
      </c>
      <c r="H168" t="s">
        <v>647</v>
      </c>
      <c r="I168" t="s">
        <v>659</v>
      </c>
      <c r="J168" t="s">
        <v>676</v>
      </c>
      <c r="K168" t="s">
        <v>703</v>
      </c>
      <c r="L168" t="s">
        <v>707</v>
      </c>
      <c r="M168" t="s">
        <v>722</v>
      </c>
      <c r="N168" t="s">
        <v>731</v>
      </c>
      <c r="O168" t="s">
        <v>900</v>
      </c>
      <c r="P168" s="4">
        <v>329.03</v>
      </c>
      <c r="Q168" s="23">
        <v>391.15</v>
      </c>
      <c r="R168" s="4">
        <f t="shared" si="54"/>
        <v>391.15</v>
      </c>
      <c r="S168" s="11">
        <v>0.19700000000000001</v>
      </c>
      <c r="T168" s="8">
        <v>46</v>
      </c>
      <c r="U168" s="4">
        <f t="shared" si="55"/>
        <v>14448.298699999998</v>
      </c>
      <c r="V168" s="4">
        <f t="shared" si="56"/>
        <v>15135.38</v>
      </c>
      <c r="W168" s="4">
        <f t="shared" si="57"/>
        <v>-687.08130000000165</v>
      </c>
      <c r="X168" s="11">
        <f t="shared" si="58"/>
        <v>-4.7554477815440081E-2</v>
      </c>
      <c r="Y168" s="3" t="str">
        <f t="shared" si="52"/>
        <v>Apr-2023</v>
      </c>
      <c r="Z168" s="3">
        <f t="shared" si="59"/>
        <v>45017</v>
      </c>
      <c r="AA168" s="3">
        <f t="shared" si="60"/>
        <v>44927</v>
      </c>
      <c r="AB168">
        <f t="shared" si="61"/>
        <v>3</v>
      </c>
      <c r="AC168" s="18" t="str">
        <f t="shared" si="53"/>
        <v>Q2-2023</v>
      </c>
      <c r="AD168" t="str">
        <f t="shared" si="62"/>
        <v>Asia → China → Shenzhen</v>
      </c>
      <c r="AG168" t="str">
        <f t="shared" si="63"/>
        <v>Low</v>
      </c>
      <c r="AH168">
        <f t="shared" si="64"/>
        <v>0</v>
      </c>
      <c r="AI168">
        <f t="shared" si="65"/>
        <v>0</v>
      </c>
      <c r="AJ168" s="11">
        <f>MIN(S168, WhatIf_Panel!$B$2)</f>
        <v>0.19700000000000001</v>
      </c>
      <c r="AK168">
        <f>P168 * (1 + WhatIf_Panel!$B$3)</f>
        <v>361.93299999999999</v>
      </c>
      <c r="AL168">
        <f>ROUND(T168 * (1 + WhatIf_Panel!$B$4), 0)</f>
        <v>48</v>
      </c>
      <c r="AM168">
        <f t="shared" si="66"/>
        <v>15076.485599999996</v>
      </c>
      <c r="AN168">
        <f t="shared" si="67"/>
        <v>17372.784</v>
      </c>
      <c r="AO168">
        <f t="shared" si="68"/>
        <v>-2296.2984000000033</v>
      </c>
      <c r="AP168" s="11">
        <f t="shared" si="69"/>
        <v>-0.15230992559698422</v>
      </c>
      <c r="AQ168" s="4">
        <f t="shared" si="70"/>
        <v>628.18689999999879</v>
      </c>
      <c r="AR168" s="4">
        <f t="shared" si="71"/>
        <v>-1609.2171000000017</v>
      </c>
    </row>
    <row r="169" spans="1:44" x14ac:dyDescent="0.25">
      <c r="A169" t="s">
        <v>182</v>
      </c>
      <c r="B169" s="3">
        <v>45435</v>
      </c>
      <c r="C169" s="13">
        <v>45457</v>
      </c>
      <c r="D169">
        <f t="shared" si="48"/>
        <v>22</v>
      </c>
      <c r="E169" t="str">
        <f t="shared" si="49"/>
        <v>Original</v>
      </c>
      <c r="F169" s="3">
        <f t="shared" si="50"/>
        <v>45457</v>
      </c>
      <c r="G169" s="8">
        <f t="shared" si="51"/>
        <v>22</v>
      </c>
      <c r="H169" t="s">
        <v>649</v>
      </c>
      <c r="I169" t="s">
        <v>657</v>
      </c>
      <c r="J169" t="s">
        <v>673</v>
      </c>
      <c r="K169" t="s">
        <v>705</v>
      </c>
      <c r="L169" t="s">
        <v>708</v>
      </c>
      <c r="M169" t="s">
        <v>725</v>
      </c>
      <c r="N169" t="s">
        <v>732</v>
      </c>
      <c r="O169" t="s">
        <v>901</v>
      </c>
      <c r="P169" s="4">
        <v>1481.74</v>
      </c>
      <c r="Q169" s="23">
        <v>1848.97</v>
      </c>
      <c r="R169" s="4">
        <f t="shared" si="54"/>
        <v>1848.97</v>
      </c>
      <c r="S169" s="11">
        <v>0.254</v>
      </c>
      <c r="T169" s="8">
        <v>9</v>
      </c>
      <c r="U169" s="4">
        <f t="shared" si="55"/>
        <v>12413.98458</v>
      </c>
      <c r="V169" s="4">
        <f t="shared" si="56"/>
        <v>13335.66</v>
      </c>
      <c r="W169" s="4">
        <f t="shared" si="57"/>
        <v>-921.67541999999958</v>
      </c>
      <c r="X169" s="11">
        <f t="shared" si="58"/>
        <v>-7.4244930309072407E-2</v>
      </c>
      <c r="Y169" s="3" t="str">
        <f t="shared" si="52"/>
        <v>May-2024</v>
      </c>
      <c r="Z169" s="3">
        <f t="shared" si="59"/>
        <v>45413</v>
      </c>
      <c r="AA169" s="3">
        <f t="shared" si="60"/>
        <v>44927</v>
      </c>
      <c r="AB169">
        <f t="shared" si="61"/>
        <v>16</v>
      </c>
      <c r="AC169" s="18" t="str">
        <f t="shared" si="53"/>
        <v>Q2-2024</v>
      </c>
      <c r="AD169" t="str">
        <f t="shared" si="62"/>
        <v>Europe → France → Marseille</v>
      </c>
      <c r="AG169" t="str">
        <f t="shared" si="63"/>
        <v>High</v>
      </c>
      <c r="AH169">
        <f t="shared" si="64"/>
        <v>0</v>
      </c>
      <c r="AI169">
        <f t="shared" si="65"/>
        <v>1</v>
      </c>
      <c r="AJ169" s="11">
        <f>MIN(S169, WhatIf_Panel!$B$2)</f>
        <v>0.25</v>
      </c>
      <c r="AK169">
        <f>P169 * (1 + WhatIf_Panel!$B$3)</f>
        <v>1629.9140000000002</v>
      </c>
      <c r="AL169">
        <f>ROUND(T169 * (1 + WhatIf_Panel!$B$4), 0)</f>
        <v>9</v>
      </c>
      <c r="AM169">
        <f t="shared" si="66"/>
        <v>12480.547500000001</v>
      </c>
      <c r="AN169">
        <f t="shared" si="67"/>
        <v>14669.226000000002</v>
      </c>
      <c r="AO169">
        <f t="shared" si="68"/>
        <v>-2188.6785000000018</v>
      </c>
      <c r="AP169" s="11">
        <f t="shared" si="69"/>
        <v>-0.17536718641549995</v>
      </c>
      <c r="AQ169" s="4">
        <f t="shared" si="70"/>
        <v>66.562920000000304</v>
      </c>
      <c r="AR169" s="4">
        <f t="shared" si="71"/>
        <v>-1267.0030800000022</v>
      </c>
    </row>
    <row r="170" spans="1:44" x14ac:dyDescent="0.25">
      <c r="A170" t="s">
        <v>183</v>
      </c>
      <c r="B170" s="3">
        <v>45206</v>
      </c>
      <c r="C170" s="13">
        <v>45222</v>
      </c>
      <c r="D170">
        <f t="shared" si="48"/>
        <v>16</v>
      </c>
      <c r="E170" t="str">
        <f t="shared" si="49"/>
        <v>Original</v>
      </c>
      <c r="F170" s="3">
        <f t="shared" si="50"/>
        <v>45222</v>
      </c>
      <c r="G170" s="8">
        <f t="shared" si="51"/>
        <v>16</v>
      </c>
      <c r="H170" t="s">
        <v>647</v>
      </c>
      <c r="I170" t="s">
        <v>654</v>
      </c>
      <c r="J170" t="s">
        <v>696</v>
      </c>
      <c r="K170" t="s">
        <v>704</v>
      </c>
      <c r="L170" t="s">
        <v>707</v>
      </c>
      <c r="M170" t="s">
        <v>715</v>
      </c>
      <c r="N170" t="s">
        <v>732</v>
      </c>
      <c r="O170" t="s">
        <v>902</v>
      </c>
      <c r="P170" s="4">
        <v>906.81</v>
      </c>
      <c r="Q170" s="23">
        <v>1395.56</v>
      </c>
      <c r="R170" s="4">
        <f t="shared" si="54"/>
        <v>1395.56</v>
      </c>
      <c r="S170" s="11">
        <v>0.185</v>
      </c>
      <c r="T170" s="8">
        <v>6</v>
      </c>
      <c r="U170" s="4">
        <f t="shared" si="55"/>
        <v>6824.2884000000004</v>
      </c>
      <c r="V170" s="4">
        <f t="shared" si="56"/>
        <v>5440.86</v>
      </c>
      <c r="W170" s="4">
        <f t="shared" si="57"/>
        <v>1383.4284000000007</v>
      </c>
      <c r="X170" s="11">
        <f t="shared" si="58"/>
        <v>0.20272126834498974</v>
      </c>
      <c r="Y170" s="3" t="str">
        <f t="shared" si="52"/>
        <v>Oct-2023</v>
      </c>
      <c r="Z170" s="3">
        <f t="shared" si="59"/>
        <v>45200</v>
      </c>
      <c r="AA170" s="3">
        <f t="shared" si="60"/>
        <v>44927</v>
      </c>
      <c r="AB170">
        <f t="shared" si="61"/>
        <v>9</v>
      </c>
      <c r="AC170" s="18" t="str">
        <f t="shared" si="53"/>
        <v>Q4-2023</v>
      </c>
      <c r="AD170" t="str">
        <f t="shared" si="62"/>
        <v>Asia → India → Hyderabad</v>
      </c>
      <c r="AG170" t="str">
        <f t="shared" si="63"/>
        <v>Medium</v>
      </c>
      <c r="AH170">
        <f t="shared" si="64"/>
        <v>0</v>
      </c>
      <c r="AI170">
        <f t="shared" si="65"/>
        <v>0</v>
      </c>
      <c r="AJ170" s="11">
        <f>MIN(S170, WhatIf_Panel!$B$2)</f>
        <v>0.185</v>
      </c>
      <c r="AK170">
        <f>P170 * (1 + WhatIf_Panel!$B$3)</f>
        <v>997.49099999999999</v>
      </c>
      <c r="AL170">
        <f>ROUND(T170 * (1 + WhatIf_Panel!$B$4), 0)</f>
        <v>6</v>
      </c>
      <c r="AM170">
        <f t="shared" si="66"/>
        <v>6824.2884000000004</v>
      </c>
      <c r="AN170">
        <f t="shared" si="67"/>
        <v>5984.9459999999999</v>
      </c>
      <c r="AO170">
        <f t="shared" si="68"/>
        <v>839.34240000000045</v>
      </c>
      <c r="AP170" s="11">
        <f t="shared" si="69"/>
        <v>0.12299339517948867</v>
      </c>
      <c r="AQ170" s="4">
        <f t="shared" si="70"/>
        <v>0</v>
      </c>
      <c r="AR170" s="4">
        <f t="shared" si="71"/>
        <v>-544.08600000000024</v>
      </c>
    </row>
    <row r="171" spans="1:44" x14ac:dyDescent="0.25">
      <c r="A171" t="s">
        <v>184</v>
      </c>
      <c r="B171" s="3">
        <v>45574</v>
      </c>
      <c r="C171" s="13">
        <v>45604</v>
      </c>
      <c r="D171">
        <f t="shared" si="48"/>
        <v>30</v>
      </c>
      <c r="E171" t="str">
        <f t="shared" si="49"/>
        <v>Original</v>
      </c>
      <c r="F171" s="3">
        <f t="shared" si="50"/>
        <v>45604</v>
      </c>
      <c r="G171" s="8">
        <f t="shared" si="51"/>
        <v>30</v>
      </c>
      <c r="H171" t="s">
        <v>649</v>
      </c>
      <c r="I171" t="s">
        <v>658</v>
      </c>
      <c r="J171" t="s">
        <v>693</v>
      </c>
      <c r="K171" t="s">
        <v>705</v>
      </c>
      <c r="L171" t="s">
        <v>710</v>
      </c>
      <c r="M171" t="s">
        <v>713</v>
      </c>
      <c r="N171" t="s">
        <v>727</v>
      </c>
      <c r="O171" t="s">
        <v>903</v>
      </c>
      <c r="P171" s="4">
        <v>343.85</v>
      </c>
      <c r="Q171" s="23">
        <v>538.04</v>
      </c>
      <c r="R171" s="4">
        <f t="shared" si="54"/>
        <v>538.04</v>
      </c>
      <c r="S171" s="11">
        <v>0.13900000000000001</v>
      </c>
      <c r="T171" s="8">
        <v>5</v>
      </c>
      <c r="U171" s="4">
        <f t="shared" si="55"/>
        <v>2316.2621999999997</v>
      </c>
      <c r="V171" s="4">
        <f t="shared" si="56"/>
        <v>1719.25</v>
      </c>
      <c r="W171" s="4">
        <f t="shared" si="57"/>
        <v>597.01219999999967</v>
      </c>
      <c r="X171" s="11">
        <f t="shared" si="58"/>
        <v>0.25774810813732563</v>
      </c>
      <c r="Y171" s="3" t="str">
        <f t="shared" si="52"/>
        <v>Oct-2024</v>
      </c>
      <c r="Z171" s="3">
        <f t="shared" si="59"/>
        <v>45566</v>
      </c>
      <c r="AA171" s="3">
        <f t="shared" si="60"/>
        <v>44927</v>
      </c>
      <c r="AB171">
        <f t="shared" si="61"/>
        <v>21</v>
      </c>
      <c r="AC171" s="18" t="str">
        <f t="shared" si="53"/>
        <v>Q4-2024</v>
      </c>
      <c r="AD171" t="str">
        <f t="shared" si="62"/>
        <v>Europe → United Kingdom → Manchester</v>
      </c>
      <c r="AG171" t="str">
        <f t="shared" si="63"/>
        <v>Low</v>
      </c>
      <c r="AH171">
        <f t="shared" si="64"/>
        <v>0</v>
      </c>
      <c r="AI171">
        <f t="shared" si="65"/>
        <v>0</v>
      </c>
      <c r="AJ171" s="11">
        <f>MIN(S171, WhatIf_Panel!$B$2)</f>
        <v>0.13900000000000001</v>
      </c>
      <c r="AK171">
        <f>P171 * (1 + WhatIf_Panel!$B$3)</f>
        <v>378.23500000000007</v>
      </c>
      <c r="AL171">
        <f>ROUND(T171 * (1 + WhatIf_Panel!$B$4), 0)</f>
        <v>5</v>
      </c>
      <c r="AM171">
        <f t="shared" si="66"/>
        <v>2316.2621999999997</v>
      </c>
      <c r="AN171">
        <f t="shared" si="67"/>
        <v>1891.1750000000004</v>
      </c>
      <c r="AO171">
        <f t="shared" si="68"/>
        <v>425.08719999999926</v>
      </c>
      <c r="AP171" s="11">
        <f t="shared" si="69"/>
        <v>0.18352291895105802</v>
      </c>
      <c r="AQ171" s="4">
        <f t="shared" si="70"/>
        <v>0</v>
      </c>
      <c r="AR171" s="4">
        <f t="shared" si="71"/>
        <v>-171.92500000000041</v>
      </c>
    </row>
    <row r="172" spans="1:44" x14ac:dyDescent="0.25">
      <c r="A172" t="s">
        <v>185</v>
      </c>
      <c r="B172" s="3">
        <v>45488</v>
      </c>
      <c r="C172" s="13">
        <v>45488</v>
      </c>
      <c r="D172">
        <f t="shared" si="48"/>
        <v>0</v>
      </c>
      <c r="E172" t="str">
        <f t="shared" si="49"/>
        <v>Original</v>
      </c>
      <c r="F172" s="3">
        <f t="shared" si="50"/>
        <v>45488</v>
      </c>
      <c r="G172" s="8">
        <f t="shared" si="51"/>
        <v>0</v>
      </c>
      <c r="H172" t="s">
        <v>647</v>
      </c>
      <c r="I172" t="s">
        <v>652</v>
      </c>
      <c r="J172" t="s">
        <v>689</v>
      </c>
      <c r="K172" t="s">
        <v>705</v>
      </c>
      <c r="L172" t="s">
        <v>709</v>
      </c>
      <c r="M172" t="s">
        <v>715</v>
      </c>
      <c r="N172" t="s">
        <v>733</v>
      </c>
      <c r="O172" t="s">
        <v>904</v>
      </c>
      <c r="P172" s="4">
        <v>801.77</v>
      </c>
      <c r="Q172" s="23">
        <v>1218.92</v>
      </c>
      <c r="R172" s="4">
        <f t="shared" si="54"/>
        <v>1218.92</v>
      </c>
      <c r="S172" s="11">
        <v>0.254</v>
      </c>
      <c r="T172" s="8">
        <v>16</v>
      </c>
      <c r="U172" s="4">
        <f t="shared" si="55"/>
        <v>14549.029120000001</v>
      </c>
      <c r="V172" s="4">
        <f t="shared" si="56"/>
        <v>12828.32</v>
      </c>
      <c r="W172" s="4">
        <f t="shared" si="57"/>
        <v>1720.7091200000013</v>
      </c>
      <c r="X172" s="11">
        <f t="shared" si="58"/>
        <v>0.11826968698788344</v>
      </c>
      <c r="Y172" s="3" t="str">
        <f t="shared" si="52"/>
        <v>Jul-2024</v>
      </c>
      <c r="Z172" s="3">
        <f t="shared" si="59"/>
        <v>45474</v>
      </c>
      <c r="AA172" s="3">
        <f t="shared" si="60"/>
        <v>44986</v>
      </c>
      <c r="AB172">
        <f t="shared" si="61"/>
        <v>16</v>
      </c>
      <c r="AC172" s="18" t="str">
        <f t="shared" si="53"/>
        <v>Q3-2024</v>
      </c>
      <c r="AD172" t="str">
        <f t="shared" si="62"/>
        <v>Asia → Japan → Tokyo</v>
      </c>
      <c r="AG172" t="str">
        <f t="shared" si="63"/>
        <v>Medium</v>
      </c>
      <c r="AH172">
        <f t="shared" si="64"/>
        <v>1</v>
      </c>
      <c r="AI172">
        <f t="shared" si="65"/>
        <v>1</v>
      </c>
      <c r="AJ172" s="11">
        <f>MIN(S172, WhatIf_Panel!$B$2)</f>
        <v>0.25</v>
      </c>
      <c r="AK172">
        <f>P172 * (1 + WhatIf_Panel!$B$3)</f>
        <v>881.947</v>
      </c>
      <c r="AL172">
        <f>ROUND(T172 * (1 + WhatIf_Panel!$B$4), 0)</f>
        <v>17</v>
      </c>
      <c r="AM172">
        <f t="shared" si="66"/>
        <v>15541.23</v>
      </c>
      <c r="AN172">
        <f t="shared" si="67"/>
        <v>14993.099</v>
      </c>
      <c r="AO172">
        <f t="shared" si="68"/>
        <v>548.1309999999994</v>
      </c>
      <c r="AP172" s="11">
        <f t="shared" si="69"/>
        <v>3.5269473523009402E-2</v>
      </c>
      <c r="AQ172" s="4">
        <f t="shared" si="70"/>
        <v>992.20087999999851</v>
      </c>
      <c r="AR172" s="4">
        <f t="shared" si="71"/>
        <v>-1172.5781200000019</v>
      </c>
    </row>
    <row r="173" spans="1:44" x14ac:dyDescent="0.25">
      <c r="A173" t="s">
        <v>186</v>
      </c>
      <c r="B173" s="3">
        <v>45190</v>
      </c>
      <c r="C173" s="13">
        <v>45209</v>
      </c>
      <c r="D173">
        <f t="shared" si="48"/>
        <v>19</v>
      </c>
      <c r="E173" t="str">
        <f t="shared" si="49"/>
        <v>Original</v>
      </c>
      <c r="F173" s="3">
        <f t="shared" si="50"/>
        <v>45209</v>
      </c>
      <c r="G173" s="8">
        <f t="shared" si="51"/>
        <v>19</v>
      </c>
      <c r="H173" t="s">
        <v>647</v>
      </c>
      <c r="I173" t="s">
        <v>652</v>
      </c>
      <c r="J173" t="s">
        <v>689</v>
      </c>
      <c r="K173" t="s">
        <v>702</v>
      </c>
      <c r="L173" t="s">
        <v>708</v>
      </c>
      <c r="M173" t="s">
        <v>726</v>
      </c>
      <c r="N173" t="s">
        <v>727</v>
      </c>
      <c r="O173" t="s">
        <v>905</v>
      </c>
      <c r="P173" s="4">
        <v>845.63</v>
      </c>
      <c r="Q173" s="23">
        <v>2062.12</v>
      </c>
      <c r="R173" s="4">
        <f t="shared" si="54"/>
        <v>2062.12</v>
      </c>
      <c r="S173" s="11">
        <v>0.13400000000000001</v>
      </c>
      <c r="T173" s="8">
        <v>5</v>
      </c>
      <c r="U173" s="4">
        <f t="shared" si="55"/>
        <v>8928.9795999999988</v>
      </c>
      <c r="V173" s="4">
        <f t="shared" si="56"/>
        <v>4228.1499999999996</v>
      </c>
      <c r="W173" s="4">
        <f t="shared" si="57"/>
        <v>4700.8295999999991</v>
      </c>
      <c r="X173" s="11">
        <f t="shared" si="58"/>
        <v>0.52646884757133949</v>
      </c>
      <c r="Y173" s="3" t="str">
        <f t="shared" si="52"/>
        <v>Sep-2023</v>
      </c>
      <c r="Z173" s="3">
        <f t="shared" si="59"/>
        <v>45170</v>
      </c>
      <c r="AA173" s="3">
        <f t="shared" si="60"/>
        <v>44986</v>
      </c>
      <c r="AB173">
        <f t="shared" si="61"/>
        <v>6</v>
      </c>
      <c r="AC173" s="18" t="str">
        <f t="shared" si="53"/>
        <v>Q3-2023</v>
      </c>
      <c r="AD173" t="str">
        <f t="shared" si="62"/>
        <v>Asia → Japan → Tokyo</v>
      </c>
      <c r="AG173" t="str">
        <f t="shared" si="63"/>
        <v>High</v>
      </c>
      <c r="AH173">
        <f t="shared" si="64"/>
        <v>0</v>
      </c>
      <c r="AI173">
        <f t="shared" si="65"/>
        <v>0</v>
      </c>
      <c r="AJ173" s="11">
        <f>MIN(S173, WhatIf_Panel!$B$2)</f>
        <v>0.13400000000000001</v>
      </c>
      <c r="AK173">
        <f>P173 * (1 + WhatIf_Panel!$B$3)</f>
        <v>930.1930000000001</v>
      </c>
      <c r="AL173">
        <f>ROUND(T173 * (1 + WhatIf_Panel!$B$4), 0)</f>
        <v>5</v>
      </c>
      <c r="AM173">
        <f t="shared" si="66"/>
        <v>8928.9795999999988</v>
      </c>
      <c r="AN173">
        <f t="shared" si="67"/>
        <v>4650.9650000000001</v>
      </c>
      <c r="AO173">
        <f t="shared" si="68"/>
        <v>4278.0145999999986</v>
      </c>
      <c r="AP173" s="11">
        <f t="shared" si="69"/>
        <v>0.47911573232847338</v>
      </c>
      <c r="AQ173" s="4">
        <f t="shared" si="70"/>
        <v>0</v>
      </c>
      <c r="AR173" s="4">
        <f t="shared" si="71"/>
        <v>-422.81500000000051</v>
      </c>
    </row>
    <row r="174" spans="1:44" x14ac:dyDescent="0.25">
      <c r="A174" t="s">
        <v>187</v>
      </c>
      <c r="B174" s="3">
        <v>44981</v>
      </c>
      <c r="C174" s="13">
        <v>44994</v>
      </c>
      <c r="D174">
        <f t="shared" si="48"/>
        <v>13</v>
      </c>
      <c r="E174" t="str">
        <f t="shared" si="49"/>
        <v>Original</v>
      </c>
      <c r="F174" s="3">
        <f t="shared" si="50"/>
        <v>44994</v>
      </c>
      <c r="G174" s="8">
        <f t="shared" si="51"/>
        <v>13</v>
      </c>
      <c r="H174" t="s">
        <v>648</v>
      </c>
      <c r="I174" t="s">
        <v>660</v>
      </c>
      <c r="J174" t="s">
        <v>700</v>
      </c>
      <c r="K174" t="s">
        <v>706</v>
      </c>
      <c r="L174" t="s">
        <v>708</v>
      </c>
      <c r="M174" t="s">
        <v>724</v>
      </c>
      <c r="N174" t="s">
        <v>727</v>
      </c>
      <c r="O174" t="s">
        <v>906</v>
      </c>
      <c r="P174" s="4">
        <v>6.85</v>
      </c>
      <c r="Q174" s="23">
        <v>10.18</v>
      </c>
      <c r="R174" s="4">
        <f t="shared" si="54"/>
        <v>10.18</v>
      </c>
      <c r="S174" s="11">
        <v>4.7E-2</v>
      </c>
      <c r="T174" s="8">
        <v>10</v>
      </c>
      <c r="U174" s="4">
        <f t="shared" si="55"/>
        <v>97.0154</v>
      </c>
      <c r="V174" s="4">
        <f t="shared" si="56"/>
        <v>68.5</v>
      </c>
      <c r="W174" s="4">
        <f t="shared" si="57"/>
        <v>28.5154</v>
      </c>
      <c r="X174" s="11">
        <f t="shared" si="58"/>
        <v>0.2939265312517394</v>
      </c>
      <c r="Y174" s="3" t="str">
        <f t="shared" si="52"/>
        <v>Feb-2023</v>
      </c>
      <c r="Z174" s="3">
        <f t="shared" si="59"/>
        <v>44958</v>
      </c>
      <c r="AA174" s="3">
        <f t="shared" si="60"/>
        <v>44927</v>
      </c>
      <c r="AB174">
        <f t="shared" si="61"/>
        <v>1</v>
      </c>
      <c r="AC174" s="18" t="str">
        <f t="shared" si="53"/>
        <v>Q1-2023</v>
      </c>
      <c r="AD174" t="str">
        <f t="shared" si="62"/>
        <v>Americas → USA → New York</v>
      </c>
      <c r="AG174" t="str">
        <f t="shared" si="63"/>
        <v>Low</v>
      </c>
      <c r="AH174">
        <f t="shared" si="64"/>
        <v>0</v>
      </c>
      <c r="AI174">
        <f t="shared" si="65"/>
        <v>0</v>
      </c>
      <c r="AJ174" s="11">
        <f>MIN(S174, WhatIf_Panel!$B$2)</f>
        <v>4.7E-2</v>
      </c>
      <c r="AK174">
        <f>P174 * (1 + WhatIf_Panel!$B$3)</f>
        <v>7.5350000000000001</v>
      </c>
      <c r="AL174">
        <f>ROUND(T174 * (1 + WhatIf_Panel!$B$4), 0)</f>
        <v>11</v>
      </c>
      <c r="AM174">
        <f t="shared" si="66"/>
        <v>106.71693999999998</v>
      </c>
      <c r="AN174">
        <f t="shared" si="67"/>
        <v>82.885000000000005</v>
      </c>
      <c r="AO174">
        <f t="shared" si="68"/>
        <v>23.831939999999975</v>
      </c>
      <c r="AP174" s="11">
        <f t="shared" si="69"/>
        <v>0.22331918437691317</v>
      </c>
      <c r="AQ174" s="4">
        <f t="shared" si="70"/>
        <v>9.7015399999999801</v>
      </c>
      <c r="AR174" s="4">
        <f t="shared" si="71"/>
        <v>-4.683460000000025</v>
      </c>
    </row>
    <row r="175" spans="1:44" x14ac:dyDescent="0.25">
      <c r="A175" t="s">
        <v>188</v>
      </c>
      <c r="B175" s="3">
        <v>45798</v>
      </c>
      <c r="C175" s="13">
        <v>45796</v>
      </c>
      <c r="D175">
        <f t="shared" si="48"/>
        <v>-2</v>
      </c>
      <c r="E175" t="str">
        <f t="shared" si="49"/>
        <v>Corrected</v>
      </c>
      <c r="F175" s="3">
        <f t="shared" si="50"/>
        <v>45800</v>
      </c>
      <c r="G175" s="8">
        <f t="shared" si="51"/>
        <v>2</v>
      </c>
      <c r="H175" t="s">
        <v>646</v>
      </c>
      <c r="I175" t="s">
        <v>661</v>
      </c>
      <c r="J175" t="s">
        <v>682</v>
      </c>
      <c r="K175" t="s">
        <v>703</v>
      </c>
      <c r="L175" t="s">
        <v>710</v>
      </c>
      <c r="M175" t="s">
        <v>719</v>
      </c>
      <c r="N175" t="s">
        <v>731</v>
      </c>
      <c r="O175" t="s">
        <v>907</v>
      </c>
      <c r="P175" s="4">
        <v>1263.8399999999999</v>
      </c>
      <c r="Q175" s="23">
        <v>2281.7199999999998</v>
      </c>
      <c r="R175" s="4">
        <f t="shared" si="54"/>
        <v>2281.7199999999998</v>
      </c>
      <c r="S175" s="11">
        <v>7.8E-2</v>
      </c>
      <c r="T175" s="8">
        <v>15</v>
      </c>
      <c r="U175" s="4">
        <f t="shared" si="55"/>
        <v>31556.187599999997</v>
      </c>
      <c r="V175" s="4">
        <f t="shared" si="56"/>
        <v>18957.599999999999</v>
      </c>
      <c r="W175" s="4">
        <f t="shared" si="57"/>
        <v>12598.587599999999</v>
      </c>
      <c r="X175" s="11">
        <f t="shared" si="58"/>
        <v>0.39924301882398494</v>
      </c>
      <c r="Y175" s="3" t="str">
        <f t="shared" si="52"/>
        <v>May-2025</v>
      </c>
      <c r="Z175" s="3">
        <f t="shared" si="59"/>
        <v>45778</v>
      </c>
      <c r="AA175" s="3">
        <f t="shared" si="60"/>
        <v>44927</v>
      </c>
      <c r="AB175">
        <f t="shared" si="61"/>
        <v>28</v>
      </c>
      <c r="AC175" s="18" t="str">
        <f t="shared" si="53"/>
        <v>Q2-2025</v>
      </c>
      <c r="AD175" t="str">
        <f t="shared" si="62"/>
        <v>Africa → South Africa → Johannesburg</v>
      </c>
      <c r="AG175" t="str">
        <f t="shared" si="63"/>
        <v>High</v>
      </c>
      <c r="AH175">
        <f t="shared" si="64"/>
        <v>1</v>
      </c>
      <c r="AI175">
        <f t="shared" si="65"/>
        <v>0</v>
      </c>
      <c r="AJ175" s="11">
        <f>MIN(S175, WhatIf_Panel!$B$2)</f>
        <v>7.8E-2</v>
      </c>
      <c r="AK175">
        <f>P175 * (1 + WhatIf_Panel!$B$3)</f>
        <v>1390.2239999999999</v>
      </c>
      <c r="AL175">
        <f>ROUND(T175 * (1 + WhatIf_Panel!$B$4), 0)</f>
        <v>16</v>
      </c>
      <c r="AM175">
        <f t="shared" si="66"/>
        <v>33659.933440000001</v>
      </c>
      <c r="AN175">
        <f t="shared" si="67"/>
        <v>22243.583999999999</v>
      </c>
      <c r="AO175">
        <f t="shared" si="68"/>
        <v>11416.349440000002</v>
      </c>
      <c r="AP175" s="11">
        <f t="shared" si="69"/>
        <v>0.3391673207063835</v>
      </c>
      <c r="AQ175" s="4">
        <f t="shared" si="70"/>
        <v>2103.7458400000032</v>
      </c>
      <c r="AR175" s="4">
        <f t="shared" si="71"/>
        <v>-1182.2381599999972</v>
      </c>
    </row>
    <row r="176" spans="1:44" x14ac:dyDescent="0.25">
      <c r="A176" t="s">
        <v>189</v>
      </c>
      <c r="B176" s="3">
        <v>45435</v>
      </c>
      <c r="C176" s="13">
        <v>45446</v>
      </c>
      <c r="D176">
        <f t="shared" si="48"/>
        <v>11</v>
      </c>
      <c r="E176" t="str">
        <f t="shared" si="49"/>
        <v>Original</v>
      </c>
      <c r="F176" s="3">
        <f t="shared" si="50"/>
        <v>45446</v>
      </c>
      <c r="G176" s="8">
        <f t="shared" si="51"/>
        <v>11</v>
      </c>
      <c r="H176" t="s">
        <v>646</v>
      </c>
      <c r="I176" t="s">
        <v>661</v>
      </c>
      <c r="J176" t="s">
        <v>682</v>
      </c>
      <c r="K176" t="s">
        <v>705</v>
      </c>
      <c r="L176" t="s">
        <v>710</v>
      </c>
      <c r="M176" t="s">
        <v>721</v>
      </c>
      <c r="N176" t="s">
        <v>728</v>
      </c>
      <c r="O176" t="s">
        <v>908</v>
      </c>
      <c r="P176" s="4">
        <v>180.89</v>
      </c>
      <c r="Q176" s="23">
        <v>249.57</v>
      </c>
      <c r="R176" s="4">
        <f t="shared" si="54"/>
        <v>249.57</v>
      </c>
      <c r="S176" s="11">
        <v>2.1999999999999999E-2</v>
      </c>
      <c r="T176" s="8">
        <v>8</v>
      </c>
      <c r="U176" s="4">
        <f t="shared" si="55"/>
        <v>1952.6356799999999</v>
      </c>
      <c r="V176" s="4">
        <f t="shared" si="56"/>
        <v>1447.12</v>
      </c>
      <c r="W176" s="4">
        <f t="shared" si="57"/>
        <v>505.51567999999997</v>
      </c>
      <c r="X176" s="11">
        <f t="shared" si="58"/>
        <v>0.25888888806948362</v>
      </c>
      <c r="Y176" s="3" t="str">
        <f t="shared" si="52"/>
        <v>May-2024</v>
      </c>
      <c r="Z176" s="3">
        <f t="shared" si="59"/>
        <v>45413</v>
      </c>
      <c r="AA176" s="3">
        <f t="shared" si="60"/>
        <v>44927</v>
      </c>
      <c r="AB176">
        <f t="shared" si="61"/>
        <v>16</v>
      </c>
      <c r="AC176" s="18" t="str">
        <f t="shared" si="53"/>
        <v>Q2-2024</v>
      </c>
      <c r="AD176" t="str">
        <f t="shared" si="62"/>
        <v>Africa → South Africa → Johannesburg</v>
      </c>
      <c r="AG176" t="str">
        <f t="shared" si="63"/>
        <v>Low</v>
      </c>
      <c r="AH176">
        <f t="shared" si="64"/>
        <v>0</v>
      </c>
      <c r="AI176">
        <f t="shared" si="65"/>
        <v>0</v>
      </c>
      <c r="AJ176" s="11">
        <f>MIN(S176, WhatIf_Panel!$B$2)</f>
        <v>2.1999999999999999E-2</v>
      </c>
      <c r="AK176">
        <f>P176 * (1 + WhatIf_Panel!$B$3)</f>
        <v>198.97900000000001</v>
      </c>
      <c r="AL176">
        <f>ROUND(T176 * (1 + WhatIf_Panel!$B$4), 0)</f>
        <v>8</v>
      </c>
      <c r="AM176">
        <f t="shared" si="66"/>
        <v>1952.6356799999999</v>
      </c>
      <c r="AN176">
        <f t="shared" si="67"/>
        <v>1591.8320000000001</v>
      </c>
      <c r="AO176">
        <f t="shared" si="68"/>
        <v>360.80367999999976</v>
      </c>
      <c r="AP176" s="11">
        <f t="shared" si="69"/>
        <v>0.18477777687643185</v>
      </c>
      <c r="AQ176" s="4">
        <f t="shared" si="70"/>
        <v>0</v>
      </c>
      <c r="AR176" s="4">
        <f t="shared" si="71"/>
        <v>-144.71200000000022</v>
      </c>
    </row>
    <row r="177" spans="1:44" x14ac:dyDescent="0.25">
      <c r="A177" t="s">
        <v>190</v>
      </c>
      <c r="B177" s="3">
        <v>45761</v>
      </c>
      <c r="C177" s="13">
        <v>45781</v>
      </c>
      <c r="D177">
        <f t="shared" si="48"/>
        <v>20</v>
      </c>
      <c r="E177" t="str">
        <f t="shared" si="49"/>
        <v>Original</v>
      </c>
      <c r="F177" s="3">
        <f t="shared" si="50"/>
        <v>45781</v>
      </c>
      <c r="G177" s="8">
        <f t="shared" si="51"/>
        <v>20</v>
      </c>
      <c r="H177" t="s">
        <v>649</v>
      </c>
      <c r="I177" t="s">
        <v>658</v>
      </c>
      <c r="J177" t="s">
        <v>674</v>
      </c>
      <c r="K177" t="s">
        <v>706</v>
      </c>
      <c r="L177" t="s">
        <v>709</v>
      </c>
      <c r="M177" t="s">
        <v>723</v>
      </c>
      <c r="N177" t="s">
        <v>732</v>
      </c>
      <c r="O177" t="s">
        <v>909</v>
      </c>
      <c r="P177" s="4">
        <v>1413.87</v>
      </c>
      <c r="Q177" s="23">
        <v>3275</v>
      </c>
      <c r="R177" s="4">
        <f t="shared" si="54"/>
        <v>3275</v>
      </c>
      <c r="S177" s="11">
        <v>0.255</v>
      </c>
      <c r="T177" s="8">
        <v>38</v>
      </c>
      <c r="U177" s="4">
        <f t="shared" si="55"/>
        <v>92715.25</v>
      </c>
      <c r="V177" s="4">
        <f t="shared" si="56"/>
        <v>53727.06</v>
      </c>
      <c r="W177" s="4">
        <f t="shared" si="57"/>
        <v>38988.19</v>
      </c>
      <c r="X177" s="11">
        <f t="shared" si="58"/>
        <v>0.42051539525590453</v>
      </c>
      <c r="Y177" s="3" t="str">
        <f t="shared" si="52"/>
        <v>Apr-2025</v>
      </c>
      <c r="Z177" s="3">
        <f t="shared" si="59"/>
        <v>45748</v>
      </c>
      <c r="AA177" s="3">
        <f t="shared" si="60"/>
        <v>44927</v>
      </c>
      <c r="AB177">
        <f t="shared" si="61"/>
        <v>27</v>
      </c>
      <c r="AC177" s="18" t="str">
        <f t="shared" si="53"/>
        <v>Q2-2025</v>
      </c>
      <c r="AD177" t="str">
        <f t="shared" si="62"/>
        <v>Europe → United Kingdom → Birmingham</v>
      </c>
      <c r="AG177" t="str">
        <f t="shared" si="63"/>
        <v>High</v>
      </c>
      <c r="AH177">
        <f t="shared" si="64"/>
        <v>0</v>
      </c>
      <c r="AI177">
        <f t="shared" si="65"/>
        <v>1</v>
      </c>
      <c r="AJ177" s="11">
        <f>MIN(S177, WhatIf_Panel!$B$2)</f>
        <v>0.25</v>
      </c>
      <c r="AK177">
        <f>P177 * (1 + WhatIf_Panel!$B$3)</f>
        <v>1555.2570000000001</v>
      </c>
      <c r="AL177">
        <f>ROUND(T177 * (1 + WhatIf_Panel!$B$4), 0)</f>
        <v>40</v>
      </c>
      <c r="AM177">
        <f t="shared" si="66"/>
        <v>98250</v>
      </c>
      <c r="AN177">
        <f t="shared" si="67"/>
        <v>62210.28</v>
      </c>
      <c r="AO177">
        <f t="shared" si="68"/>
        <v>36039.72</v>
      </c>
      <c r="AP177" s="11">
        <f t="shared" si="69"/>
        <v>0.36681648854961835</v>
      </c>
      <c r="AQ177" s="4">
        <f t="shared" si="70"/>
        <v>5534.75</v>
      </c>
      <c r="AR177" s="4">
        <f t="shared" si="71"/>
        <v>-2948.4700000000012</v>
      </c>
    </row>
    <row r="178" spans="1:44" x14ac:dyDescent="0.25">
      <c r="A178" t="s">
        <v>191</v>
      </c>
      <c r="B178" s="3">
        <v>45165</v>
      </c>
      <c r="C178" s="13">
        <v>45180</v>
      </c>
      <c r="D178">
        <f t="shared" si="48"/>
        <v>15</v>
      </c>
      <c r="E178" t="str">
        <f t="shared" si="49"/>
        <v>Original</v>
      </c>
      <c r="F178" s="3">
        <f t="shared" si="50"/>
        <v>45180</v>
      </c>
      <c r="G178" s="8">
        <f t="shared" si="51"/>
        <v>15</v>
      </c>
      <c r="H178" t="s">
        <v>649</v>
      </c>
      <c r="I178" t="s">
        <v>658</v>
      </c>
      <c r="J178" t="s">
        <v>683</v>
      </c>
      <c r="K178" t="s">
        <v>704</v>
      </c>
      <c r="L178" t="s">
        <v>709</v>
      </c>
      <c r="M178" t="s">
        <v>725</v>
      </c>
      <c r="N178" t="s">
        <v>728</v>
      </c>
      <c r="O178" t="s">
        <v>910</v>
      </c>
      <c r="P178" s="4">
        <v>943.79</v>
      </c>
      <c r="Q178" s="23">
        <v>1913.76</v>
      </c>
      <c r="R178" s="4">
        <f t="shared" si="54"/>
        <v>1913.76</v>
      </c>
      <c r="S178" s="11">
        <v>9.0999999999999998E-2</v>
      </c>
      <c r="T178" s="8">
        <v>9</v>
      </c>
      <c r="U178" s="4">
        <f t="shared" si="55"/>
        <v>15656.47056</v>
      </c>
      <c r="V178" s="4">
        <f t="shared" si="56"/>
        <v>8494.11</v>
      </c>
      <c r="W178" s="4">
        <f t="shared" si="57"/>
        <v>7162.3605599999992</v>
      </c>
      <c r="X178" s="11">
        <f t="shared" si="58"/>
        <v>0.45746967891338081</v>
      </c>
      <c r="Y178" s="3" t="str">
        <f t="shared" si="52"/>
        <v>Aug-2023</v>
      </c>
      <c r="Z178" s="3">
        <f t="shared" si="59"/>
        <v>45139</v>
      </c>
      <c r="AA178" s="3">
        <f t="shared" si="60"/>
        <v>44927</v>
      </c>
      <c r="AB178">
        <f t="shared" si="61"/>
        <v>7</v>
      </c>
      <c r="AC178" s="18" t="str">
        <f t="shared" si="53"/>
        <v>Q3-2023</v>
      </c>
      <c r="AD178" t="str">
        <f t="shared" si="62"/>
        <v>Europe → United Kingdom → London</v>
      </c>
      <c r="AG178" t="str">
        <f t="shared" si="63"/>
        <v>High</v>
      </c>
      <c r="AH178">
        <f t="shared" si="64"/>
        <v>0</v>
      </c>
      <c r="AI178">
        <f t="shared" si="65"/>
        <v>0</v>
      </c>
      <c r="AJ178" s="11">
        <f>MIN(S178, WhatIf_Panel!$B$2)</f>
        <v>9.0999999999999998E-2</v>
      </c>
      <c r="AK178">
        <f>P178 * (1 + WhatIf_Panel!$B$3)</f>
        <v>1038.1690000000001</v>
      </c>
      <c r="AL178">
        <f>ROUND(T178 * (1 + WhatIf_Panel!$B$4), 0)</f>
        <v>9</v>
      </c>
      <c r="AM178">
        <f t="shared" si="66"/>
        <v>15656.47056</v>
      </c>
      <c r="AN178">
        <f t="shared" si="67"/>
        <v>9343.5210000000006</v>
      </c>
      <c r="AO178">
        <f t="shared" si="68"/>
        <v>6312.9495599999991</v>
      </c>
      <c r="AP178" s="11">
        <f t="shared" si="69"/>
        <v>0.40321664680471886</v>
      </c>
      <c r="AQ178" s="4">
        <f t="shared" si="70"/>
        <v>0</v>
      </c>
      <c r="AR178" s="4">
        <f t="shared" si="71"/>
        <v>-849.41100000000006</v>
      </c>
    </row>
    <row r="179" spans="1:44" x14ac:dyDescent="0.25">
      <c r="A179" t="s">
        <v>192</v>
      </c>
      <c r="B179" s="3">
        <v>45325</v>
      </c>
      <c r="C179" s="13">
        <v>45343</v>
      </c>
      <c r="D179">
        <f t="shared" si="48"/>
        <v>18</v>
      </c>
      <c r="E179" t="str">
        <f t="shared" si="49"/>
        <v>Original</v>
      </c>
      <c r="F179" s="3">
        <f t="shared" si="50"/>
        <v>45343</v>
      </c>
      <c r="G179" s="8">
        <f t="shared" si="51"/>
        <v>18</v>
      </c>
      <c r="H179" t="s">
        <v>649</v>
      </c>
      <c r="I179" t="s">
        <v>656</v>
      </c>
      <c r="J179" t="s">
        <v>698</v>
      </c>
      <c r="K179" t="s">
        <v>701</v>
      </c>
      <c r="L179" t="s">
        <v>707</v>
      </c>
      <c r="M179" t="s">
        <v>722</v>
      </c>
      <c r="N179" t="s">
        <v>727</v>
      </c>
      <c r="O179" t="s">
        <v>911</v>
      </c>
      <c r="P179" s="4">
        <v>39.229999999999997</v>
      </c>
      <c r="Q179" s="23">
        <v>30.09</v>
      </c>
      <c r="R179" s="4">
        <f t="shared" si="54"/>
        <v>30.09</v>
      </c>
      <c r="S179" s="11">
        <v>0.17699999999999999</v>
      </c>
      <c r="T179" s="8">
        <v>13</v>
      </c>
      <c r="U179" s="4">
        <f t="shared" si="55"/>
        <v>321.93290999999999</v>
      </c>
      <c r="V179" s="4">
        <f t="shared" si="56"/>
        <v>509.98999999999995</v>
      </c>
      <c r="W179" s="4">
        <f t="shared" si="57"/>
        <v>-188.05708999999996</v>
      </c>
      <c r="X179" s="11">
        <f t="shared" si="58"/>
        <v>-0.58414993981199359</v>
      </c>
      <c r="Y179" s="3" t="str">
        <f t="shared" si="52"/>
        <v>Feb-2024</v>
      </c>
      <c r="Z179" s="3">
        <f t="shared" si="59"/>
        <v>45323</v>
      </c>
      <c r="AA179" s="3">
        <f t="shared" si="60"/>
        <v>44927</v>
      </c>
      <c r="AB179">
        <f t="shared" si="61"/>
        <v>13</v>
      </c>
      <c r="AC179" s="18" t="str">
        <f t="shared" si="53"/>
        <v>Q1-2024</v>
      </c>
      <c r="AD179" t="str">
        <f t="shared" si="62"/>
        <v>Europe → Germany → Frankfurt</v>
      </c>
      <c r="AG179" t="str">
        <f t="shared" si="63"/>
        <v>Low</v>
      </c>
      <c r="AH179">
        <f t="shared" si="64"/>
        <v>0</v>
      </c>
      <c r="AI179">
        <f t="shared" si="65"/>
        <v>0</v>
      </c>
      <c r="AJ179" s="11">
        <f>MIN(S179, WhatIf_Panel!$B$2)</f>
        <v>0.17699999999999999</v>
      </c>
      <c r="AK179">
        <f>P179 * (1 + WhatIf_Panel!$B$3)</f>
        <v>43.152999999999999</v>
      </c>
      <c r="AL179">
        <f>ROUND(T179 * (1 + WhatIf_Panel!$B$4), 0)</f>
        <v>14</v>
      </c>
      <c r="AM179">
        <f t="shared" si="66"/>
        <v>346.69698</v>
      </c>
      <c r="AN179">
        <f t="shared" si="67"/>
        <v>604.14199999999994</v>
      </c>
      <c r="AO179">
        <f t="shared" si="68"/>
        <v>-257.44501999999994</v>
      </c>
      <c r="AP179" s="11">
        <f t="shared" si="69"/>
        <v>-0.74256493379319299</v>
      </c>
      <c r="AQ179" s="4">
        <f t="shared" si="70"/>
        <v>24.764070000000004</v>
      </c>
      <c r="AR179" s="4">
        <f t="shared" si="71"/>
        <v>-69.387929999999983</v>
      </c>
    </row>
    <row r="180" spans="1:44" x14ac:dyDescent="0.25">
      <c r="A180" t="s">
        <v>193</v>
      </c>
      <c r="B180" s="3">
        <v>45021</v>
      </c>
      <c r="C180" s="13">
        <v>45032</v>
      </c>
      <c r="D180">
        <f t="shared" si="48"/>
        <v>11</v>
      </c>
      <c r="E180" t="str">
        <f t="shared" si="49"/>
        <v>Original</v>
      </c>
      <c r="F180" s="3">
        <f t="shared" si="50"/>
        <v>45032</v>
      </c>
      <c r="G180" s="8">
        <f t="shared" si="51"/>
        <v>11</v>
      </c>
      <c r="H180" t="s">
        <v>648</v>
      </c>
      <c r="I180" t="s">
        <v>653</v>
      </c>
      <c r="J180" t="s">
        <v>688</v>
      </c>
      <c r="K180" t="s">
        <v>703</v>
      </c>
      <c r="L180" t="s">
        <v>708</v>
      </c>
      <c r="M180" t="s">
        <v>719</v>
      </c>
      <c r="N180" t="s">
        <v>732</v>
      </c>
      <c r="O180" t="s">
        <v>912</v>
      </c>
      <c r="P180" s="4">
        <v>213.1</v>
      </c>
      <c r="Q180" s="23">
        <v>501.31</v>
      </c>
      <c r="R180" s="4">
        <f t="shared" si="54"/>
        <v>501.31</v>
      </c>
      <c r="S180" s="11">
        <v>5.6000000000000001E-2</v>
      </c>
      <c r="T180" s="8">
        <v>15</v>
      </c>
      <c r="U180" s="4">
        <f t="shared" si="55"/>
        <v>7098.5495999999994</v>
      </c>
      <c r="V180" s="4">
        <f t="shared" si="56"/>
        <v>3196.5</v>
      </c>
      <c r="W180" s="4">
        <f t="shared" si="57"/>
        <v>3902.0495999999994</v>
      </c>
      <c r="X180" s="11">
        <f t="shared" si="58"/>
        <v>0.54969674368409005</v>
      </c>
      <c r="Y180" s="3" t="str">
        <f t="shared" si="52"/>
        <v>Apr-2023</v>
      </c>
      <c r="Z180" s="3">
        <f t="shared" si="59"/>
        <v>45017</v>
      </c>
      <c r="AA180" s="3">
        <f t="shared" si="60"/>
        <v>44927</v>
      </c>
      <c r="AB180">
        <f t="shared" si="61"/>
        <v>3</v>
      </c>
      <c r="AC180" s="18" t="str">
        <f t="shared" si="53"/>
        <v>Q2-2023</v>
      </c>
      <c r="AD180" t="str">
        <f t="shared" si="62"/>
        <v>Americas → Canada → Vancouver</v>
      </c>
      <c r="AG180" t="str">
        <f t="shared" si="63"/>
        <v>Low</v>
      </c>
      <c r="AH180">
        <f t="shared" si="64"/>
        <v>0</v>
      </c>
      <c r="AI180">
        <f t="shared" si="65"/>
        <v>0</v>
      </c>
      <c r="AJ180" s="11">
        <f>MIN(S180, WhatIf_Panel!$B$2)</f>
        <v>5.6000000000000001E-2</v>
      </c>
      <c r="AK180">
        <f>P180 * (1 + WhatIf_Panel!$B$3)</f>
        <v>234.41000000000003</v>
      </c>
      <c r="AL180">
        <f>ROUND(T180 * (1 + WhatIf_Panel!$B$4), 0)</f>
        <v>16</v>
      </c>
      <c r="AM180">
        <f t="shared" si="66"/>
        <v>7571.7862399999995</v>
      </c>
      <c r="AN180">
        <f t="shared" si="67"/>
        <v>3750.5600000000004</v>
      </c>
      <c r="AO180">
        <f t="shared" si="68"/>
        <v>3821.2262399999991</v>
      </c>
      <c r="AP180" s="11">
        <f t="shared" si="69"/>
        <v>0.50466641805249901</v>
      </c>
      <c r="AQ180" s="4">
        <f t="shared" si="70"/>
        <v>473.23664000000008</v>
      </c>
      <c r="AR180" s="4">
        <f t="shared" si="71"/>
        <v>-80.823360000000321</v>
      </c>
    </row>
    <row r="181" spans="1:44" x14ac:dyDescent="0.25">
      <c r="A181" t="s">
        <v>194</v>
      </c>
      <c r="B181" s="3">
        <v>45890</v>
      </c>
      <c r="C181" s="13">
        <v>45912</v>
      </c>
      <c r="D181">
        <f t="shared" si="48"/>
        <v>22</v>
      </c>
      <c r="E181" t="str">
        <f t="shared" si="49"/>
        <v>Original</v>
      </c>
      <c r="F181" s="3">
        <f t="shared" si="50"/>
        <v>45912</v>
      </c>
      <c r="G181" s="8">
        <f t="shared" si="51"/>
        <v>22</v>
      </c>
      <c r="H181" t="s">
        <v>647</v>
      </c>
      <c r="I181" t="s">
        <v>659</v>
      </c>
      <c r="J181" t="s">
        <v>676</v>
      </c>
      <c r="K181" t="s">
        <v>702</v>
      </c>
      <c r="L181" t="s">
        <v>707</v>
      </c>
      <c r="M181" t="s">
        <v>717</v>
      </c>
      <c r="N181" t="s">
        <v>728</v>
      </c>
      <c r="O181" t="s">
        <v>913</v>
      </c>
      <c r="P181" s="4">
        <v>352.66</v>
      </c>
      <c r="Q181" s="23">
        <v>411.18</v>
      </c>
      <c r="R181" s="4">
        <f t="shared" si="54"/>
        <v>411.18</v>
      </c>
      <c r="S181" s="11">
        <v>0.17299999999999999</v>
      </c>
      <c r="T181" s="8">
        <v>13</v>
      </c>
      <c r="U181" s="4">
        <f t="shared" si="55"/>
        <v>4420.5961799999995</v>
      </c>
      <c r="V181" s="4">
        <f t="shared" si="56"/>
        <v>4584.58</v>
      </c>
      <c r="W181" s="4">
        <f t="shared" si="57"/>
        <v>-163.98382000000038</v>
      </c>
      <c r="X181" s="11">
        <f t="shared" si="58"/>
        <v>-3.7095408248758066E-2</v>
      </c>
      <c r="Y181" s="3" t="str">
        <f t="shared" si="52"/>
        <v>Aug-2025</v>
      </c>
      <c r="Z181" s="3">
        <f t="shared" si="59"/>
        <v>45870</v>
      </c>
      <c r="AA181" s="3">
        <f t="shared" si="60"/>
        <v>44927</v>
      </c>
      <c r="AB181">
        <f t="shared" si="61"/>
        <v>31</v>
      </c>
      <c r="AC181" s="18" t="str">
        <f t="shared" si="53"/>
        <v>Q3-2025</v>
      </c>
      <c r="AD181" t="str">
        <f t="shared" si="62"/>
        <v>Asia → China → Shenzhen</v>
      </c>
      <c r="AG181" t="str">
        <f t="shared" si="63"/>
        <v>Low</v>
      </c>
      <c r="AH181">
        <f t="shared" si="64"/>
        <v>0</v>
      </c>
      <c r="AI181">
        <f t="shared" si="65"/>
        <v>0</v>
      </c>
      <c r="AJ181" s="11">
        <f>MIN(S181, WhatIf_Panel!$B$2)</f>
        <v>0.17299999999999999</v>
      </c>
      <c r="AK181">
        <f>P181 * (1 + WhatIf_Panel!$B$3)</f>
        <v>387.92600000000004</v>
      </c>
      <c r="AL181">
        <f>ROUND(T181 * (1 + WhatIf_Panel!$B$4), 0)</f>
        <v>14</v>
      </c>
      <c r="AM181">
        <f t="shared" si="66"/>
        <v>4760.6420399999997</v>
      </c>
      <c r="AN181">
        <f t="shared" si="67"/>
        <v>5430.9640000000009</v>
      </c>
      <c r="AO181">
        <f t="shared" si="68"/>
        <v>-670.32196000000113</v>
      </c>
      <c r="AP181" s="11">
        <f t="shared" si="69"/>
        <v>-0.14080494907363403</v>
      </c>
      <c r="AQ181" s="4">
        <f t="shared" si="70"/>
        <v>340.04586000000018</v>
      </c>
      <c r="AR181" s="4">
        <f t="shared" si="71"/>
        <v>-506.33814000000075</v>
      </c>
    </row>
    <row r="182" spans="1:44" x14ac:dyDescent="0.25">
      <c r="A182" t="s">
        <v>195</v>
      </c>
      <c r="B182" s="3">
        <v>45915</v>
      </c>
      <c r="C182" s="13">
        <v>45918</v>
      </c>
      <c r="D182">
        <f t="shared" si="48"/>
        <v>3</v>
      </c>
      <c r="E182" t="str">
        <f t="shared" si="49"/>
        <v>Original</v>
      </c>
      <c r="F182" s="3">
        <f t="shared" si="50"/>
        <v>45918</v>
      </c>
      <c r="G182" s="8">
        <f t="shared" si="51"/>
        <v>3</v>
      </c>
      <c r="H182" t="s">
        <v>648</v>
      </c>
      <c r="I182" t="s">
        <v>655</v>
      </c>
      <c r="J182" t="s">
        <v>692</v>
      </c>
      <c r="K182" t="s">
        <v>703</v>
      </c>
      <c r="L182" t="s">
        <v>711</v>
      </c>
      <c r="M182" t="s">
        <v>716</v>
      </c>
      <c r="N182" t="s">
        <v>733</v>
      </c>
      <c r="O182" t="s">
        <v>914</v>
      </c>
      <c r="P182" s="4">
        <v>5.5</v>
      </c>
      <c r="Q182" s="23">
        <v>5.92</v>
      </c>
      <c r="R182" s="4">
        <f t="shared" si="54"/>
        <v>5.92</v>
      </c>
      <c r="S182" s="11">
        <v>0.21199999999999999</v>
      </c>
      <c r="T182" s="8">
        <v>4</v>
      </c>
      <c r="U182" s="4">
        <f t="shared" si="55"/>
        <v>18.659839999999999</v>
      </c>
      <c r="V182" s="4">
        <f t="shared" si="56"/>
        <v>22</v>
      </c>
      <c r="W182" s="4">
        <f t="shared" si="57"/>
        <v>-3.3401600000000009</v>
      </c>
      <c r="X182" s="11">
        <f t="shared" si="58"/>
        <v>-0.17900260666758133</v>
      </c>
      <c r="Y182" s="3" t="str">
        <f t="shared" si="52"/>
        <v>Sep-2025</v>
      </c>
      <c r="Z182" s="3">
        <f t="shared" si="59"/>
        <v>45901</v>
      </c>
      <c r="AA182" s="3">
        <f t="shared" si="60"/>
        <v>44927</v>
      </c>
      <c r="AB182">
        <f t="shared" si="61"/>
        <v>32</v>
      </c>
      <c r="AC182" s="18" t="str">
        <f t="shared" si="53"/>
        <v>Q3-2025</v>
      </c>
      <c r="AD182" t="str">
        <f t="shared" si="62"/>
        <v>Americas → Brazil → Rio de Janeiro</v>
      </c>
      <c r="AG182" t="str">
        <f t="shared" si="63"/>
        <v>Low</v>
      </c>
      <c r="AH182">
        <f t="shared" si="64"/>
        <v>1</v>
      </c>
      <c r="AI182">
        <f t="shared" si="65"/>
        <v>1</v>
      </c>
      <c r="AJ182" s="11">
        <f>MIN(S182, WhatIf_Panel!$B$2)</f>
        <v>0.21199999999999999</v>
      </c>
      <c r="AK182">
        <f>P182 * (1 + WhatIf_Panel!$B$3)</f>
        <v>6.0500000000000007</v>
      </c>
      <c r="AL182">
        <f>ROUND(T182 * (1 + WhatIf_Panel!$B$4), 0)</f>
        <v>4</v>
      </c>
      <c r="AM182">
        <f t="shared" si="66"/>
        <v>18.659839999999999</v>
      </c>
      <c r="AN182">
        <f t="shared" si="67"/>
        <v>24.200000000000003</v>
      </c>
      <c r="AO182">
        <f t="shared" si="68"/>
        <v>-5.5401600000000037</v>
      </c>
      <c r="AP182" s="11">
        <f t="shared" si="69"/>
        <v>-0.29690286733433963</v>
      </c>
      <c r="AQ182" s="4">
        <f t="shared" si="70"/>
        <v>0</v>
      </c>
      <c r="AR182" s="4">
        <f t="shared" si="71"/>
        <v>-2.2000000000000028</v>
      </c>
    </row>
    <row r="183" spans="1:44" x14ac:dyDescent="0.25">
      <c r="A183" t="s">
        <v>196</v>
      </c>
      <c r="B183" s="3">
        <v>45568</v>
      </c>
      <c r="C183" s="13">
        <v>45576</v>
      </c>
      <c r="D183">
        <f t="shared" si="48"/>
        <v>8</v>
      </c>
      <c r="E183" t="str">
        <f t="shared" si="49"/>
        <v>Original</v>
      </c>
      <c r="F183" s="3">
        <f t="shared" si="50"/>
        <v>45576</v>
      </c>
      <c r="G183" s="8">
        <f t="shared" si="51"/>
        <v>8</v>
      </c>
      <c r="H183" t="s">
        <v>647</v>
      </c>
      <c r="I183" t="s">
        <v>659</v>
      </c>
      <c r="J183" t="s">
        <v>699</v>
      </c>
      <c r="K183" t="s">
        <v>706</v>
      </c>
      <c r="L183" t="s">
        <v>711</v>
      </c>
      <c r="M183" t="s">
        <v>717</v>
      </c>
      <c r="N183" t="s">
        <v>730</v>
      </c>
      <c r="O183" t="s">
        <v>915</v>
      </c>
      <c r="P183" s="4">
        <v>1132.6099999999999</v>
      </c>
      <c r="Q183" s="23">
        <v>2206.63</v>
      </c>
      <c r="R183" s="4">
        <f t="shared" si="54"/>
        <v>2206.63</v>
      </c>
      <c r="S183" s="11">
        <v>6.3E-2</v>
      </c>
      <c r="T183" s="8">
        <v>20</v>
      </c>
      <c r="U183" s="4">
        <f t="shared" si="55"/>
        <v>41352.246200000009</v>
      </c>
      <c r="V183" s="4">
        <f t="shared" si="56"/>
        <v>22652.199999999997</v>
      </c>
      <c r="W183" s="4">
        <f t="shared" si="57"/>
        <v>18700.046200000012</v>
      </c>
      <c r="X183" s="11">
        <f t="shared" si="58"/>
        <v>0.45221355351671338</v>
      </c>
      <c r="Y183" s="3" t="str">
        <f t="shared" si="52"/>
        <v>Oct-2024</v>
      </c>
      <c r="Z183" s="3">
        <f t="shared" si="59"/>
        <v>45566</v>
      </c>
      <c r="AA183" s="3">
        <f t="shared" si="60"/>
        <v>44927</v>
      </c>
      <c r="AB183">
        <f t="shared" si="61"/>
        <v>21</v>
      </c>
      <c r="AC183" s="18" t="str">
        <f t="shared" si="53"/>
        <v>Q4-2024</v>
      </c>
      <c r="AD183" t="str">
        <f t="shared" si="62"/>
        <v>Asia → China → Beijing</v>
      </c>
      <c r="AG183" t="str">
        <f t="shared" si="63"/>
        <v>High</v>
      </c>
      <c r="AH183">
        <f t="shared" si="64"/>
        <v>0</v>
      </c>
      <c r="AI183">
        <f t="shared" si="65"/>
        <v>0</v>
      </c>
      <c r="AJ183" s="11">
        <f>MIN(S183, WhatIf_Panel!$B$2)</f>
        <v>6.3E-2</v>
      </c>
      <c r="AK183">
        <f>P183 * (1 + WhatIf_Panel!$B$3)</f>
        <v>1245.8710000000001</v>
      </c>
      <c r="AL183">
        <f>ROUND(T183 * (1 + WhatIf_Panel!$B$4), 0)</f>
        <v>21</v>
      </c>
      <c r="AM183">
        <f t="shared" si="66"/>
        <v>43419.858510000005</v>
      </c>
      <c r="AN183">
        <f t="shared" si="67"/>
        <v>26163.291000000001</v>
      </c>
      <c r="AO183">
        <f t="shared" si="68"/>
        <v>17256.567510000004</v>
      </c>
      <c r="AP183" s="11">
        <f t="shared" si="69"/>
        <v>0.39743490886838456</v>
      </c>
      <c r="AQ183" s="4">
        <f t="shared" si="70"/>
        <v>2067.6123099999968</v>
      </c>
      <c r="AR183" s="4">
        <f t="shared" si="71"/>
        <v>-1443.4786900000072</v>
      </c>
    </row>
    <row r="184" spans="1:44" x14ac:dyDescent="0.25">
      <c r="A184" t="s">
        <v>197</v>
      </c>
      <c r="B184" s="3">
        <v>45690</v>
      </c>
      <c r="C184" s="13">
        <v>45720</v>
      </c>
      <c r="D184">
        <f t="shared" si="48"/>
        <v>30</v>
      </c>
      <c r="E184" t="str">
        <f t="shared" si="49"/>
        <v>Original</v>
      </c>
      <c r="F184" s="3">
        <f t="shared" si="50"/>
        <v>45720</v>
      </c>
      <c r="G184" s="8">
        <f t="shared" si="51"/>
        <v>30</v>
      </c>
      <c r="H184" t="s">
        <v>647</v>
      </c>
      <c r="I184" t="s">
        <v>652</v>
      </c>
      <c r="J184" t="s">
        <v>666</v>
      </c>
      <c r="K184" t="s">
        <v>702</v>
      </c>
      <c r="L184" t="s">
        <v>710</v>
      </c>
      <c r="M184" t="s">
        <v>716</v>
      </c>
      <c r="N184" t="s">
        <v>733</v>
      </c>
      <c r="O184" t="s">
        <v>916</v>
      </c>
      <c r="P184" s="4">
        <v>766.59</v>
      </c>
      <c r="Q184" s="23">
        <v>1912.8</v>
      </c>
      <c r="R184" s="4">
        <f t="shared" si="54"/>
        <v>1912.8</v>
      </c>
      <c r="S184" s="11">
        <v>0.19600000000000001</v>
      </c>
      <c r="T184" s="8">
        <v>5</v>
      </c>
      <c r="U184" s="4">
        <f t="shared" si="55"/>
        <v>7689.4560000000001</v>
      </c>
      <c r="V184" s="4">
        <f t="shared" si="56"/>
        <v>3832.9500000000003</v>
      </c>
      <c r="W184" s="4">
        <f t="shared" si="57"/>
        <v>3856.5059999999999</v>
      </c>
      <c r="X184" s="11">
        <f t="shared" si="58"/>
        <v>0.50153170783472845</v>
      </c>
      <c r="Y184" s="3" t="str">
        <f t="shared" si="52"/>
        <v>Feb-2025</v>
      </c>
      <c r="Z184" s="3">
        <f t="shared" si="59"/>
        <v>45689</v>
      </c>
      <c r="AA184" s="3">
        <f t="shared" si="60"/>
        <v>44986</v>
      </c>
      <c r="AB184">
        <f t="shared" si="61"/>
        <v>23</v>
      </c>
      <c r="AC184" s="18" t="str">
        <f t="shared" si="53"/>
        <v>Q1-2025</v>
      </c>
      <c r="AD184" t="str">
        <f t="shared" si="62"/>
        <v>Asia → Japan → Osaka</v>
      </c>
      <c r="AG184" t="str">
        <f t="shared" si="63"/>
        <v>High</v>
      </c>
      <c r="AH184">
        <f t="shared" si="64"/>
        <v>0</v>
      </c>
      <c r="AI184">
        <f t="shared" si="65"/>
        <v>0</v>
      </c>
      <c r="AJ184" s="11">
        <f>MIN(S184, WhatIf_Panel!$B$2)</f>
        <v>0.19600000000000001</v>
      </c>
      <c r="AK184">
        <f>P184 * (1 + WhatIf_Panel!$B$3)</f>
        <v>843.24900000000014</v>
      </c>
      <c r="AL184">
        <f>ROUND(T184 * (1 + WhatIf_Panel!$B$4), 0)</f>
        <v>5</v>
      </c>
      <c r="AM184">
        <f t="shared" si="66"/>
        <v>7689.4560000000001</v>
      </c>
      <c r="AN184">
        <f t="shared" si="67"/>
        <v>4216.2450000000008</v>
      </c>
      <c r="AO184">
        <f t="shared" si="68"/>
        <v>3473.2109999999993</v>
      </c>
      <c r="AP184" s="11">
        <f t="shared" si="69"/>
        <v>0.45168487861820122</v>
      </c>
      <c r="AQ184" s="4">
        <f t="shared" si="70"/>
        <v>0</v>
      </c>
      <c r="AR184" s="4">
        <f t="shared" si="71"/>
        <v>-383.29500000000053</v>
      </c>
    </row>
    <row r="185" spans="1:44" x14ac:dyDescent="0.25">
      <c r="A185" t="s">
        <v>198</v>
      </c>
      <c r="B185" s="3">
        <v>45157</v>
      </c>
      <c r="C185" s="13">
        <v>45161</v>
      </c>
      <c r="D185">
        <f t="shared" si="48"/>
        <v>4</v>
      </c>
      <c r="E185" t="str">
        <f t="shared" si="49"/>
        <v>Original</v>
      </c>
      <c r="F185" s="3">
        <f t="shared" si="50"/>
        <v>45161</v>
      </c>
      <c r="G185" s="8">
        <f t="shared" si="51"/>
        <v>4</v>
      </c>
      <c r="H185" t="s">
        <v>646</v>
      </c>
      <c r="I185" t="s">
        <v>651</v>
      </c>
      <c r="J185" t="s">
        <v>669</v>
      </c>
      <c r="K185" t="s">
        <v>705</v>
      </c>
      <c r="L185" t="s">
        <v>708</v>
      </c>
      <c r="M185" t="s">
        <v>713</v>
      </c>
      <c r="N185" t="s">
        <v>732</v>
      </c>
      <c r="O185" t="s">
        <v>917</v>
      </c>
      <c r="P185" s="4">
        <v>790.63</v>
      </c>
      <c r="Q185" s="23">
        <v>1382.31</v>
      </c>
      <c r="R185" s="4">
        <f t="shared" si="54"/>
        <v>1382.31</v>
      </c>
      <c r="S185" s="11">
        <v>0.10100000000000001</v>
      </c>
      <c r="T185" s="8">
        <v>7</v>
      </c>
      <c r="U185" s="4">
        <f t="shared" si="55"/>
        <v>8698.8768300000011</v>
      </c>
      <c r="V185" s="4">
        <f t="shared" si="56"/>
        <v>5534.41</v>
      </c>
      <c r="W185" s="4">
        <f t="shared" si="57"/>
        <v>3164.4668300000012</v>
      </c>
      <c r="X185" s="11">
        <f t="shared" si="58"/>
        <v>0.36377878338116448</v>
      </c>
      <c r="Y185" s="3" t="str">
        <f t="shared" si="52"/>
        <v>Aug-2023</v>
      </c>
      <c r="Z185" s="3">
        <f t="shared" si="59"/>
        <v>45139</v>
      </c>
      <c r="AA185" s="3">
        <f t="shared" si="60"/>
        <v>44927</v>
      </c>
      <c r="AB185">
        <f t="shared" si="61"/>
        <v>7</v>
      </c>
      <c r="AC185" s="18" t="str">
        <f t="shared" si="53"/>
        <v>Q3-2023</v>
      </c>
      <c r="AD185" t="str">
        <f t="shared" si="62"/>
        <v>Africa → Nigeria → Abuja</v>
      </c>
      <c r="AG185" t="str">
        <f t="shared" si="63"/>
        <v>Medium</v>
      </c>
      <c r="AH185">
        <f t="shared" si="64"/>
        <v>1</v>
      </c>
      <c r="AI185">
        <f t="shared" si="65"/>
        <v>0</v>
      </c>
      <c r="AJ185" s="11">
        <f>MIN(S185, WhatIf_Panel!$B$2)</f>
        <v>0.10100000000000001</v>
      </c>
      <c r="AK185">
        <f>P185 * (1 + WhatIf_Panel!$B$3)</f>
        <v>869.6930000000001</v>
      </c>
      <c r="AL185">
        <f>ROUND(T185 * (1 + WhatIf_Panel!$B$4), 0)</f>
        <v>7</v>
      </c>
      <c r="AM185">
        <f t="shared" si="66"/>
        <v>8698.8768300000011</v>
      </c>
      <c r="AN185">
        <f t="shared" si="67"/>
        <v>6087.8510000000006</v>
      </c>
      <c r="AO185">
        <f t="shared" si="68"/>
        <v>2611.0258300000005</v>
      </c>
      <c r="AP185" s="11">
        <f t="shared" si="69"/>
        <v>0.30015666171928085</v>
      </c>
      <c r="AQ185" s="4">
        <f t="shared" si="70"/>
        <v>0</v>
      </c>
      <c r="AR185" s="4">
        <f t="shared" si="71"/>
        <v>-553.44100000000071</v>
      </c>
    </row>
    <row r="186" spans="1:44" x14ac:dyDescent="0.25">
      <c r="A186" t="s">
        <v>199</v>
      </c>
      <c r="B186" s="3">
        <v>45587</v>
      </c>
      <c r="C186" s="13">
        <v>45594</v>
      </c>
      <c r="D186">
        <f t="shared" si="48"/>
        <v>7</v>
      </c>
      <c r="E186" t="str">
        <f t="shared" si="49"/>
        <v>Original</v>
      </c>
      <c r="F186" s="3">
        <f t="shared" si="50"/>
        <v>45594</v>
      </c>
      <c r="G186" s="8">
        <f t="shared" si="51"/>
        <v>7</v>
      </c>
      <c r="H186" t="s">
        <v>646</v>
      </c>
      <c r="I186" t="s">
        <v>651</v>
      </c>
      <c r="J186" t="s">
        <v>663</v>
      </c>
      <c r="K186" t="s">
        <v>706</v>
      </c>
      <c r="L186" t="s">
        <v>710</v>
      </c>
      <c r="M186" t="s">
        <v>724</v>
      </c>
      <c r="N186" t="s">
        <v>732</v>
      </c>
      <c r="O186" t="s">
        <v>918</v>
      </c>
      <c r="P186" s="4">
        <v>1023.06</v>
      </c>
      <c r="Q186" s="23">
        <v>1355.61</v>
      </c>
      <c r="R186" s="4">
        <f t="shared" si="54"/>
        <v>1355.61</v>
      </c>
      <c r="S186" s="11">
        <v>0.153</v>
      </c>
      <c r="T186" s="8">
        <v>23</v>
      </c>
      <c r="U186" s="4">
        <f t="shared" si="55"/>
        <v>26408.63841</v>
      </c>
      <c r="V186" s="4">
        <f t="shared" si="56"/>
        <v>23530.379999999997</v>
      </c>
      <c r="W186" s="4">
        <f t="shared" si="57"/>
        <v>2878.2584100000022</v>
      </c>
      <c r="X186" s="11">
        <f t="shared" si="58"/>
        <v>0.10898927711888809</v>
      </c>
      <c r="Y186" s="3" t="str">
        <f t="shared" si="52"/>
        <v>Oct-2024</v>
      </c>
      <c r="Z186" s="3">
        <f t="shared" si="59"/>
        <v>45566</v>
      </c>
      <c r="AA186" s="3">
        <f t="shared" si="60"/>
        <v>44927</v>
      </c>
      <c r="AB186">
        <f t="shared" si="61"/>
        <v>21</v>
      </c>
      <c r="AC186" s="18" t="str">
        <f t="shared" si="53"/>
        <v>Q4-2024</v>
      </c>
      <c r="AD186" t="str">
        <f t="shared" si="62"/>
        <v>Africa → Nigeria → Port Harcourt</v>
      </c>
      <c r="AG186" t="str">
        <f t="shared" si="63"/>
        <v>Medium</v>
      </c>
      <c r="AH186">
        <f t="shared" si="64"/>
        <v>1</v>
      </c>
      <c r="AI186">
        <f t="shared" si="65"/>
        <v>0</v>
      </c>
      <c r="AJ186" s="11">
        <f>MIN(S186, WhatIf_Panel!$B$2)</f>
        <v>0.153</v>
      </c>
      <c r="AK186">
        <f>P186 * (1 + WhatIf_Panel!$B$3)</f>
        <v>1125.366</v>
      </c>
      <c r="AL186">
        <f>ROUND(T186 * (1 + WhatIf_Panel!$B$4), 0)</f>
        <v>24</v>
      </c>
      <c r="AM186">
        <f t="shared" si="66"/>
        <v>27556.840079999998</v>
      </c>
      <c r="AN186">
        <f t="shared" si="67"/>
        <v>27008.784</v>
      </c>
      <c r="AO186">
        <f t="shared" si="68"/>
        <v>548.05607999999847</v>
      </c>
      <c r="AP186" s="11">
        <f t="shared" si="69"/>
        <v>1.9888204830776756E-2</v>
      </c>
      <c r="AQ186" s="4">
        <f t="shared" si="70"/>
        <v>1148.2016699999986</v>
      </c>
      <c r="AR186" s="4">
        <f t="shared" si="71"/>
        <v>-2330.2023300000037</v>
      </c>
    </row>
    <row r="187" spans="1:44" x14ac:dyDescent="0.25">
      <c r="A187" t="s">
        <v>200</v>
      </c>
      <c r="B187" s="3">
        <v>45099</v>
      </c>
      <c r="C187" s="13">
        <v>45128</v>
      </c>
      <c r="D187">
        <f t="shared" si="48"/>
        <v>29</v>
      </c>
      <c r="E187" t="str">
        <f t="shared" si="49"/>
        <v>Original</v>
      </c>
      <c r="F187" s="3">
        <f t="shared" si="50"/>
        <v>45128</v>
      </c>
      <c r="G187" s="8">
        <f t="shared" si="51"/>
        <v>29</v>
      </c>
      <c r="H187" t="s">
        <v>649</v>
      </c>
      <c r="I187" t="s">
        <v>657</v>
      </c>
      <c r="J187" t="s">
        <v>679</v>
      </c>
      <c r="K187" t="s">
        <v>701</v>
      </c>
      <c r="L187" t="s">
        <v>707</v>
      </c>
      <c r="M187" t="s">
        <v>713</v>
      </c>
      <c r="N187" t="s">
        <v>733</v>
      </c>
      <c r="O187" t="s">
        <v>919</v>
      </c>
      <c r="P187" s="4">
        <v>734.34</v>
      </c>
      <c r="Q187" s="23">
        <v>887.9</v>
      </c>
      <c r="R187" s="4">
        <f t="shared" si="54"/>
        <v>887.9</v>
      </c>
      <c r="S187" s="11">
        <v>2.5000000000000001E-2</v>
      </c>
      <c r="T187" s="8">
        <v>12</v>
      </c>
      <c r="U187" s="4">
        <f t="shared" si="55"/>
        <v>10388.429999999998</v>
      </c>
      <c r="V187" s="4">
        <f t="shared" si="56"/>
        <v>8812.08</v>
      </c>
      <c r="W187" s="4">
        <f t="shared" si="57"/>
        <v>1576.3499999999985</v>
      </c>
      <c r="X187" s="11">
        <f t="shared" si="58"/>
        <v>0.15174092716608753</v>
      </c>
      <c r="Y187" s="3" t="str">
        <f t="shared" si="52"/>
        <v>Jun-2023</v>
      </c>
      <c r="Z187" s="3">
        <f t="shared" si="59"/>
        <v>45078</v>
      </c>
      <c r="AA187" s="3">
        <f t="shared" si="60"/>
        <v>44927</v>
      </c>
      <c r="AB187">
        <f t="shared" si="61"/>
        <v>5</v>
      </c>
      <c r="AC187" s="18" t="str">
        <f t="shared" si="53"/>
        <v>Q2-2023</v>
      </c>
      <c r="AD187" t="str">
        <f t="shared" si="62"/>
        <v>Europe → France → Lyon</v>
      </c>
      <c r="AG187" t="str">
        <f t="shared" si="63"/>
        <v>Medium</v>
      </c>
      <c r="AH187">
        <f t="shared" si="64"/>
        <v>0</v>
      </c>
      <c r="AI187">
        <f t="shared" si="65"/>
        <v>0</v>
      </c>
      <c r="AJ187" s="11">
        <f>MIN(S187, WhatIf_Panel!$B$2)</f>
        <v>2.5000000000000001E-2</v>
      </c>
      <c r="AK187">
        <f>P187 * (1 + WhatIf_Panel!$B$3)</f>
        <v>807.77400000000011</v>
      </c>
      <c r="AL187">
        <f>ROUND(T187 * (1 + WhatIf_Panel!$B$4), 0)</f>
        <v>13</v>
      </c>
      <c r="AM187">
        <f t="shared" si="66"/>
        <v>11254.132499999998</v>
      </c>
      <c r="AN187">
        <f t="shared" si="67"/>
        <v>10501.062000000002</v>
      </c>
      <c r="AO187">
        <f t="shared" si="68"/>
        <v>753.07049999999617</v>
      </c>
      <c r="AP187" s="11">
        <f t="shared" si="69"/>
        <v>6.6915019882696089E-2</v>
      </c>
      <c r="AQ187" s="4">
        <f t="shared" si="70"/>
        <v>865.70249999999942</v>
      </c>
      <c r="AR187" s="4">
        <f t="shared" si="71"/>
        <v>-823.27950000000237</v>
      </c>
    </row>
    <row r="188" spans="1:44" x14ac:dyDescent="0.25">
      <c r="A188" t="s">
        <v>201</v>
      </c>
      <c r="B188" s="3">
        <v>45670</v>
      </c>
      <c r="C188" s="13">
        <v>45696</v>
      </c>
      <c r="D188">
        <f t="shared" si="48"/>
        <v>26</v>
      </c>
      <c r="E188" t="str">
        <f t="shared" si="49"/>
        <v>Original</v>
      </c>
      <c r="F188" s="3">
        <f t="shared" si="50"/>
        <v>45696</v>
      </c>
      <c r="G188" s="8">
        <f t="shared" si="51"/>
        <v>26</v>
      </c>
      <c r="H188" t="s">
        <v>649</v>
      </c>
      <c r="I188" t="s">
        <v>657</v>
      </c>
      <c r="J188" t="s">
        <v>690</v>
      </c>
      <c r="K188" t="s">
        <v>703</v>
      </c>
      <c r="L188" s="9" t="s">
        <v>1422</v>
      </c>
      <c r="M188" t="s">
        <v>718</v>
      </c>
      <c r="N188" t="s">
        <v>732</v>
      </c>
      <c r="O188" t="s">
        <v>920</v>
      </c>
      <c r="P188" s="4">
        <v>594.74</v>
      </c>
      <c r="Q188" s="23">
        <v>1020.69</v>
      </c>
      <c r="R188" s="4">
        <f t="shared" si="54"/>
        <v>1020.69</v>
      </c>
      <c r="S188" s="11">
        <v>0.21099999999999999</v>
      </c>
      <c r="T188" s="8">
        <v>6</v>
      </c>
      <c r="U188" s="4">
        <f t="shared" si="55"/>
        <v>4831.9464600000001</v>
      </c>
      <c r="V188" s="4">
        <f t="shared" si="56"/>
        <v>3568.44</v>
      </c>
      <c r="W188" s="4">
        <f t="shared" si="57"/>
        <v>1263.5064600000001</v>
      </c>
      <c r="X188" s="11">
        <f t="shared" si="58"/>
        <v>0.26149016146176424</v>
      </c>
      <c r="Y188" s="3" t="str">
        <f t="shared" si="52"/>
        <v>Jan-2025</v>
      </c>
      <c r="Z188" s="3">
        <f t="shared" si="59"/>
        <v>45658</v>
      </c>
      <c r="AA188" s="3">
        <f t="shared" si="60"/>
        <v>44927</v>
      </c>
      <c r="AB188">
        <f t="shared" si="61"/>
        <v>24</v>
      </c>
      <c r="AC188" s="18" t="str">
        <f t="shared" si="53"/>
        <v>Q1-2025</v>
      </c>
      <c r="AD188" t="str">
        <f t="shared" si="62"/>
        <v>Europe → France → Paris</v>
      </c>
      <c r="AG188" t="str">
        <f t="shared" si="63"/>
        <v>Medium</v>
      </c>
      <c r="AH188">
        <f t="shared" si="64"/>
        <v>0</v>
      </c>
      <c r="AI188">
        <f t="shared" si="65"/>
        <v>1</v>
      </c>
      <c r="AJ188" s="11">
        <f>MIN(S188, WhatIf_Panel!$B$2)</f>
        <v>0.21099999999999999</v>
      </c>
      <c r="AK188">
        <f>P188 * (1 + WhatIf_Panel!$B$3)</f>
        <v>654.21400000000006</v>
      </c>
      <c r="AL188">
        <f>ROUND(T188 * (1 + WhatIf_Panel!$B$4), 0)</f>
        <v>6</v>
      </c>
      <c r="AM188">
        <f t="shared" si="66"/>
        <v>4831.9464600000001</v>
      </c>
      <c r="AN188">
        <f t="shared" si="67"/>
        <v>3925.2840000000006</v>
      </c>
      <c r="AO188">
        <f t="shared" si="68"/>
        <v>906.66245999999956</v>
      </c>
      <c r="AP188" s="11">
        <f t="shared" si="69"/>
        <v>0.18763917760794052</v>
      </c>
      <c r="AQ188" s="4">
        <f t="shared" si="70"/>
        <v>0</v>
      </c>
      <c r="AR188" s="4">
        <f t="shared" si="71"/>
        <v>-356.84400000000051</v>
      </c>
    </row>
    <row r="189" spans="1:44" x14ac:dyDescent="0.25">
      <c r="A189" t="s">
        <v>144</v>
      </c>
      <c r="B189" s="3">
        <v>44955</v>
      </c>
      <c r="C189" s="13">
        <v>44985</v>
      </c>
      <c r="D189">
        <f t="shared" si="48"/>
        <v>30</v>
      </c>
      <c r="E189" t="str">
        <f t="shared" si="49"/>
        <v>Original</v>
      </c>
      <c r="F189" s="3">
        <f t="shared" si="50"/>
        <v>44985</v>
      </c>
      <c r="G189" s="8">
        <f t="shared" si="51"/>
        <v>30</v>
      </c>
      <c r="H189" t="s">
        <v>647</v>
      </c>
      <c r="I189" t="s">
        <v>654</v>
      </c>
      <c r="J189" t="s">
        <v>668</v>
      </c>
      <c r="K189" t="s">
        <v>703</v>
      </c>
      <c r="L189" t="s">
        <v>707</v>
      </c>
      <c r="M189" t="s">
        <v>717</v>
      </c>
      <c r="N189" t="s">
        <v>733</v>
      </c>
      <c r="O189" t="s">
        <v>921</v>
      </c>
      <c r="P189" s="4">
        <v>1262.0999999999999</v>
      </c>
      <c r="Q189" s="23">
        <v>1395.53</v>
      </c>
      <c r="R189" s="4">
        <f t="shared" si="54"/>
        <v>1395.53</v>
      </c>
      <c r="S189" s="11">
        <v>0.23300000000000001</v>
      </c>
      <c r="T189" s="8">
        <v>25</v>
      </c>
      <c r="U189" s="4">
        <f t="shared" si="55"/>
        <v>26759.28775</v>
      </c>
      <c r="V189" s="4">
        <f t="shared" si="56"/>
        <v>31552.499999999996</v>
      </c>
      <c r="W189" s="4">
        <f t="shared" si="57"/>
        <v>-4793.2122499999969</v>
      </c>
      <c r="X189" s="11">
        <f t="shared" si="58"/>
        <v>-0.17912331205452198</v>
      </c>
      <c r="Y189" s="3" t="str">
        <f t="shared" si="52"/>
        <v>Jan-2023</v>
      </c>
      <c r="Z189" s="3">
        <f t="shared" si="59"/>
        <v>44927</v>
      </c>
      <c r="AA189" s="3">
        <f t="shared" si="60"/>
        <v>44927</v>
      </c>
      <c r="AB189">
        <f t="shared" si="61"/>
        <v>0</v>
      </c>
      <c r="AC189" s="18" t="str">
        <f t="shared" si="53"/>
        <v>Q1-2023</v>
      </c>
      <c r="AD189" t="str">
        <f t="shared" si="62"/>
        <v>Asia → India → Bengaluru</v>
      </c>
      <c r="AG189" t="str">
        <f t="shared" si="63"/>
        <v>Medium</v>
      </c>
      <c r="AH189">
        <f t="shared" si="64"/>
        <v>0</v>
      </c>
      <c r="AI189">
        <f t="shared" si="65"/>
        <v>1</v>
      </c>
      <c r="AJ189" s="11">
        <f>MIN(S189, WhatIf_Panel!$B$2)</f>
        <v>0.23300000000000001</v>
      </c>
      <c r="AK189">
        <f>P189 * (1 + WhatIf_Panel!$B$3)</f>
        <v>1388.31</v>
      </c>
      <c r="AL189">
        <f>ROUND(T189 * (1 + WhatIf_Panel!$B$4), 0)</f>
        <v>26</v>
      </c>
      <c r="AM189">
        <f t="shared" si="66"/>
        <v>27829.65926</v>
      </c>
      <c r="AN189">
        <f t="shared" si="67"/>
        <v>36096.06</v>
      </c>
      <c r="AO189">
        <f t="shared" si="68"/>
        <v>-8266.4007399999973</v>
      </c>
      <c r="AP189" s="11">
        <f t="shared" si="69"/>
        <v>-0.29703564325997417</v>
      </c>
      <c r="AQ189" s="4">
        <f t="shared" si="70"/>
        <v>1070.3715100000009</v>
      </c>
      <c r="AR189" s="4">
        <f t="shared" si="71"/>
        <v>-3473.1884900000005</v>
      </c>
    </row>
    <row r="190" spans="1:44" x14ac:dyDescent="0.25">
      <c r="A190" t="s">
        <v>202</v>
      </c>
      <c r="B190" s="3">
        <v>45126</v>
      </c>
      <c r="C190" s="13">
        <v>45138</v>
      </c>
      <c r="D190">
        <f t="shared" si="48"/>
        <v>12</v>
      </c>
      <c r="E190" t="str">
        <f t="shared" si="49"/>
        <v>Original</v>
      </c>
      <c r="F190" s="3">
        <f t="shared" si="50"/>
        <v>45138</v>
      </c>
      <c r="G190" s="8">
        <f t="shared" si="51"/>
        <v>12</v>
      </c>
      <c r="H190" t="s">
        <v>648</v>
      </c>
      <c r="I190" t="s">
        <v>655</v>
      </c>
      <c r="J190" t="s">
        <v>692</v>
      </c>
      <c r="K190" t="s">
        <v>701</v>
      </c>
      <c r="L190" t="s">
        <v>707</v>
      </c>
      <c r="M190" t="s">
        <v>712</v>
      </c>
      <c r="N190" t="s">
        <v>732</v>
      </c>
      <c r="O190" t="s">
        <v>922</v>
      </c>
      <c r="P190" s="4">
        <v>1334.64</v>
      </c>
      <c r="Q190" s="23">
        <v>2273.42</v>
      </c>
      <c r="R190" s="4">
        <f t="shared" si="54"/>
        <v>2273.42</v>
      </c>
      <c r="S190" s="11">
        <v>0.11799999999999999</v>
      </c>
      <c r="T190" s="8">
        <v>14</v>
      </c>
      <c r="U190" s="4">
        <f t="shared" si="55"/>
        <v>28072.190160000002</v>
      </c>
      <c r="V190" s="4">
        <f t="shared" si="56"/>
        <v>18684.960000000003</v>
      </c>
      <c r="W190" s="4">
        <f t="shared" si="57"/>
        <v>9387.2301599999992</v>
      </c>
      <c r="X190" s="11">
        <f t="shared" si="58"/>
        <v>0.33439607335575267</v>
      </c>
      <c r="Y190" s="3" t="str">
        <f t="shared" si="52"/>
        <v>Jul-2023</v>
      </c>
      <c r="Z190" s="3">
        <f t="shared" si="59"/>
        <v>45108</v>
      </c>
      <c r="AA190" s="3">
        <f t="shared" si="60"/>
        <v>44927</v>
      </c>
      <c r="AB190">
        <f t="shared" si="61"/>
        <v>6</v>
      </c>
      <c r="AC190" s="18" t="str">
        <f t="shared" si="53"/>
        <v>Q3-2023</v>
      </c>
      <c r="AD190" t="str">
        <f t="shared" si="62"/>
        <v>Americas → Brazil → Rio de Janeiro</v>
      </c>
      <c r="AG190" t="str">
        <f t="shared" si="63"/>
        <v>High</v>
      </c>
      <c r="AH190">
        <f t="shared" si="64"/>
        <v>0</v>
      </c>
      <c r="AI190">
        <f t="shared" si="65"/>
        <v>0</v>
      </c>
      <c r="AJ190" s="11">
        <f>MIN(S190, WhatIf_Panel!$B$2)</f>
        <v>0.11799999999999999</v>
      </c>
      <c r="AK190">
        <f>P190 * (1 + WhatIf_Panel!$B$3)</f>
        <v>1468.1040000000003</v>
      </c>
      <c r="AL190">
        <f>ROUND(T190 * (1 + WhatIf_Panel!$B$4), 0)</f>
        <v>15</v>
      </c>
      <c r="AM190">
        <f t="shared" si="66"/>
        <v>30077.346600000004</v>
      </c>
      <c r="AN190">
        <f t="shared" si="67"/>
        <v>22021.560000000005</v>
      </c>
      <c r="AO190">
        <f t="shared" si="68"/>
        <v>8055.7865999999995</v>
      </c>
      <c r="AP190" s="11">
        <f t="shared" si="69"/>
        <v>0.26783568069132796</v>
      </c>
      <c r="AQ190" s="4">
        <f t="shared" si="70"/>
        <v>2005.1564400000025</v>
      </c>
      <c r="AR190" s="4">
        <f t="shared" si="71"/>
        <v>-1331.4435599999997</v>
      </c>
    </row>
    <row r="191" spans="1:44" x14ac:dyDescent="0.25">
      <c r="A191" t="s">
        <v>203</v>
      </c>
      <c r="B191" s="3">
        <v>45431</v>
      </c>
      <c r="C191" s="13">
        <v>45451</v>
      </c>
      <c r="D191">
        <f t="shared" si="48"/>
        <v>20</v>
      </c>
      <c r="E191" t="str">
        <f t="shared" si="49"/>
        <v>Original</v>
      </c>
      <c r="F191" s="3">
        <f t="shared" si="50"/>
        <v>45451</v>
      </c>
      <c r="G191" s="8">
        <f t="shared" si="51"/>
        <v>20</v>
      </c>
      <c r="H191" t="s">
        <v>648</v>
      </c>
      <c r="I191" t="s">
        <v>655</v>
      </c>
      <c r="J191" t="s">
        <v>672</v>
      </c>
      <c r="K191" t="s">
        <v>705</v>
      </c>
      <c r="L191" t="s">
        <v>707</v>
      </c>
      <c r="M191" t="s">
        <v>718</v>
      </c>
      <c r="N191" t="s">
        <v>732</v>
      </c>
      <c r="O191" t="s">
        <v>923</v>
      </c>
      <c r="P191" s="4">
        <v>1075.9000000000001</v>
      </c>
      <c r="Q191" s="23">
        <v>1242.1500000000001</v>
      </c>
      <c r="R191" s="4">
        <f t="shared" si="54"/>
        <v>1242.1500000000001</v>
      </c>
      <c r="S191" s="11">
        <v>1.2E-2</v>
      </c>
      <c r="T191" s="8">
        <v>7</v>
      </c>
      <c r="U191" s="4">
        <f t="shared" si="55"/>
        <v>8590.7094000000016</v>
      </c>
      <c r="V191" s="4">
        <f t="shared" si="56"/>
        <v>7531.3000000000011</v>
      </c>
      <c r="W191" s="4">
        <f t="shared" si="57"/>
        <v>1059.4094000000005</v>
      </c>
      <c r="X191" s="11">
        <f t="shared" si="58"/>
        <v>0.12332036280961853</v>
      </c>
      <c r="Y191" s="3" t="str">
        <f t="shared" si="52"/>
        <v>May-2024</v>
      </c>
      <c r="Z191" s="3">
        <f t="shared" si="59"/>
        <v>45413</v>
      </c>
      <c r="AA191" s="3">
        <f t="shared" si="60"/>
        <v>44927</v>
      </c>
      <c r="AB191">
        <f t="shared" si="61"/>
        <v>16</v>
      </c>
      <c r="AC191" s="18" t="str">
        <f t="shared" si="53"/>
        <v>Q2-2024</v>
      </c>
      <c r="AD191" t="str">
        <f t="shared" si="62"/>
        <v>Americas → Brazil → Brasília</v>
      </c>
      <c r="AG191" t="str">
        <f t="shared" si="63"/>
        <v>Medium</v>
      </c>
      <c r="AH191">
        <f t="shared" si="64"/>
        <v>0</v>
      </c>
      <c r="AI191">
        <f t="shared" si="65"/>
        <v>0</v>
      </c>
      <c r="AJ191" s="11">
        <f>MIN(S191, WhatIf_Panel!$B$2)</f>
        <v>1.2E-2</v>
      </c>
      <c r="AK191">
        <f>P191 * (1 + WhatIf_Panel!$B$3)</f>
        <v>1183.4900000000002</v>
      </c>
      <c r="AL191">
        <f>ROUND(T191 * (1 + WhatIf_Panel!$B$4), 0)</f>
        <v>7</v>
      </c>
      <c r="AM191">
        <f t="shared" si="66"/>
        <v>8590.7094000000016</v>
      </c>
      <c r="AN191">
        <f t="shared" si="67"/>
        <v>8284.4300000000021</v>
      </c>
      <c r="AO191">
        <f t="shared" si="68"/>
        <v>306.27939999999944</v>
      </c>
      <c r="AP191" s="11">
        <f t="shared" si="69"/>
        <v>3.5652399090580274E-2</v>
      </c>
      <c r="AQ191" s="4">
        <f t="shared" si="70"/>
        <v>0</v>
      </c>
      <c r="AR191" s="4">
        <f t="shared" si="71"/>
        <v>-753.13000000000102</v>
      </c>
    </row>
    <row r="192" spans="1:44" x14ac:dyDescent="0.25">
      <c r="A192" t="s">
        <v>204</v>
      </c>
      <c r="B192" s="3">
        <v>45325</v>
      </c>
      <c r="C192" s="13">
        <v>45341</v>
      </c>
      <c r="D192">
        <f t="shared" si="48"/>
        <v>16</v>
      </c>
      <c r="E192" t="str">
        <f t="shared" si="49"/>
        <v>Original</v>
      </c>
      <c r="F192" s="3">
        <f t="shared" si="50"/>
        <v>45341</v>
      </c>
      <c r="G192" s="8">
        <f t="shared" si="51"/>
        <v>16</v>
      </c>
      <c r="H192" t="s">
        <v>647</v>
      </c>
      <c r="I192" t="s">
        <v>659</v>
      </c>
      <c r="J192" t="s">
        <v>676</v>
      </c>
      <c r="K192" t="s">
        <v>705</v>
      </c>
      <c r="L192" t="s">
        <v>708</v>
      </c>
      <c r="M192" t="s">
        <v>722</v>
      </c>
      <c r="N192" t="s">
        <v>731</v>
      </c>
      <c r="O192" t="s">
        <v>924</v>
      </c>
      <c r="P192" s="4">
        <v>993.75</v>
      </c>
      <c r="Q192" s="23">
        <v>1310.29</v>
      </c>
      <c r="R192" s="4">
        <f t="shared" si="54"/>
        <v>1310.29</v>
      </c>
      <c r="S192" s="11">
        <v>0.215</v>
      </c>
      <c r="T192" s="8">
        <v>19</v>
      </c>
      <c r="U192" s="4">
        <f t="shared" si="55"/>
        <v>19542.975350000001</v>
      </c>
      <c r="V192" s="4">
        <f t="shared" si="56"/>
        <v>18881.25</v>
      </c>
      <c r="W192" s="4">
        <f t="shared" si="57"/>
        <v>661.72535000000062</v>
      </c>
      <c r="X192" s="11">
        <f t="shared" si="58"/>
        <v>3.3860010471742245E-2</v>
      </c>
      <c r="Y192" s="3" t="str">
        <f t="shared" si="52"/>
        <v>Feb-2024</v>
      </c>
      <c r="Z192" s="3">
        <f t="shared" si="59"/>
        <v>45323</v>
      </c>
      <c r="AA192" s="3">
        <f t="shared" si="60"/>
        <v>44927</v>
      </c>
      <c r="AB192">
        <f t="shared" si="61"/>
        <v>13</v>
      </c>
      <c r="AC192" s="18" t="str">
        <f t="shared" si="53"/>
        <v>Q1-2024</v>
      </c>
      <c r="AD192" t="str">
        <f t="shared" si="62"/>
        <v>Asia → China → Shenzhen</v>
      </c>
      <c r="AG192" t="str">
        <f t="shared" si="63"/>
        <v>Medium</v>
      </c>
      <c r="AH192">
        <f t="shared" si="64"/>
        <v>0</v>
      </c>
      <c r="AI192">
        <f t="shared" si="65"/>
        <v>1</v>
      </c>
      <c r="AJ192" s="11">
        <f>MIN(S192, WhatIf_Panel!$B$2)</f>
        <v>0.215</v>
      </c>
      <c r="AK192">
        <f>P192 * (1 + WhatIf_Panel!$B$3)</f>
        <v>1093.125</v>
      </c>
      <c r="AL192">
        <f>ROUND(T192 * (1 + WhatIf_Panel!$B$4), 0)</f>
        <v>20</v>
      </c>
      <c r="AM192">
        <f t="shared" si="66"/>
        <v>20571.553</v>
      </c>
      <c r="AN192">
        <f t="shared" si="67"/>
        <v>21862.5</v>
      </c>
      <c r="AO192">
        <f t="shared" si="68"/>
        <v>-1290.9470000000001</v>
      </c>
      <c r="AP192" s="11">
        <f t="shared" si="69"/>
        <v>-6.2753988481083572E-2</v>
      </c>
      <c r="AQ192" s="4">
        <f t="shared" si="70"/>
        <v>1028.5776499999993</v>
      </c>
      <c r="AR192" s="4">
        <f t="shared" si="71"/>
        <v>-1952.6723500000007</v>
      </c>
    </row>
    <row r="193" spans="1:44" x14ac:dyDescent="0.25">
      <c r="A193" t="s">
        <v>205</v>
      </c>
      <c r="B193" s="3">
        <v>45146</v>
      </c>
      <c r="C193" s="13">
        <v>45160</v>
      </c>
      <c r="D193">
        <f t="shared" si="48"/>
        <v>14</v>
      </c>
      <c r="E193" t="str">
        <f t="shared" si="49"/>
        <v>Original</v>
      </c>
      <c r="F193" s="3">
        <f t="shared" si="50"/>
        <v>45160</v>
      </c>
      <c r="G193" s="8">
        <f t="shared" si="51"/>
        <v>14</v>
      </c>
      <c r="H193" t="s">
        <v>649</v>
      </c>
      <c r="I193" t="s">
        <v>658</v>
      </c>
      <c r="J193" t="s">
        <v>674</v>
      </c>
      <c r="K193" t="s">
        <v>703</v>
      </c>
      <c r="L193" t="s">
        <v>711</v>
      </c>
      <c r="M193" t="s">
        <v>725</v>
      </c>
      <c r="N193" t="s">
        <v>732</v>
      </c>
      <c r="O193" t="s">
        <v>925</v>
      </c>
      <c r="P193" s="4">
        <v>446.69</v>
      </c>
      <c r="Q193" s="23">
        <v>967.25</v>
      </c>
      <c r="R193" s="4">
        <f t="shared" si="54"/>
        <v>967.25</v>
      </c>
      <c r="S193" s="11">
        <v>9.4E-2</v>
      </c>
      <c r="T193" s="8">
        <v>10</v>
      </c>
      <c r="U193" s="4">
        <f t="shared" si="55"/>
        <v>8763.2849999999999</v>
      </c>
      <c r="V193" s="4">
        <f t="shared" si="56"/>
        <v>4466.8999999999996</v>
      </c>
      <c r="W193" s="4">
        <f t="shared" si="57"/>
        <v>4296.3850000000002</v>
      </c>
      <c r="X193" s="11">
        <f t="shared" si="58"/>
        <v>0.49027105702941309</v>
      </c>
      <c r="Y193" s="3" t="str">
        <f t="shared" si="52"/>
        <v>Aug-2023</v>
      </c>
      <c r="Z193" s="3">
        <f t="shared" si="59"/>
        <v>45139</v>
      </c>
      <c r="AA193" s="3">
        <f t="shared" si="60"/>
        <v>44927</v>
      </c>
      <c r="AB193">
        <f t="shared" si="61"/>
        <v>7</v>
      </c>
      <c r="AC193" s="18" t="str">
        <f t="shared" si="53"/>
        <v>Q3-2023</v>
      </c>
      <c r="AD193" t="str">
        <f t="shared" si="62"/>
        <v>Europe → United Kingdom → Birmingham</v>
      </c>
      <c r="AG193" t="str">
        <f t="shared" si="63"/>
        <v>Medium</v>
      </c>
      <c r="AH193">
        <f t="shared" si="64"/>
        <v>0</v>
      </c>
      <c r="AI193">
        <f t="shared" si="65"/>
        <v>0</v>
      </c>
      <c r="AJ193" s="11">
        <f>MIN(S193, WhatIf_Panel!$B$2)</f>
        <v>9.4E-2</v>
      </c>
      <c r="AK193">
        <f>P193 * (1 + WhatIf_Panel!$B$3)</f>
        <v>491.35900000000004</v>
      </c>
      <c r="AL193">
        <f>ROUND(T193 * (1 + WhatIf_Panel!$B$4), 0)</f>
        <v>11</v>
      </c>
      <c r="AM193">
        <f t="shared" si="66"/>
        <v>9639.6134999999995</v>
      </c>
      <c r="AN193">
        <f t="shared" si="67"/>
        <v>5404.9490000000005</v>
      </c>
      <c r="AO193">
        <f t="shared" si="68"/>
        <v>4234.664499999999</v>
      </c>
      <c r="AP193" s="11">
        <f t="shared" si="69"/>
        <v>0.43929816273235428</v>
      </c>
      <c r="AQ193" s="4">
        <f t="shared" si="70"/>
        <v>876.32849999999962</v>
      </c>
      <c r="AR193" s="4">
        <f t="shared" si="71"/>
        <v>-61.720500000001266</v>
      </c>
    </row>
    <row r="194" spans="1:44" x14ac:dyDescent="0.25">
      <c r="A194" t="s">
        <v>206</v>
      </c>
      <c r="B194" s="3">
        <v>45516</v>
      </c>
      <c r="C194" s="13">
        <v>45538</v>
      </c>
      <c r="D194">
        <f t="shared" ref="D194:D257" si="72" xml:space="preserve"> C194-B194</f>
        <v>22</v>
      </c>
      <c r="E194" t="str">
        <f t="shared" ref="E194:E257" si="73">IF(C194&lt;B194,"Corrected","Original")</f>
        <v>Original</v>
      </c>
      <c r="F194" s="3">
        <f t="shared" ref="F194:F257" si="74">IF(D194=-1,B194+1,IF(D194=-2,B194+2,C194))</f>
        <v>45538</v>
      </c>
      <c r="G194" s="8">
        <f t="shared" ref="G194:G257" si="75">F194-B194</f>
        <v>22</v>
      </c>
      <c r="H194" t="s">
        <v>648</v>
      </c>
      <c r="I194" t="s">
        <v>660</v>
      </c>
      <c r="J194" t="s">
        <v>697</v>
      </c>
      <c r="K194" t="s">
        <v>704</v>
      </c>
      <c r="L194" t="s">
        <v>710</v>
      </c>
      <c r="M194" t="s">
        <v>714</v>
      </c>
      <c r="N194" t="s">
        <v>731</v>
      </c>
      <c r="O194" t="s">
        <v>926</v>
      </c>
      <c r="P194" s="4">
        <v>797.8</v>
      </c>
      <c r="Q194" s="23">
        <v>886.22</v>
      </c>
      <c r="R194" s="4">
        <f t="shared" si="54"/>
        <v>886.22</v>
      </c>
      <c r="S194" s="11">
        <v>0.23599999999999999</v>
      </c>
      <c r="T194" s="8">
        <v>36</v>
      </c>
      <c r="U194" s="4">
        <f t="shared" si="55"/>
        <v>24374.594880000001</v>
      </c>
      <c r="V194" s="4">
        <f t="shared" si="56"/>
        <v>28720.799999999999</v>
      </c>
      <c r="W194" s="4">
        <f t="shared" si="57"/>
        <v>-4346.2051199999987</v>
      </c>
      <c r="X194" s="11">
        <f t="shared" si="58"/>
        <v>-0.17830881462428633</v>
      </c>
      <c r="Y194" s="3" t="str">
        <f t="shared" ref="Y194:Y257" si="76">TEXT(B194,"MMM-YYYY")</f>
        <v>Aug-2024</v>
      </c>
      <c r="Z194" s="3">
        <f t="shared" si="59"/>
        <v>45505</v>
      </c>
      <c r="AA194" s="3">
        <f t="shared" si="60"/>
        <v>44927</v>
      </c>
      <c r="AB194">
        <f t="shared" si="61"/>
        <v>19</v>
      </c>
      <c r="AC194" s="18" t="str">
        <f t="shared" ref="AC194:AC257" si="77">"Q"&amp;ROUNDUP(MONTH(B194)/3,0)&amp;"-"&amp;YEAR(B194)</f>
        <v>Q3-2024</v>
      </c>
      <c r="AD194" t="str">
        <f t="shared" si="62"/>
        <v>Americas → USA → Austin</v>
      </c>
      <c r="AG194" t="str">
        <f t="shared" si="63"/>
        <v>Medium</v>
      </c>
      <c r="AH194">
        <f t="shared" si="64"/>
        <v>0</v>
      </c>
      <c r="AI194">
        <f t="shared" si="65"/>
        <v>1</v>
      </c>
      <c r="AJ194" s="11">
        <f>MIN(S194, WhatIf_Panel!$B$2)</f>
        <v>0.23599999999999999</v>
      </c>
      <c r="AK194">
        <f>P194 * (1 + WhatIf_Panel!$B$3)</f>
        <v>877.58</v>
      </c>
      <c r="AL194">
        <f>ROUND(T194 * (1 + WhatIf_Panel!$B$4), 0)</f>
        <v>38</v>
      </c>
      <c r="AM194">
        <f t="shared" si="66"/>
        <v>25728.73904</v>
      </c>
      <c r="AN194">
        <f t="shared" si="67"/>
        <v>33348.04</v>
      </c>
      <c r="AO194">
        <f t="shared" si="68"/>
        <v>-7619.3009600000005</v>
      </c>
      <c r="AP194" s="11">
        <f t="shared" si="69"/>
        <v>-0.29613969608671503</v>
      </c>
      <c r="AQ194" s="4">
        <f t="shared" si="70"/>
        <v>1354.1441599999998</v>
      </c>
      <c r="AR194" s="4">
        <f t="shared" si="71"/>
        <v>-3273.0958400000018</v>
      </c>
    </row>
    <row r="195" spans="1:44" x14ac:dyDescent="0.25">
      <c r="A195" t="s">
        <v>207</v>
      </c>
      <c r="B195" s="3">
        <v>45214</v>
      </c>
      <c r="C195" s="13">
        <v>45243</v>
      </c>
      <c r="D195">
        <f t="shared" si="72"/>
        <v>29</v>
      </c>
      <c r="E195" t="str">
        <f t="shared" si="73"/>
        <v>Original</v>
      </c>
      <c r="F195" s="3">
        <f t="shared" si="74"/>
        <v>45243</v>
      </c>
      <c r="G195" s="8">
        <f t="shared" si="75"/>
        <v>29</v>
      </c>
      <c r="H195" t="s">
        <v>647</v>
      </c>
      <c r="I195" t="s">
        <v>659</v>
      </c>
      <c r="J195" t="s">
        <v>676</v>
      </c>
      <c r="K195" t="s">
        <v>703</v>
      </c>
      <c r="L195" t="s">
        <v>710</v>
      </c>
      <c r="M195" t="s">
        <v>713</v>
      </c>
      <c r="N195" t="s">
        <v>728</v>
      </c>
      <c r="O195" t="s">
        <v>927</v>
      </c>
      <c r="P195" s="4">
        <v>986.44</v>
      </c>
      <c r="Q195" s="23">
        <v>790.61</v>
      </c>
      <c r="R195" s="4">
        <f t="shared" ref="R195:R258" si="78">IF(Q195&lt;0,-Q195,Q195)</f>
        <v>790.61</v>
      </c>
      <c r="S195" s="11">
        <v>7.1999999999999995E-2</v>
      </c>
      <c r="T195" s="8">
        <v>6</v>
      </c>
      <c r="U195" s="4">
        <f t="shared" ref="U195:U258" si="79">R195 * T195 * (1 - S195)</f>
        <v>4402.1164799999997</v>
      </c>
      <c r="V195" s="4">
        <f t="shared" ref="V195:V258" si="80">P195*T195</f>
        <v>5918.64</v>
      </c>
      <c r="W195" s="4">
        <f t="shared" ref="W195:W258" si="81">U195-V195</f>
        <v>-1516.5235200000006</v>
      </c>
      <c r="X195" s="11">
        <f t="shared" ref="X195:X258" si="82">IF(U195=0, 0, W195/U195)</f>
        <v>-0.34449872621271499</v>
      </c>
      <c r="Y195" s="3" t="str">
        <f t="shared" si="76"/>
        <v>Oct-2023</v>
      </c>
      <c r="Z195" s="3">
        <f t="shared" ref="Z195:Z258" si="83">DATE(YEAR(B195),MONTH(B195),1)</f>
        <v>45200</v>
      </c>
      <c r="AA195" s="3">
        <f t="shared" ref="AA195:AA258" si="84">_xlfn.MINIFS(Z:Z,I:I, I195)</f>
        <v>44927</v>
      </c>
      <c r="AB195">
        <f t="shared" ref="AB195:AB258" si="85">IF(Z195&lt;AA195, " ", DATEDIF(AA195, Z195, "M"))</f>
        <v>9</v>
      </c>
      <c r="AC195" s="18" t="str">
        <f t="shared" si="77"/>
        <v>Q4-2023</v>
      </c>
      <c r="AD195" t="str">
        <f t="shared" ref="AD195:AD258" si="86">H195 &amp; " → " &amp; I195 &amp; " → " &amp; J195</f>
        <v>Asia → China → Shenzhen</v>
      </c>
      <c r="AG195" t="str">
        <f t="shared" ref="AG195:AG258" si="87">IF(R195&lt;=$AE$2,"Low",IF(R195&lt;=$AF$2,"Medium","High"))</f>
        <v>Low</v>
      </c>
      <c r="AH195">
        <f t="shared" ref="AH195:AH258" si="88">IF(G195&lt;=7,1,0)</f>
        <v>0</v>
      </c>
      <c r="AI195">
        <f t="shared" ref="AI195:AI258" si="89">IF(S195&gt;0.2,1,0)</f>
        <v>0</v>
      </c>
      <c r="AJ195" s="11">
        <f>MIN(S195, WhatIf_Panel!$B$2)</f>
        <v>7.1999999999999995E-2</v>
      </c>
      <c r="AK195">
        <f>P195 * (1 + WhatIf_Panel!$B$3)</f>
        <v>1085.0840000000001</v>
      </c>
      <c r="AL195">
        <f>ROUND(T195 * (1 + WhatIf_Panel!$B$4), 0)</f>
        <v>6</v>
      </c>
      <c r="AM195">
        <f t="shared" ref="AM195:AM258" si="90">R195 * AL195 * (1 - AJ195)</f>
        <v>4402.1164799999997</v>
      </c>
      <c r="AN195">
        <f t="shared" ref="AN195:AN258" si="91">AK195 * AL195</f>
        <v>6510.5040000000008</v>
      </c>
      <c r="AO195">
        <f t="shared" ref="AO195:AO258" si="92">AM195 - AN195</f>
        <v>-2108.3875200000011</v>
      </c>
      <c r="AP195" s="11">
        <f t="shared" ref="AP195:AP258" si="93">IF(AM195=0, 0, AO195/AM195)</f>
        <v>-0.47894859883398661</v>
      </c>
      <c r="AQ195" s="4">
        <f t="shared" ref="AQ195:AQ258" si="94">AM195 - U195</f>
        <v>0</v>
      </c>
      <c r="AR195" s="4">
        <f t="shared" ref="AR195:AR258" si="95">AO195 - W195</f>
        <v>-591.86400000000049</v>
      </c>
    </row>
    <row r="196" spans="1:44" x14ac:dyDescent="0.25">
      <c r="A196" t="s">
        <v>208</v>
      </c>
      <c r="B196" s="3">
        <v>45050</v>
      </c>
      <c r="C196" s="13">
        <v>45072</v>
      </c>
      <c r="D196">
        <f t="shared" si="72"/>
        <v>22</v>
      </c>
      <c r="E196" t="str">
        <f t="shared" si="73"/>
        <v>Original</v>
      </c>
      <c r="F196" s="3">
        <f t="shared" si="74"/>
        <v>45072</v>
      </c>
      <c r="G196" s="8">
        <f t="shared" si="75"/>
        <v>22</v>
      </c>
      <c r="H196" t="s">
        <v>648</v>
      </c>
      <c r="I196" t="s">
        <v>660</v>
      </c>
      <c r="J196" t="s">
        <v>686</v>
      </c>
      <c r="K196" t="s">
        <v>706</v>
      </c>
      <c r="L196" t="s">
        <v>708</v>
      </c>
      <c r="M196" t="s">
        <v>713</v>
      </c>
      <c r="N196" t="s">
        <v>729</v>
      </c>
      <c r="O196" t="s">
        <v>928</v>
      </c>
      <c r="P196" s="4">
        <v>249.71</v>
      </c>
      <c r="Q196" s="23">
        <v>361.33</v>
      </c>
      <c r="R196" s="4">
        <f t="shared" si="78"/>
        <v>361.33</v>
      </c>
      <c r="S196" s="11">
        <v>9.4E-2</v>
      </c>
      <c r="T196" s="8">
        <v>12</v>
      </c>
      <c r="U196" s="4">
        <f t="shared" si="79"/>
        <v>3928.3797600000003</v>
      </c>
      <c r="V196" s="4">
        <f t="shared" si="80"/>
        <v>2996.52</v>
      </c>
      <c r="W196" s="4">
        <f t="shared" si="81"/>
        <v>931.85976000000028</v>
      </c>
      <c r="X196" s="11">
        <f t="shared" si="82"/>
        <v>0.23721223937881206</v>
      </c>
      <c r="Y196" s="3" t="str">
        <f t="shared" si="76"/>
        <v>May-2023</v>
      </c>
      <c r="Z196" s="3">
        <f t="shared" si="83"/>
        <v>45047</v>
      </c>
      <c r="AA196" s="3">
        <f t="shared" si="84"/>
        <v>44927</v>
      </c>
      <c r="AB196">
        <f t="shared" si="85"/>
        <v>4</v>
      </c>
      <c r="AC196" s="18" t="str">
        <f t="shared" si="77"/>
        <v>Q2-2023</v>
      </c>
      <c r="AD196" t="str">
        <f t="shared" si="86"/>
        <v>Americas → USA → San Francisco</v>
      </c>
      <c r="AG196" t="str">
        <f t="shared" si="87"/>
        <v>Low</v>
      </c>
      <c r="AH196">
        <f t="shared" si="88"/>
        <v>0</v>
      </c>
      <c r="AI196">
        <f t="shared" si="89"/>
        <v>0</v>
      </c>
      <c r="AJ196" s="11">
        <f>MIN(S196, WhatIf_Panel!$B$2)</f>
        <v>9.4E-2</v>
      </c>
      <c r="AK196">
        <f>P196 * (1 + WhatIf_Panel!$B$3)</f>
        <v>274.68100000000004</v>
      </c>
      <c r="AL196">
        <f>ROUND(T196 * (1 + WhatIf_Panel!$B$4), 0)</f>
        <v>13</v>
      </c>
      <c r="AM196">
        <f t="shared" si="90"/>
        <v>4255.7447400000001</v>
      </c>
      <c r="AN196">
        <f t="shared" si="91"/>
        <v>3570.8530000000005</v>
      </c>
      <c r="AO196">
        <f t="shared" si="92"/>
        <v>684.89173999999957</v>
      </c>
      <c r="AP196" s="11">
        <f t="shared" si="93"/>
        <v>0.16093346331669309</v>
      </c>
      <c r="AQ196" s="4">
        <f t="shared" si="94"/>
        <v>327.36497999999983</v>
      </c>
      <c r="AR196" s="4">
        <f t="shared" si="95"/>
        <v>-246.96802000000071</v>
      </c>
    </row>
    <row r="197" spans="1:44" x14ac:dyDescent="0.25">
      <c r="A197" t="s">
        <v>209</v>
      </c>
      <c r="B197" s="3">
        <v>45557</v>
      </c>
      <c r="C197" s="13">
        <v>45566</v>
      </c>
      <c r="D197">
        <f t="shared" si="72"/>
        <v>9</v>
      </c>
      <c r="E197" t="str">
        <f t="shared" si="73"/>
        <v>Original</v>
      </c>
      <c r="F197" s="3">
        <f t="shared" si="74"/>
        <v>45566</v>
      </c>
      <c r="G197" s="8">
        <f t="shared" si="75"/>
        <v>9</v>
      </c>
      <c r="H197" t="s">
        <v>648</v>
      </c>
      <c r="I197" t="s">
        <v>655</v>
      </c>
      <c r="J197" t="s">
        <v>670</v>
      </c>
      <c r="K197" t="s">
        <v>703</v>
      </c>
      <c r="L197" t="s">
        <v>708</v>
      </c>
      <c r="M197" t="s">
        <v>723</v>
      </c>
      <c r="N197" t="s">
        <v>732</v>
      </c>
      <c r="O197" t="s">
        <v>929</v>
      </c>
      <c r="P197" s="4">
        <v>1378.8</v>
      </c>
      <c r="Q197" s="23">
        <v>1952.04</v>
      </c>
      <c r="R197" s="4">
        <f t="shared" si="78"/>
        <v>1952.04</v>
      </c>
      <c r="S197" s="11">
        <v>0.159</v>
      </c>
      <c r="T197" s="8">
        <v>19</v>
      </c>
      <c r="U197" s="4">
        <f t="shared" si="79"/>
        <v>31191.64716</v>
      </c>
      <c r="V197" s="4">
        <f t="shared" si="80"/>
        <v>26197.200000000001</v>
      </c>
      <c r="W197" s="4">
        <f t="shared" si="81"/>
        <v>4994.4471599999997</v>
      </c>
      <c r="X197" s="11">
        <f t="shared" si="82"/>
        <v>0.16012130216723058</v>
      </c>
      <c r="Y197" s="3" t="str">
        <f t="shared" si="76"/>
        <v>Sep-2024</v>
      </c>
      <c r="Z197" s="3">
        <f t="shared" si="83"/>
        <v>45536</v>
      </c>
      <c r="AA197" s="3">
        <f t="shared" si="84"/>
        <v>44927</v>
      </c>
      <c r="AB197">
        <f t="shared" si="85"/>
        <v>20</v>
      </c>
      <c r="AC197" s="18" t="str">
        <f t="shared" si="77"/>
        <v>Q3-2024</v>
      </c>
      <c r="AD197" t="str">
        <f t="shared" si="86"/>
        <v>Americas → Brazil → São Paulo</v>
      </c>
      <c r="AG197" t="str">
        <f t="shared" si="87"/>
        <v>High</v>
      </c>
      <c r="AH197">
        <f t="shared" si="88"/>
        <v>0</v>
      </c>
      <c r="AI197">
        <f t="shared" si="89"/>
        <v>0</v>
      </c>
      <c r="AJ197" s="11">
        <f>MIN(S197, WhatIf_Panel!$B$2)</f>
        <v>0.159</v>
      </c>
      <c r="AK197">
        <f>P197 * (1 + WhatIf_Panel!$B$3)</f>
        <v>1516.68</v>
      </c>
      <c r="AL197">
        <f>ROUND(T197 * (1 + WhatIf_Panel!$B$4), 0)</f>
        <v>20</v>
      </c>
      <c r="AM197">
        <f t="shared" si="90"/>
        <v>32833.3128</v>
      </c>
      <c r="AN197">
        <f t="shared" si="91"/>
        <v>30333.600000000002</v>
      </c>
      <c r="AO197">
        <f t="shared" si="92"/>
        <v>2499.7127999999975</v>
      </c>
      <c r="AP197" s="11">
        <f t="shared" si="93"/>
        <v>7.6133432383953578E-2</v>
      </c>
      <c r="AQ197" s="4">
        <f t="shared" si="94"/>
        <v>1641.6656399999993</v>
      </c>
      <c r="AR197" s="4">
        <f t="shared" si="95"/>
        <v>-2494.7343600000022</v>
      </c>
    </row>
    <row r="198" spans="1:44" x14ac:dyDescent="0.25">
      <c r="A198" t="s">
        <v>210</v>
      </c>
      <c r="B198" s="3">
        <v>45588</v>
      </c>
      <c r="C198" s="13">
        <v>45610</v>
      </c>
      <c r="D198">
        <f t="shared" si="72"/>
        <v>22</v>
      </c>
      <c r="E198" t="str">
        <f t="shared" si="73"/>
        <v>Original</v>
      </c>
      <c r="F198" s="3">
        <f t="shared" si="74"/>
        <v>45610</v>
      </c>
      <c r="G198" s="8">
        <f t="shared" si="75"/>
        <v>22</v>
      </c>
      <c r="H198" t="s">
        <v>647</v>
      </c>
      <c r="I198" t="s">
        <v>652</v>
      </c>
      <c r="J198" t="s">
        <v>666</v>
      </c>
      <c r="K198" t="s">
        <v>703</v>
      </c>
      <c r="L198" t="s">
        <v>711</v>
      </c>
      <c r="M198" t="s">
        <v>717</v>
      </c>
      <c r="N198" t="s">
        <v>730</v>
      </c>
      <c r="O198" t="s">
        <v>930</v>
      </c>
      <c r="P198" s="4">
        <v>1406.4</v>
      </c>
      <c r="Q198" s="23">
        <v>1564.76</v>
      </c>
      <c r="R198" s="4">
        <f t="shared" si="78"/>
        <v>1564.76</v>
      </c>
      <c r="S198" s="11">
        <v>0.185</v>
      </c>
      <c r="T198" s="8">
        <v>17</v>
      </c>
      <c r="U198" s="4">
        <f t="shared" si="79"/>
        <v>21679.749799999998</v>
      </c>
      <c r="V198" s="4">
        <f t="shared" si="80"/>
        <v>23908.800000000003</v>
      </c>
      <c r="W198" s="4">
        <f t="shared" si="81"/>
        <v>-2229.0502000000051</v>
      </c>
      <c r="X198" s="11">
        <f t="shared" si="82"/>
        <v>-0.10281715520536151</v>
      </c>
      <c r="Y198" s="3" t="str">
        <f t="shared" si="76"/>
        <v>Oct-2024</v>
      </c>
      <c r="Z198" s="3">
        <f t="shared" si="83"/>
        <v>45566</v>
      </c>
      <c r="AA198" s="3">
        <f t="shared" si="84"/>
        <v>44986</v>
      </c>
      <c r="AB198">
        <f t="shared" si="85"/>
        <v>19</v>
      </c>
      <c r="AC198" s="18" t="str">
        <f t="shared" si="77"/>
        <v>Q4-2024</v>
      </c>
      <c r="AD198" t="str">
        <f t="shared" si="86"/>
        <v>Asia → Japan → Osaka</v>
      </c>
      <c r="AG198" t="str">
        <f t="shared" si="87"/>
        <v>Medium</v>
      </c>
      <c r="AH198">
        <f t="shared" si="88"/>
        <v>0</v>
      </c>
      <c r="AI198">
        <f t="shared" si="89"/>
        <v>0</v>
      </c>
      <c r="AJ198" s="11">
        <f>MIN(S198, WhatIf_Panel!$B$2)</f>
        <v>0.185</v>
      </c>
      <c r="AK198">
        <f>P198 * (1 + WhatIf_Panel!$B$3)</f>
        <v>1547.0400000000002</v>
      </c>
      <c r="AL198">
        <f>ROUND(T198 * (1 + WhatIf_Panel!$B$4), 0)</f>
        <v>18</v>
      </c>
      <c r="AM198">
        <f t="shared" si="90"/>
        <v>22955.029199999997</v>
      </c>
      <c r="AN198">
        <f t="shared" si="91"/>
        <v>27846.720000000005</v>
      </c>
      <c r="AO198">
        <f t="shared" si="92"/>
        <v>-4891.6908000000076</v>
      </c>
      <c r="AP198" s="11">
        <f t="shared" si="93"/>
        <v>-0.21309887072589775</v>
      </c>
      <c r="AQ198" s="4">
        <f t="shared" si="94"/>
        <v>1275.2793999999994</v>
      </c>
      <c r="AR198" s="4">
        <f t="shared" si="95"/>
        <v>-2662.6406000000025</v>
      </c>
    </row>
    <row r="199" spans="1:44" x14ac:dyDescent="0.25">
      <c r="A199" t="s">
        <v>211</v>
      </c>
      <c r="B199" s="3">
        <v>45333</v>
      </c>
      <c r="C199" s="13">
        <v>45354</v>
      </c>
      <c r="D199">
        <f t="shared" si="72"/>
        <v>21</v>
      </c>
      <c r="E199" t="str">
        <f t="shared" si="73"/>
        <v>Original</v>
      </c>
      <c r="F199" s="3">
        <f t="shared" si="74"/>
        <v>45354</v>
      </c>
      <c r="G199" s="8">
        <f t="shared" si="75"/>
        <v>21</v>
      </c>
      <c r="H199" t="s">
        <v>646</v>
      </c>
      <c r="I199" t="s">
        <v>650</v>
      </c>
      <c r="J199" t="s">
        <v>662</v>
      </c>
      <c r="K199" t="s">
        <v>706</v>
      </c>
      <c r="L199" t="s">
        <v>708</v>
      </c>
      <c r="M199" t="s">
        <v>717</v>
      </c>
      <c r="N199" t="s">
        <v>730</v>
      </c>
      <c r="O199" t="s">
        <v>931</v>
      </c>
      <c r="P199" s="4">
        <v>516.86</v>
      </c>
      <c r="Q199" s="23">
        <v>852.54</v>
      </c>
      <c r="R199" s="4">
        <f t="shared" si="78"/>
        <v>852.54</v>
      </c>
      <c r="S199" s="11">
        <v>5.0999999999999997E-2</v>
      </c>
      <c r="T199" s="8">
        <v>14</v>
      </c>
      <c r="U199" s="4">
        <f t="shared" si="79"/>
        <v>11326.846439999999</v>
      </c>
      <c r="V199" s="4">
        <f t="shared" si="80"/>
        <v>7236.04</v>
      </c>
      <c r="W199" s="4">
        <f t="shared" si="81"/>
        <v>4090.8064399999994</v>
      </c>
      <c r="X199" s="11">
        <f t="shared" si="82"/>
        <v>0.36116022775355994</v>
      </c>
      <c r="Y199" s="3" t="str">
        <f t="shared" si="76"/>
        <v>Feb-2024</v>
      </c>
      <c r="Z199" s="3">
        <f t="shared" si="83"/>
        <v>45323</v>
      </c>
      <c r="AA199" s="3">
        <f t="shared" si="84"/>
        <v>44927</v>
      </c>
      <c r="AB199">
        <f t="shared" si="85"/>
        <v>13</v>
      </c>
      <c r="AC199" s="18" t="str">
        <f t="shared" si="77"/>
        <v>Q1-2024</v>
      </c>
      <c r="AD199" t="str">
        <f t="shared" si="86"/>
        <v>Africa → Kenya → Kisumu</v>
      </c>
      <c r="AG199" t="str">
        <f t="shared" si="87"/>
        <v>Medium</v>
      </c>
      <c r="AH199">
        <f t="shared" si="88"/>
        <v>0</v>
      </c>
      <c r="AI199">
        <f t="shared" si="89"/>
        <v>0</v>
      </c>
      <c r="AJ199" s="11">
        <f>MIN(S199, WhatIf_Panel!$B$2)</f>
        <v>5.0999999999999997E-2</v>
      </c>
      <c r="AK199">
        <f>P199 * (1 + WhatIf_Panel!$B$3)</f>
        <v>568.54600000000005</v>
      </c>
      <c r="AL199">
        <f>ROUND(T199 * (1 + WhatIf_Panel!$B$4), 0)</f>
        <v>15</v>
      </c>
      <c r="AM199">
        <f t="shared" si="90"/>
        <v>12135.906899999998</v>
      </c>
      <c r="AN199">
        <f t="shared" si="91"/>
        <v>8528.19</v>
      </c>
      <c r="AO199">
        <f t="shared" si="92"/>
        <v>3607.7168999999976</v>
      </c>
      <c r="AP199" s="11">
        <f t="shared" si="93"/>
        <v>0.29727625052891582</v>
      </c>
      <c r="AQ199" s="4">
        <f t="shared" si="94"/>
        <v>809.06045999999878</v>
      </c>
      <c r="AR199" s="4">
        <f t="shared" si="95"/>
        <v>-483.08954000000176</v>
      </c>
    </row>
    <row r="200" spans="1:44" x14ac:dyDescent="0.25">
      <c r="A200" t="s">
        <v>212</v>
      </c>
      <c r="B200" s="3">
        <v>44956</v>
      </c>
      <c r="C200" s="13">
        <v>44978</v>
      </c>
      <c r="D200">
        <f t="shared" si="72"/>
        <v>22</v>
      </c>
      <c r="E200" t="str">
        <f t="shared" si="73"/>
        <v>Original</v>
      </c>
      <c r="F200" s="3">
        <f t="shared" si="74"/>
        <v>44978</v>
      </c>
      <c r="G200" s="8">
        <f t="shared" si="75"/>
        <v>22</v>
      </c>
      <c r="H200" t="s">
        <v>649</v>
      </c>
      <c r="I200" t="s">
        <v>656</v>
      </c>
      <c r="J200" t="s">
        <v>684</v>
      </c>
      <c r="K200" t="s">
        <v>705</v>
      </c>
      <c r="L200" t="s">
        <v>709</v>
      </c>
      <c r="M200" t="s">
        <v>715</v>
      </c>
      <c r="N200" t="s">
        <v>729</v>
      </c>
      <c r="O200" t="s">
        <v>932</v>
      </c>
      <c r="P200" s="4">
        <v>1142.8800000000001</v>
      </c>
      <c r="Q200" s="23">
        <v>1465.29</v>
      </c>
      <c r="R200" s="4">
        <f t="shared" si="78"/>
        <v>1465.29</v>
      </c>
      <c r="S200" s="11">
        <v>0.186</v>
      </c>
      <c r="T200" s="8">
        <v>7</v>
      </c>
      <c r="U200" s="4">
        <f t="shared" si="79"/>
        <v>8349.2224200000001</v>
      </c>
      <c r="V200" s="4">
        <f t="shared" si="80"/>
        <v>8000.1600000000008</v>
      </c>
      <c r="W200" s="4">
        <f t="shared" si="81"/>
        <v>349.06241999999929</v>
      </c>
      <c r="X200" s="11">
        <f t="shared" si="82"/>
        <v>4.1807775915017401E-2</v>
      </c>
      <c r="Y200" s="3" t="str">
        <f t="shared" si="76"/>
        <v>Jan-2023</v>
      </c>
      <c r="Z200" s="3">
        <f t="shared" si="83"/>
        <v>44927</v>
      </c>
      <c r="AA200" s="3">
        <f t="shared" si="84"/>
        <v>44927</v>
      </c>
      <c r="AB200">
        <f t="shared" si="85"/>
        <v>0</v>
      </c>
      <c r="AC200" s="18" t="str">
        <f t="shared" si="77"/>
        <v>Q1-2023</v>
      </c>
      <c r="AD200" t="str">
        <f t="shared" si="86"/>
        <v>Europe → Germany → Munich</v>
      </c>
      <c r="AG200" t="str">
        <f t="shared" si="87"/>
        <v>Medium</v>
      </c>
      <c r="AH200">
        <f t="shared" si="88"/>
        <v>0</v>
      </c>
      <c r="AI200">
        <f t="shared" si="89"/>
        <v>0</v>
      </c>
      <c r="AJ200" s="11">
        <f>MIN(S200, WhatIf_Panel!$B$2)</f>
        <v>0.186</v>
      </c>
      <c r="AK200">
        <f>P200 * (1 + WhatIf_Panel!$B$3)</f>
        <v>1257.1680000000001</v>
      </c>
      <c r="AL200">
        <f>ROUND(T200 * (1 + WhatIf_Panel!$B$4), 0)</f>
        <v>7</v>
      </c>
      <c r="AM200">
        <f t="shared" si="90"/>
        <v>8349.2224200000001</v>
      </c>
      <c r="AN200">
        <f t="shared" si="91"/>
        <v>8800.1760000000013</v>
      </c>
      <c r="AO200">
        <f t="shared" si="92"/>
        <v>-450.95358000000124</v>
      </c>
      <c r="AP200" s="11">
        <f t="shared" si="93"/>
        <v>-5.4011446493480914E-2</v>
      </c>
      <c r="AQ200" s="4">
        <f t="shared" si="94"/>
        <v>0</v>
      </c>
      <c r="AR200" s="4">
        <f t="shared" si="95"/>
        <v>-800.01600000000053</v>
      </c>
    </row>
    <row r="201" spans="1:44" x14ac:dyDescent="0.25">
      <c r="A201" t="s">
        <v>213</v>
      </c>
      <c r="B201" s="3">
        <v>45030</v>
      </c>
      <c r="C201" s="13">
        <v>45059</v>
      </c>
      <c r="D201">
        <f t="shared" si="72"/>
        <v>29</v>
      </c>
      <c r="E201" t="str">
        <f t="shared" si="73"/>
        <v>Original</v>
      </c>
      <c r="F201" s="3">
        <f t="shared" si="74"/>
        <v>45059</v>
      </c>
      <c r="G201" s="8">
        <f t="shared" si="75"/>
        <v>29</v>
      </c>
      <c r="H201" t="s">
        <v>649</v>
      </c>
      <c r="I201" t="s">
        <v>656</v>
      </c>
      <c r="J201" t="s">
        <v>698</v>
      </c>
      <c r="K201" t="s">
        <v>704</v>
      </c>
      <c r="L201" t="s">
        <v>711</v>
      </c>
      <c r="M201" t="s">
        <v>713</v>
      </c>
      <c r="N201" t="s">
        <v>728</v>
      </c>
      <c r="O201" t="s">
        <v>933</v>
      </c>
      <c r="P201" s="4">
        <v>1320.33</v>
      </c>
      <c r="Q201" s="23">
        <v>2645.23</v>
      </c>
      <c r="R201" s="4">
        <f t="shared" si="78"/>
        <v>2645.23</v>
      </c>
      <c r="S201" s="11">
        <v>0.155</v>
      </c>
      <c r="T201" s="8">
        <v>25</v>
      </c>
      <c r="U201" s="4">
        <f t="shared" si="79"/>
        <v>55880.483749999999</v>
      </c>
      <c r="V201" s="4">
        <f t="shared" si="80"/>
        <v>33008.25</v>
      </c>
      <c r="W201" s="4">
        <f t="shared" si="81"/>
        <v>22872.233749999999</v>
      </c>
      <c r="X201" s="11">
        <f t="shared" si="82"/>
        <v>0.40930629470436536</v>
      </c>
      <c r="Y201" s="3" t="str">
        <f t="shared" si="76"/>
        <v>Apr-2023</v>
      </c>
      <c r="Z201" s="3">
        <f t="shared" si="83"/>
        <v>45017</v>
      </c>
      <c r="AA201" s="3">
        <f t="shared" si="84"/>
        <v>44927</v>
      </c>
      <c r="AB201">
        <f t="shared" si="85"/>
        <v>3</v>
      </c>
      <c r="AC201" s="18" t="str">
        <f t="shared" si="77"/>
        <v>Q2-2023</v>
      </c>
      <c r="AD201" t="str">
        <f t="shared" si="86"/>
        <v>Europe → Germany → Frankfurt</v>
      </c>
      <c r="AG201" t="str">
        <f t="shared" si="87"/>
        <v>High</v>
      </c>
      <c r="AH201">
        <f t="shared" si="88"/>
        <v>0</v>
      </c>
      <c r="AI201">
        <f t="shared" si="89"/>
        <v>0</v>
      </c>
      <c r="AJ201" s="11">
        <f>MIN(S201, WhatIf_Panel!$B$2)</f>
        <v>0.155</v>
      </c>
      <c r="AK201">
        <f>P201 * (1 + WhatIf_Panel!$B$3)</f>
        <v>1452.3630000000001</v>
      </c>
      <c r="AL201">
        <f>ROUND(T201 * (1 + WhatIf_Panel!$B$4), 0)</f>
        <v>26</v>
      </c>
      <c r="AM201">
        <f t="shared" si="90"/>
        <v>58115.703099999992</v>
      </c>
      <c r="AN201">
        <f t="shared" si="91"/>
        <v>37761.438000000002</v>
      </c>
      <c r="AO201">
        <f t="shared" si="92"/>
        <v>20354.26509999999</v>
      </c>
      <c r="AP201" s="11">
        <f t="shared" si="93"/>
        <v>0.35023692417480179</v>
      </c>
      <c r="AQ201" s="4">
        <f t="shared" si="94"/>
        <v>2235.2193499999921</v>
      </c>
      <c r="AR201" s="4">
        <f t="shared" si="95"/>
        <v>-2517.9686500000098</v>
      </c>
    </row>
    <row r="202" spans="1:44" x14ac:dyDescent="0.25">
      <c r="A202" t="s">
        <v>214</v>
      </c>
      <c r="B202" s="3">
        <v>44939</v>
      </c>
      <c r="C202" s="13">
        <v>44945</v>
      </c>
      <c r="D202">
        <f t="shared" si="72"/>
        <v>6</v>
      </c>
      <c r="E202" t="str">
        <f t="shared" si="73"/>
        <v>Original</v>
      </c>
      <c r="F202" s="3">
        <f t="shared" si="74"/>
        <v>44945</v>
      </c>
      <c r="G202" s="8">
        <f t="shared" si="75"/>
        <v>6</v>
      </c>
      <c r="H202" t="s">
        <v>648</v>
      </c>
      <c r="I202" t="s">
        <v>660</v>
      </c>
      <c r="J202" t="s">
        <v>677</v>
      </c>
      <c r="K202" t="s">
        <v>701</v>
      </c>
      <c r="L202" t="s">
        <v>711</v>
      </c>
      <c r="M202" t="s">
        <v>722</v>
      </c>
      <c r="N202" t="s">
        <v>730</v>
      </c>
      <c r="O202" t="s">
        <v>934</v>
      </c>
      <c r="P202" s="4">
        <v>833.57</v>
      </c>
      <c r="Q202" s="23">
        <v>881.57</v>
      </c>
      <c r="R202" s="4">
        <f t="shared" si="78"/>
        <v>881.57</v>
      </c>
      <c r="S202" s="11">
        <v>5.7000000000000002E-2</v>
      </c>
      <c r="T202" s="8">
        <v>18</v>
      </c>
      <c r="U202" s="4">
        <f t="shared" si="79"/>
        <v>14963.769179999999</v>
      </c>
      <c r="V202" s="4">
        <f t="shared" si="80"/>
        <v>15004.26</v>
      </c>
      <c r="W202" s="4">
        <f t="shared" si="81"/>
        <v>-40.490820000000895</v>
      </c>
      <c r="X202" s="11">
        <f t="shared" si="82"/>
        <v>-2.7059238560107821E-3</v>
      </c>
      <c r="Y202" s="3" t="str">
        <f t="shared" si="76"/>
        <v>Jan-2023</v>
      </c>
      <c r="Z202" s="3">
        <f t="shared" si="83"/>
        <v>44927</v>
      </c>
      <c r="AA202" s="3">
        <f t="shared" si="84"/>
        <v>44927</v>
      </c>
      <c r="AB202">
        <f t="shared" si="85"/>
        <v>0</v>
      </c>
      <c r="AC202" s="18" t="str">
        <f t="shared" si="77"/>
        <v>Q1-2023</v>
      </c>
      <c r="AD202" t="str">
        <f t="shared" si="86"/>
        <v>Americas → USA → Chicago</v>
      </c>
      <c r="AG202" t="str">
        <f t="shared" si="87"/>
        <v>Medium</v>
      </c>
      <c r="AH202">
        <f t="shared" si="88"/>
        <v>1</v>
      </c>
      <c r="AI202">
        <f t="shared" si="89"/>
        <v>0</v>
      </c>
      <c r="AJ202" s="11">
        <f>MIN(S202, WhatIf_Panel!$B$2)</f>
        <v>5.7000000000000002E-2</v>
      </c>
      <c r="AK202">
        <f>P202 * (1 + WhatIf_Panel!$B$3)</f>
        <v>916.92700000000013</v>
      </c>
      <c r="AL202">
        <f>ROUND(T202 * (1 + WhatIf_Panel!$B$4), 0)</f>
        <v>19</v>
      </c>
      <c r="AM202">
        <f t="shared" si="90"/>
        <v>15795.089690000001</v>
      </c>
      <c r="AN202">
        <f t="shared" si="91"/>
        <v>17421.613000000001</v>
      </c>
      <c r="AO202">
        <f t="shared" si="92"/>
        <v>-1626.5233100000005</v>
      </c>
      <c r="AP202" s="11">
        <f t="shared" si="93"/>
        <v>-0.10297651624161182</v>
      </c>
      <c r="AQ202" s="4">
        <f t="shared" si="94"/>
        <v>831.32051000000138</v>
      </c>
      <c r="AR202" s="4">
        <f t="shared" si="95"/>
        <v>-1586.0324899999996</v>
      </c>
    </row>
    <row r="203" spans="1:44" x14ac:dyDescent="0.25">
      <c r="A203" t="s">
        <v>215</v>
      </c>
      <c r="B203" s="3">
        <v>45303</v>
      </c>
      <c r="C203" s="13">
        <v>45320</v>
      </c>
      <c r="D203">
        <f t="shared" si="72"/>
        <v>17</v>
      </c>
      <c r="E203" t="str">
        <f t="shared" si="73"/>
        <v>Original</v>
      </c>
      <c r="F203" s="3">
        <f t="shared" si="74"/>
        <v>45320</v>
      </c>
      <c r="G203" s="8">
        <f t="shared" si="75"/>
        <v>17</v>
      </c>
      <c r="H203" t="s">
        <v>648</v>
      </c>
      <c r="I203" t="s">
        <v>660</v>
      </c>
      <c r="J203" t="s">
        <v>677</v>
      </c>
      <c r="K203" t="s">
        <v>702</v>
      </c>
      <c r="L203" t="s">
        <v>710</v>
      </c>
      <c r="M203" t="s">
        <v>720</v>
      </c>
      <c r="N203" t="s">
        <v>728</v>
      </c>
      <c r="O203" t="s">
        <v>935</v>
      </c>
      <c r="P203" s="4">
        <v>493.76</v>
      </c>
      <c r="Q203" s="23">
        <v>625.04</v>
      </c>
      <c r="R203" s="4">
        <f t="shared" si="78"/>
        <v>625.04</v>
      </c>
      <c r="S203" s="11">
        <v>0.25800000000000001</v>
      </c>
      <c r="T203" s="8">
        <v>10</v>
      </c>
      <c r="U203" s="4">
        <f t="shared" si="79"/>
        <v>4637.7968000000001</v>
      </c>
      <c r="V203" s="4">
        <f t="shared" si="80"/>
        <v>4937.6000000000004</v>
      </c>
      <c r="W203" s="4">
        <f t="shared" si="81"/>
        <v>-299.80320000000029</v>
      </c>
      <c r="X203" s="11">
        <f t="shared" si="82"/>
        <v>-6.464345311549663E-2</v>
      </c>
      <c r="Y203" s="3" t="str">
        <f t="shared" si="76"/>
        <v>Jan-2024</v>
      </c>
      <c r="Z203" s="3">
        <f t="shared" si="83"/>
        <v>45292</v>
      </c>
      <c r="AA203" s="3">
        <f t="shared" si="84"/>
        <v>44927</v>
      </c>
      <c r="AB203">
        <f t="shared" si="85"/>
        <v>12</v>
      </c>
      <c r="AC203" s="18" t="str">
        <f t="shared" si="77"/>
        <v>Q1-2024</v>
      </c>
      <c r="AD203" t="str">
        <f t="shared" si="86"/>
        <v>Americas → USA → Chicago</v>
      </c>
      <c r="AG203" t="str">
        <f t="shared" si="87"/>
        <v>Low</v>
      </c>
      <c r="AH203">
        <f t="shared" si="88"/>
        <v>0</v>
      </c>
      <c r="AI203">
        <f t="shared" si="89"/>
        <v>1</v>
      </c>
      <c r="AJ203" s="11">
        <f>MIN(S203, WhatIf_Panel!$B$2)</f>
        <v>0.25</v>
      </c>
      <c r="AK203">
        <f>P203 * (1 + WhatIf_Panel!$B$3)</f>
        <v>543.13600000000008</v>
      </c>
      <c r="AL203">
        <f>ROUND(T203 * (1 + WhatIf_Panel!$B$4), 0)</f>
        <v>11</v>
      </c>
      <c r="AM203">
        <f t="shared" si="90"/>
        <v>5156.58</v>
      </c>
      <c r="AN203">
        <f t="shared" si="91"/>
        <v>5974.496000000001</v>
      </c>
      <c r="AO203">
        <f t="shared" si="92"/>
        <v>-817.91600000000108</v>
      </c>
      <c r="AP203" s="11">
        <f t="shared" si="93"/>
        <v>-0.15861598191049128</v>
      </c>
      <c r="AQ203" s="4">
        <f t="shared" si="94"/>
        <v>518.78319999999985</v>
      </c>
      <c r="AR203" s="4">
        <f t="shared" si="95"/>
        <v>-518.11280000000079</v>
      </c>
    </row>
    <row r="204" spans="1:44" x14ac:dyDescent="0.25">
      <c r="A204" t="s">
        <v>216</v>
      </c>
      <c r="B204" s="3">
        <v>45153</v>
      </c>
      <c r="C204" s="13">
        <v>45176</v>
      </c>
      <c r="D204">
        <f t="shared" si="72"/>
        <v>23</v>
      </c>
      <c r="E204" t="str">
        <f t="shared" si="73"/>
        <v>Original</v>
      </c>
      <c r="F204" s="3">
        <f t="shared" si="74"/>
        <v>45176</v>
      </c>
      <c r="G204" s="8">
        <f t="shared" si="75"/>
        <v>23</v>
      </c>
      <c r="H204" t="s">
        <v>648</v>
      </c>
      <c r="I204" t="s">
        <v>660</v>
      </c>
      <c r="J204" t="s">
        <v>700</v>
      </c>
      <c r="K204" t="s">
        <v>706</v>
      </c>
      <c r="L204" t="s">
        <v>708</v>
      </c>
      <c r="M204" t="s">
        <v>723</v>
      </c>
      <c r="N204" t="s">
        <v>730</v>
      </c>
      <c r="O204" t="s">
        <v>936</v>
      </c>
      <c r="P204" s="4">
        <v>590.33000000000004</v>
      </c>
      <c r="Q204" s="23">
        <v>973.04</v>
      </c>
      <c r="R204" s="4">
        <f t="shared" si="78"/>
        <v>973.04</v>
      </c>
      <c r="S204" s="11">
        <v>0</v>
      </c>
      <c r="T204" s="8">
        <v>26</v>
      </c>
      <c r="U204" s="4">
        <f t="shared" si="79"/>
        <v>25299.040000000001</v>
      </c>
      <c r="V204" s="4">
        <f t="shared" si="80"/>
        <v>15348.580000000002</v>
      </c>
      <c r="W204" s="4">
        <f t="shared" si="81"/>
        <v>9950.4599999999991</v>
      </c>
      <c r="X204" s="11">
        <f t="shared" si="82"/>
        <v>0.39331373838691108</v>
      </c>
      <c r="Y204" s="3" t="str">
        <f t="shared" si="76"/>
        <v>Aug-2023</v>
      </c>
      <c r="Z204" s="3">
        <f t="shared" si="83"/>
        <v>45139</v>
      </c>
      <c r="AA204" s="3">
        <f t="shared" si="84"/>
        <v>44927</v>
      </c>
      <c r="AB204">
        <f t="shared" si="85"/>
        <v>7</v>
      </c>
      <c r="AC204" s="18" t="str">
        <f t="shared" si="77"/>
        <v>Q3-2023</v>
      </c>
      <c r="AD204" t="str">
        <f t="shared" si="86"/>
        <v>Americas → USA → New York</v>
      </c>
      <c r="AG204" t="str">
        <f t="shared" si="87"/>
        <v>Medium</v>
      </c>
      <c r="AH204">
        <f t="shared" si="88"/>
        <v>0</v>
      </c>
      <c r="AI204">
        <f t="shared" si="89"/>
        <v>0</v>
      </c>
      <c r="AJ204" s="11">
        <f>MIN(S204, WhatIf_Panel!$B$2)</f>
        <v>0</v>
      </c>
      <c r="AK204">
        <f>P204 * (1 + WhatIf_Panel!$B$3)</f>
        <v>649.36300000000006</v>
      </c>
      <c r="AL204">
        <f>ROUND(T204 * (1 + WhatIf_Panel!$B$4), 0)</f>
        <v>27</v>
      </c>
      <c r="AM204">
        <f t="shared" si="90"/>
        <v>26272.079999999998</v>
      </c>
      <c r="AN204">
        <f t="shared" si="91"/>
        <v>17532.801000000003</v>
      </c>
      <c r="AO204">
        <f t="shared" si="92"/>
        <v>8739.278999999995</v>
      </c>
      <c r="AP204" s="11">
        <f t="shared" si="93"/>
        <v>0.33264511222560206</v>
      </c>
      <c r="AQ204" s="4">
        <f t="shared" si="94"/>
        <v>973.03999999999724</v>
      </c>
      <c r="AR204" s="4">
        <f t="shared" si="95"/>
        <v>-1211.1810000000041</v>
      </c>
    </row>
    <row r="205" spans="1:44" x14ac:dyDescent="0.25">
      <c r="A205" t="s">
        <v>217</v>
      </c>
      <c r="B205" s="3">
        <v>44946</v>
      </c>
      <c r="C205" s="13">
        <v>44960</v>
      </c>
      <c r="D205">
        <f t="shared" si="72"/>
        <v>14</v>
      </c>
      <c r="E205" t="str">
        <f t="shared" si="73"/>
        <v>Original</v>
      </c>
      <c r="F205" s="3">
        <f t="shared" si="74"/>
        <v>44960</v>
      </c>
      <c r="G205" s="8">
        <f t="shared" si="75"/>
        <v>14</v>
      </c>
      <c r="H205" t="s">
        <v>646</v>
      </c>
      <c r="I205" t="s">
        <v>650</v>
      </c>
      <c r="J205" t="s">
        <v>662</v>
      </c>
      <c r="K205" t="s">
        <v>701</v>
      </c>
      <c r="L205" t="s">
        <v>707</v>
      </c>
      <c r="M205" t="s">
        <v>724</v>
      </c>
      <c r="N205" t="s">
        <v>729</v>
      </c>
      <c r="O205" t="s">
        <v>937</v>
      </c>
      <c r="P205" s="4">
        <v>884.36</v>
      </c>
      <c r="Q205" s="23">
        <v>1545.34</v>
      </c>
      <c r="R205" s="4">
        <f t="shared" si="78"/>
        <v>1545.34</v>
      </c>
      <c r="S205" s="11">
        <v>0.24299999999999999</v>
      </c>
      <c r="T205" s="8">
        <v>41</v>
      </c>
      <c r="U205" s="4">
        <f t="shared" si="79"/>
        <v>47962.717579999997</v>
      </c>
      <c r="V205" s="4">
        <f t="shared" si="80"/>
        <v>36258.76</v>
      </c>
      <c r="W205" s="4">
        <f t="shared" si="81"/>
        <v>11703.957579999995</v>
      </c>
      <c r="X205" s="11">
        <f t="shared" si="82"/>
        <v>0.24402198562827965</v>
      </c>
      <c r="Y205" s="3" t="str">
        <f t="shared" si="76"/>
        <v>Jan-2023</v>
      </c>
      <c r="Z205" s="3">
        <f t="shared" si="83"/>
        <v>44927</v>
      </c>
      <c r="AA205" s="3">
        <f t="shared" si="84"/>
        <v>44927</v>
      </c>
      <c r="AB205">
        <f t="shared" si="85"/>
        <v>0</v>
      </c>
      <c r="AC205" s="18" t="str">
        <f t="shared" si="77"/>
        <v>Q1-2023</v>
      </c>
      <c r="AD205" t="str">
        <f t="shared" si="86"/>
        <v>Africa → Kenya → Kisumu</v>
      </c>
      <c r="AG205" t="str">
        <f t="shared" si="87"/>
        <v>Medium</v>
      </c>
      <c r="AH205">
        <f t="shared" si="88"/>
        <v>0</v>
      </c>
      <c r="AI205">
        <f t="shared" si="89"/>
        <v>1</v>
      </c>
      <c r="AJ205" s="11">
        <f>MIN(S205, WhatIf_Panel!$B$2)</f>
        <v>0.24299999999999999</v>
      </c>
      <c r="AK205">
        <f>P205 * (1 + WhatIf_Panel!$B$3)</f>
        <v>972.79600000000005</v>
      </c>
      <c r="AL205">
        <f>ROUND(T205 * (1 + WhatIf_Panel!$B$4), 0)</f>
        <v>43</v>
      </c>
      <c r="AM205">
        <f t="shared" si="90"/>
        <v>50302.36234</v>
      </c>
      <c r="AN205">
        <f t="shared" si="91"/>
        <v>41830.228000000003</v>
      </c>
      <c r="AO205">
        <f t="shared" si="92"/>
        <v>8472.1343399999969</v>
      </c>
      <c r="AP205" s="11">
        <f t="shared" si="93"/>
        <v>0.16842418419110766</v>
      </c>
      <c r="AQ205" s="4">
        <f t="shared" si="94"/>
        <v>2339.6447600000029</v>
      </c>
      <c r="AR205" s="4">
        <f t="shared" si="95"/>
        <v>-3231.8232399999979</v>
      </c>
    </row>
    <row r="206" spans="1:44" x14ac:dyDescent="0.25">
      <c r="A206" t="s">
        <v>218</v>
      </c>
      <c r="B206" s="3">
        <v>45692</v>
      </c>
      <c r="C206" s="13">
        <v>45713</v>
      </c>
      <c r="D206">
        <f t="shared" si="72"/>
        <v>21</v>
      </c>
      <c r="E206" t="str">
        <f t="shared" si="73"/>
        <v>Original</v>
      </c>
      <c r="F206" s="3">
        <f t="shared" si="74"/>
        <v>45713</v>
      </c>
      <c r="G206" s="8">
        <f t="shared" si="75"/>
        <v>21</v>
      </c>
      <c r="H206" t="s">
        <v>649</v>
      </c>
      <c r="I206" t="s">
        <v>658</v>
      </c>
      <c r="J206" t="s">
        <v>674</v>
      </c>
      <c r="K206" t="s">
        <v>701</v>
      </c>
      <c r="L206" t="s">
        <v>709</v>
      </c>
      <c r="M206" t="s">
        <v>726</v>
      </c>
      <c r="N206" t="s">
        <v>732</v>
      </c>
      <c r="O206" t="s">
        <v>938</v>
      </c>
      <c r="P206" s="4">
        <v>1016.32</v>
      </c>
      <c r="Q206" s="23">
        <v>2253.42</v>
      </c>
      <c r="R206" s="4">
        <f t="shared" si="78"/>
        <v>2253.42</v>
      </c>
      <c r="S206" s="11">
        <v>5.5E-2</v>
      </c>
      <c r="T206" s="8">
        <v>12</v>
      </c>
      <c r="U206" s="4">
        <f t="shared" si="79"/>
        <v>25553.782800000001</v>
      </c>
      <c r="V206" s="4">
        <f t="shared" si="80"/>
        <v>12195.84</v>
      </c>
      <c r="W206" s="4">
        <f t="shared" si="81"/>
        <v>13357.942800000001</v>
      </c>
      <c r="X206" s="11">
        <f t="shared" si="82"/>
        <v>0.52273837124419797</v>
      </c>
      <c r="Y206" s="3" t="str">
        <f t="shared" si="76"/>
        <v>Feb-2025</v>
      </c>
      <c r="Z206" s="3">
        <f t="shared" si="83"/>
        <v>45689</v>
      </c>
      <c r="AA206" s="3">
        <f t="shared" si="84"/>
        <v>44927</v>
      </c>
      <c r="AB206">
        <f t="shared" si="85"/>
        <v>25</v>
      </c>
      <c r="AC206" s="18" t="str">
        <f t="shared" si="77"/>
        <v>Q1-2025</v>
      </c>
      <c r="AD206" t="str">
        <f t="shared" si="86"/>
        <v>Europe → United Kingdom → Birmingham</v>
      </c>
      <c r="AG206" t="str">
        <f t="shared" si="87"/>
        <v>High</v>
      </c>
      <c r="AH206">
        <f t="shared" si="88"/>
        <v>0</v>
      </c>
      <c r="AI206">
        <f t="shared" si="89"/>
        <v>0</v>
      </c>
      <c r="AJ206" s="11">
        <f>MIN(S206, WhatIf_Panel!$B$2)</f>
        <v>5.5E-2</v>
      </c>
      <c r="AK206">
        <f>P206 * (1 + WhatIf_Panel!$B$3)</f>
        <v>1117.9520000000002</v>
      </c>
      <c r="AL206">
        <f>ROUND(T206 * (1 + WhatIf_Panel!$B$4), 0)</f>
        <v>13</v>
      </c>
      <c r="AM206">
        <f t="shared" si="90"/>
        <v>27683.264699999996</v>
      </c>
      <c r="AN206">
        <f t="shared" si="91"/>
        <v>14533.376000000004</v>
      </c>
      <c r="AO206">
        <f t="shared" si="92"/>
        <v>13149.888699999992</v>
      </c>
      <c r="AP206" s="11">
        <f t="shared" si="93"/>
        <v>0.47501220836861752</v>
      </c>
      <c r="AQ206" s="4">
        <f t="shared" si="94"/>
        <v>2129.4818999999952</v>
      </c>
      <c r="AR206" s="4">
        <f t="shared" si="95"/>
        <v>-208.05410000000848</v>
      </c>
    </row>
    <row r="207" spans="1:44" x14ac:dyDescent="0.25">
      <c r="A207" t="s">
        <v>219</v>
      </c>
      <c r="B207" s="3">
        <v>45035</v>
      </c>
      <c r="C207" s="13">
        <v>45044</v>
      </c>
      <c r="D207">
        <f t="shared" si="72"/>
        <v>9</v>
      </c>
      <c r="E207" t="str">
        <f t="shared" si="73"/>
        <v>Original</v>
      </c>
      <c r="F207" s="3">
        <f t="shared" si="74"/>
        <v>45044</v>
      </c>
      <c r="G207" s="8">
        <f t="shared" si="75"/>
        <v>9</v>
      </c>
      <c r="H207" t="s">
        <v>649</v>
      </c>
      <c r="I207" t="s">
        <v>656</v>
      </c>
      <c r="J207" t="s">
        <v>671</v>
      </c>
      <c r="K207" t="s">
        <v>702</v>
      </c>
      <c r="L207" t="s">
        <v>708</v>
      </c>
      <c r="M207" t="s">
        <v>718</v>
      </c>
      <c r="N207" t="s">
        <v>732</v>
      </c>
      <c r="O207" t="s">
        <v>939</v>
      </c>
      <c r="P207" s="4">
        <v>1178.42</v>
      </c>
      <c r="Q207" s="23">
        <v>2446.56</v>
      </c>
      <c r="R207" s="4">
        <f t="shared" si="78"/>
        <v>2446.56</v>
      </c>
      <c r="S207" s="11">
        <v>2.9000000000000001E-2</v>
      </c>
      <c r="T207" s="8">
        <v>11</v>
      </c>
      <c r="U207" s="4">
        <f t="shared" si="79"/>
        <v>26131.70736</v>
      </c>
      <c r="V207" s="4">
        <f t="shared" si="80"/>
        <v>12962.62</v>
      </c>
      <c r="W207" s="4">
        <f t="shared" si="81"/>
        <v>13169.08736</v>
      </c>
      <c r="X207" s="11">
        <f t="shared" si="82"/>
        <v>0.5039505141618883</v>
      </c>
      <c r="Y207" s="3" t="str">
        <f t="shared" si="76"/>
        <v>Apr-2023</v>
      </c>
      <c r="Z207" s="3">
        <f t="shared" si="83"/>
        <v>45017</v>
      </c>
      <c r="AA207" s="3">
        <f t="shared" si="84"/>
        <v>44927</v>
      </c>
      <c r="AB207">
        <f t="shared" si="85"/>
        <v>3</v>
      </c>
      <c r="AC207" s="18" t="str">
        <f t="shared" si="77"/>
        <v>Q2-2023</v>
      </c>
      <c r="AD207" t="str">
        <f t="shared" si="86"/>
        <v>Europe → Germany → Berlin</v>
      </c>
      <c r="AG207" t="str">
        <f t="shared" si="87"/>
        <v>High</v>
      </c>
      <c r="AH207">
        <f t="shared" si="88"/>
        <v>0</v>
      </c>
      <c r="AI207">
        <f t="shared" si="89"/>
        <v>0</v>
      </c>
      <c r="AJ207" s="11">
        <f>MIN(S207, WhatIf_Panel!$B$2)</f>
        <v>2.9000000000000001E-2</v>
      </c>
      <c r="AK207">
        <f>P207 * (1 + WhatIf_Panel!$B$3)</f>
        <v>1296.2620000000002</v>
      </c>
      <c r="AL207">
        <f>ROUND(T207 * (1 + WhatIf_Panel!$B$4), 0)</f>
        <v>12</v>
      </c>
      <c r="AM207">
        <f t="shared" si="90"/>
        <v>28507.31712</v>
      </c>
      <c r="AN207">
        <f t="shared" si="91"/>
        <v>15555.144000000002</v>
      </c>
      <c r="AO207">
        <f t="shared" si="92"/>
        <v>12952.173119999998</v>
      </c>
      <c r="AP207" s="11">
        <f t="shared" si="93"/>
        <v>0.45434556557807704</v>
      </c>
      <c r="AQ207" s="4">
        <f t="shared" si="94"/>
        <v>2375.6097599999994</v>
      </c>
      <c r="AR207" s="4">
        <f t="shared" si="95"/>
        <v>-216.91424000000188</v>
      </c>
    </row>
    <row r="208" spans="1:44" x14ac:dyDescent="0.25">
      <c r="A208" t="s">
        <v>220</v>
      </c>
      <c r="B208" s="3">
        <v>45109</v>
      </c>
      <c r="C208" s="13">
        <v>45139</v>
      </c>
      <c r="D208">
        <f t="shared" si="72"/>
        <v>30</v>
      </c>
      <c r="E208" t="str">
        <f t="shared" si="73"/>
        <v>Original</v>
      </c>
      <c r="F208" s="3">
        <f t="shared" si="74"/>
        <v>45139</v>
      </c>
      <c r="G208" s="8">
        <f t="shared" si="75"/>
        <v>30</v>
      </c>
      <c r="H208" t="s">
        <v>649</v>
      </c>
      <c r="I208" t="s">
        <v>658</v>
      </c>
      <c r="J208" t="s">
        <v>674</v>
      </c>
      <c r="K208" t="s">
        <v>705</v>
      </c>
      <c r="L208" t="s">
        <v>707</v>
      </c>
      <c r="M208" t="s">
        <v>717</v>
      </c>
      <c r="N208" t="s">
        <v>727</v>
      </c>
      <c r="O208" t="s">
        <v>940</v>
      </c>
      <c r="P208" s="4">
        <v>137.46</v>
      </c>
      <c r="Q208" s="23">
        <v>188.3</v>
      </c>
      <c r="R208" s="4">
        <f t="shared" si="78"/>
        <v>188.3</v>
      </c>
      <c r="S208" s="11">
        <v>3.7999999999999999E-2</v>
      </c>
      <c r="T208" s="8">
        <v>37</v>
      </c>
      <c r="U208" s="4">
        <f t="shared" si="79"/>
        <v>6702.3501999999999</v>
      </c>
      <c r="V208" s="4">
        <f t="shared" si="80"/>
        <v>5086.0200000000004</v>
      </c>
      <c r="W208" s="4">
        <f t="shared" si="81"/>
        <v>1616.3301999999994</v>
      </c>
      <c r="X208" s="11">
        <f t="shared" si="82"/>
        <v>0.24115872071262398</v>
      </c>
      <c r="Y208" s="3" t="str">
        <f t="shared" si="76"/>
        <v>Jul-2023</v>
      </c>
      <c r="Z208" s="3">
        <f t="shared" si="83"/>
        <v>45108</v>
      </c>
      <c r="AA208" s="3">
        <f t="shared" si="84"/>
        <v>44927</v>
      </c>
      <c r="AB208">
        <f t="shared" si="85"/>
        <v>6</v>
      </c>
      <c r="AC208" s="18" t="str">
        <f t="shared" si="77"/>
        <v>Q3-2023</v>
      </c>
      <c r="AD208" t="str">
        <f t="shared" si="86"/>
        <v>Europe → United Kingdom → Birmingham</v>
      </c>
      <c r="AG208" t="str">
        <f t="shared" si="87"/>
        <v>Low</v>
      </c>
      <c r="AH208">
        <f t="shared" si="88"/>
        <v>0</v>
      </c>
      <c r="AI208">
        <f t="shared" si="89"/>
        <v>0</v>
      </c>
      <c r="AJ208" s="11">
        <f>MIN(S208, WhatIf_Panel!$B$2)</f>
        <v>3.7999999999999999E-2</v>
      </c>
      <c r="AK208">
        <f>P208 * (1 + WhatIf_Panel!$B$3)</f>
        <v>151.20600000000002</v>
      </c>
      <c r="AL208">
        <f>ROUND(T208 * (1 + WhatIf_Panel!$B$4), 0)</f>
        <v>39</v>
      </c>
      <c r="AM208">
        <f t="shared" si="90"/>
        <v>7064.6394</v>
      </c>
      <c r="AN208">
        <f t="shared" si="91"/>
        <v>5897.0340000000006</v>
      </c>
      <c r="AO208">
        <f t="shared" si="92"/>
        <v>1167.6053999999995</v>
      </c>
      <c r="AP208" s="11">
        <f t="shared" si="93"/>
        <v>0.1652745927838864</v>
      </c>
      <c r="AQ208" s="4">
        <f t="shared" si="94"/>
        <v>362.28920000000016</v>
      </c>
      <c r="AR208" s="4">
        <f t="shared" si="95"/>
        <v>-448.72479999999996</v>
      </c>
    </row>
    <row r="209" spans="1:44" x14ac:dyDescent="0.25">
      <c r="A209" t="s">
        <v>221</v>
      </c>
      <c r="B209" s="3">
        <v>45678</v>
      </c>
      <c r="C209" s="13">
        <v>45702</v>
      </c>
      <c r="D209">
        <f t="shared" si="72"/>
        <v>24</v>
      </c>
      <c r="E209" t="str">
        <f t="shared" si="73"/>
        <v>Original</v>
      </c>
      <c r="F209" s="3">
        <f t="shared" si="74"/>
        <v>45702</v>
      </c>
      <c r="G209" s="8">
        <f t="shared" si="75"/>
        <v>24</v>
      </c>
      <c r="H209" t="s">
        <v>646</v>
      </c>
      <c r="I209" t="s">
        <v>650</v>
      </c>
      <c r="J209" t="s">
        <v>664</v>
      </c>
      <c r="K209" t="s">
        <v>705</v>
      </c>
      <c r="L209" t="s">
        <v>707</v>
      </c>
      <c r="M209" t="s">
        <v>713</v>
      </c>
      <c r="N209" t="s">
        <v>733</v>
      </c>
      <c r="O209" t="s">
        <v>941</v>
      </c>
      <c r="P209" s="4">
        <v>1030.44</v>
      </c>
      <c r="Q209" s="23">
        <v>2562.84</v>
      </c>
      <c r="R209" s="4">
        <f t="shared" si="78"/>
        <v>2562.84</v>
      </c>
      <c r="S209" s="11">
        <v>0.14799999999999999</v>
      </c>
      <c r="T209" s="8">
        <v>13</v>
      </c>
      <c r="U209" s="4">
        <f t="shared" si="79"/>
        <v>28386.015839999996</v>
      </c>
      <c r="V209" s="4">
        <f t="shared" si="80"/>
        <v>13395.720000000001</v>
      </c>
      <c r="W209" s="4">
        <f t="shared" si="81"/>
        <v>14990.295839999995</v>
      </c>
      <c r="X209" s="11">
        <f t="shared" si="82"/>
        <v>0.52808734852027039</v>
      </c>
      <c r="Y209" s="3" t="str">
        <f t="shared" si="76"/>
        <v>Jan-2025</v>
      </c>
      <c r="Z209" s="3">
        <f t="shared" si="83"/>
        <v>45658</v>
      </c>
      <c r="AA209" s="3">
        <f t="shared" si="84"/>
        <v>44927</v>
      </c>
      <c r="AB209">
        <f t="shared" si="85"/>
        <v>24</v>
      </c>
      <c r="AC209" s="18" t="str">
        <f t="shared" si="77"/>
        <v>Q1-2025</v>
      </c>
      <c r="AD209" t="str">
        <f t="shared" si="86"/>
        <v>Africa → Kenya → Nairobi</v>
      </c>
      <c r="AG209" t="str">
        <f t="shared" si="87"/>
        <v>High</v>
      </c>
      <c r="AH209">
        <f t="shared" si="88"/>
        <v>0</v>
      </c>
      <c r="AI209">
        <f t="shared" si="89"/>
        <v>0</v>
      </c>
      <c r="AJ209" s="11">
        <f>MIN(S209, WhatIf_Panel!$B$2)</f>
        <v>0.14799999999999999</v>
      </c>
      <c r="AK209">
        <f>P209 * (1 + WhatIf_Panel!$B$3)</f>
        <v>1133.4840000000002</v>
      </c>
      <c r="AL209">
        <f>ROUND(T209 * (1 + WhatIf_Panel!$B$4), 0)</f>
        <v>14</v>
      </c>
      <c r="AM209">
        <f t="shared" si="90"/>
        <v>30569.555520000002</v>
      </c>
      <c r="AN209">
        <f t="shared" si="91"/>
        <v>15868.776000000002</v>
      </c>
      <c r="AO209">
        <f t="shared" si="92"/>
        <v>14700.77952</v>
      </c>
      <c r="AP209" s="11">
        <f t="shared" si="93"/>
        <v>0.48089608337229756</v>
      </c>
      <c r="AQ209" s="4">
        <f t="shared" si="94"/>
        <v>2183.5396800000053</v>
      </c>
      <c r="AR209" s="4">
        <f t="shared" si="95"/>
        <v>-289.51631999999518</v>
      </c>
    </row>
    <row r="210" spans="1:44" x14ac:dyDescent="0.25">
      <c r="A210" t="s">
        <v>222</v>
      </c>
      <c r="B210" s="3">
        <v>45545</v>
      </c>
      <c r="C210" s="13">
        <v>45572</v>
      </c>
      <c r="D210">
        <f t="shared" si="72"/>
        <v>27</v>
      </c>
      <c r="E210" t="str">
        <f t="shared" si="73"/>
        <v>Original</v>
      </c>
      <c r="F210" s="3">
        <f t="shared" si="74"/>
        <v>45572</v>
      </c>
      <c r="G210" s="8">
        <f t="shared" si="75"/>
        <v>27</v>
      </c>
      <c r="H210" t="s">
        <v>646</v>
      </c>
      <c r="I210" t="s">
        <v>650</v>
      </c>
      <c r="J210" t="s">
        <v>662</v>
      </c>
      <c r="K210" t="s">
        <v>704</v>
      </c>
      <c r="L210" t="s">
        <v>707</v>
      </c>
      <c r="M210" t="s">
        <v>716</v>
      </c>
      <c r="N210" t="s">
        <v>728</v>
      </c>
      <c r="O210" t="s">
        <v>942</v>
      </c>
      <c r="P210" s="4">
        <v>1248.3900000000001</v>
      </c>
      <c r="Q210" s="23">
        <v>1805.11</v>
      </c>
      <c r="R210" s="4">
        <f t="shared" si="78"/>
        <v>1805.11</v>
      </c>
      <c r="S210" s="11">
        <v>0.20300000000000001</v>
      </c>
      <c r="T210" s="8">
        <v>11</v>
      </c>
      <c r="U210" s="4">
        <f t="shared" si="79"/>
        <v>15825.399369999997</v>
      </c>
      <c r="V210" s="4">
        <f t="shared" si="80"/>
        <v>13732.29</v>
      </c>
      <c r="W210" s="4">
        <f t="shared" si="81"/>
        <v>2093.1093699999965</v>
      </c>
      <c r="X210" s="11">
        <f t="shared" si="82"/>
        <v>0.13226265707820786</v>
      </c>
      <c r="Y210" s="3" t="str">
        <f t="shared" si="76"/>
        <v>Sep-2024</v>
      </c>
      <c r="Z210" s="3">
        <f t="shared" si="83"/>
        <v>45536</v>
      </c>
      <c r="AA210" s="3">
        <f t="shared" si="84"/>
        <v>44927</v>
      </c>
      <c r="AB210">
        <f t="shared" si="85"/>
        <v>20</v>
      </c>
      <c r="AC210" s="18" t="str">
        <f t="shared" si="77"/>
        <v>Q3-2024</v>
      </c>
      <c r="AD210" t="str">
        <f t="shared" si="86"/>
        <v>Africa → Kenya → Kisumu</v>
      </c>
      <c r="AG210" t="str">
        <f t="shared" si="87"/>
        <v>High</v>
      </c>
      <c r="AH210">
        <f t="shared" si="88"/>
        <v>0</v>
      </c>
      <c r="AI210">
        <f t="shared" si="89"/>
        <v>1</v>
      </c>
      <c r="AJ210" s="11">
        <f>MIN(S210, WhatIf_Panel!$B$2)</f>
        <v>0.20300000000000001</v>
      </c>
      <c r="AK210">
        <f>P210 * (1 + WhatIf_Panel!$B$3)</f>
        <v>1373.2290000000003</v>
      </c>
      <c r="AL210">
        <f>ROUND(T210 * (1 + WhatIf_Panel!$B$4), 0)</f>
        <v>12</v>
      </c>
      <c r="AM210">
        <f t="shared" si="90"/>
        <v>17264.072039999999</v>
      </c>
      <c r="AN210">
        <f t="shared" si="91"/>
        <v>16478.748000000003</v>
      </c>
      <c r="AO210">
        <f t="shared" si="92"/>
        <v>785.32403999999588</v>
      </c>
      <c r="AP210" s="11">
        <f t="shared" si="93"/>
        <v>4.5488922786028639E-2</v>
      </c>
      <c r="AQ210" s="4">
        <f t="shared" si="94"/>
        <v>1438.6726700000017</v>
      </c>
      <c r="AR210" s="4">
        <f t="shared" si="95"/>
        <v>-1307.7853300000006</v>
      </c>
    </row>
    <row r="211" spans="1:44" x14ac:dyDescent="0.25">
      <c r="A211" t="s">
        <v>223</v>
      </c>
      <c r="B211" s="3">
        <v>45859</v>
      </c>
      <c r="C211" s="13">
        <v>45876</v>
      </c>
      <c r="D211">
        <f t="shared" si="72"/>
        <v>17</v>
      </c>
      <c r="E211" t="str">
        <f t="shared" si="73"/>
        <v>Original</v>
      </c>
      <c r="F211" s="3">
        <f t="shared" si="74"/>
        <v>45876</v>
      </c>
      <c r="G211" s="8">
        <f t="shared" si="75"/>
        <v>17</v>
      </c>
      <c r="H211" t="s">
        <v>646</v>
      </c>
      <c r="I211" t="s">
        <v>651</v>
      </c>
      <c r="J211" t="s">
        <v>665</v>
      </c>
      <c r="K211" t="s">
        <v>706</v>
      </c>
      <c r="L211" t="s">
        <v>711</v>
      </c>
      <c r="M211" t="s">
        <v>724</v>
      </c>
      <c r="N211" t="s">
        <v>733</v>
      </c>
      <c r="O211" t="s">
        <v>943</v>
      </c>
      <c r="P211" s="4">
        <v>1204.95</v>
      </c>
      <c r="Q211" s="23">
        <v>2065.73</v>
      </c>
      <c r="R211" s="4">
        <f t="shared" si="78"/>
        <v>2065.73</v>
      </c>
      <c r="S211" s="11">
        <v>0.13600000000000001</v>
      </c>
      <c r="T211" s="8">
        <v>10</v>
      </c>
      <c r="U211" s="4">
        <f t="shared" si="79"/>
        <v>17847.907199999998</v>
      </c>
      <c r="V211" s="4">
        <f t="shared" si="80"/>
        <v>12049.5</v>
      </c>
      <c r="W211" s="4">
        <f t="shared" si="81"/>
        <v>5798.4071999999978</v>
      </c>
      <c r="X211" s="11">
        <f t="shared" si="82"/>
        <v>0.32487882949100039</v>
      </c>
      <c r="Y211" s="3" t="str">
        <f t="shared" si="76"/>
        <v>Jul-2025</v>
      </c>
      <c r="Z211" s="3">
        <f t="shared" si="83"/>
        <v>45839</v>
      </c>
      <c r="AA211" s="3">
        <f t="shared" si="84"/>
        <v>44927</v>
      </c>
      <c r="AB211">
        <f t="shared" si="85"/>
        <v>30</v>
      </c>
      <c r="AC211" s="18" t="str">
        <f t="shared" si="77"/>
        <v>Q3-2025</v>
      </c>
      <c r="AD211" t="str">
        <f t="shared" si="86"/>
        <v>Africa → Nigeria → Lagos</v>
      </c>
      <c r="AG211" t="str">
        <f t="shared" si="87"/>
        <v>High</v>
      </c>
      <c r="AH211">
        <f t="shared" si="88"/>
        <v>0</v>
      </c>
      <c r="AI211">
        <f t="shared" si="89"/>
        <v>0</v>
      </c>
      <c r="AJ211" s="11">
        <f>MIN(S211, WhatIf_Panel!$B$2)</f>
        <v>0.13600000000000001</v>
      </c>
      <c r="AK211">
        <f>P211 * (1 + WhatIf_Panel!$B$3)</f>
        <v>1325.4450000000002</v>
      </c>
      <c r="AL211">
        <f>ROUND(T211 * (1 + WhatIf_Panel!$B$4), 0)</f>
        <v>11</v>
      </c>
      <c r="AM211">
        <f t="shared" si="90"/>
        <v>19632.697919999999</v>
      </c>
      <c r="AN211">
        <f t="shared" si="91"/>
        <v>14579.895000000002</v>
      </c>
      <c r="AO211">
        <f t="shared" si="92"/>
        <v>5052.8029199999964</v>
      </c>
      <c r="AP211" s="11">
        <f t="shared" si="93"/>
        <v>0.2573667124401004</v>
      </c>
      <c r="AQ211" s="4">
        <f t="shared" si="94"/>
        <v>1784.7907200000009</v>
      </c>
      <c r="AR211" s="4">
        <f t="shared" si="95"/>
        <v>-745.60428000000138</v>
      </c>
    </row>
    <row r="212" spans="1:44" x14ac:dyDescent="0.25">
      <c r="A212" t="s">
        <v>224</v>
      </c>
      <c r="B212" s="3">
        <v>45567</v>
      </c>
      <c r="C212" s="13">
        <v>45588</v>
      </c>
      <c r="D212">
        <f t="shared" si="72"/>
        <v>21</v>
      </c>
      <c r="E212" t="str">
        <f t="shared" si="73"/>
        <v>Original</v>
      </c>
      <c r="F212" s="3">
        <f t="shared" si="74"/>
        <v>45588</v>
      </c>
      <c r="G212" s="8">
        <f t="shared" si="75"/>
        <v>21</v>
      </c>
      <c r="H212" t="s">
        <v>646</v>
      </c>
      <c r="I212" t="s">
        <v>661</v>
      </c>
      <c r="J212" t="s">
        <v>687</v>
      </c>
      <c r="K212" t="s">
        <v>701</v>
      </c>
      <c r="L212" t="s">
        <v>709</v>
      </c>
      <c r="M212" t="s">
        <v>720</v>
      </c>
      <c r="N212" t="s">
        <v>727</v>
      </c>
      <c r="O212" t="s">
        <v>944</v>
      </c>
      <c r="P212" s="4">
        <v>1095.6099999999999</v>
      </c>
      <c r="Q212" s="23">
        <v>2366.5100000000002</v>
      </c>
      <c r="R212" s="4">
        <f t="shared" si="78"/>
        <v>2366.5100000000002</v>
      </c>
      <c r="S212" s="11">
        <v>0.152</v>
      </c>
      <c r="T212" s="8">
        <v>9</v>
      </c>
      <c r="U212" s="4">
        <f t="shared" si="79"/>
        <v>18061.204320000004</v>
      </c>
      <c r="V212" s="4">
        <f t="shared" si="80"/>
        <v>9860.49</v>
      </c>
      <c r="W212" s="4">
        <f t="shared" si="81"/>
        <v>8200.7143200000046</v>
      </c>
      <c r="X212" s="11">
        <f t="shared" si="82"/>
        <v>0.4540513564158607</v>
      </c>
      <c r="Y212" s="3" t="str">
        <f t="shared" si="76"/>
        <v>Oct-2024</v>
      </c>
      <c r="Z212" s="3">
        <f t="shared" si="83"/>
        <v>45566</v>
      </c>
      <c r="AA212" s="3">
        <f t="shared" si="84"/>
        <v>44927</v>
      </c>
      <c r="AB212">
        <f t="shared" si="85"/>
        <v>21</v>
      </c>
      <c r="AC212" s="18" t="str">
        <f t="shared" si="77"/>
        <v>Q4-2024</v>
      </c>
      <c r="AD212" t="str">
        <f t="shared" si="86"/>
        <v>Africa → South Africa → Durban</v>
      </c>
      <c r="AG212" t="str">
        <f t="shared" si="87"/>
        <v>High</v>
      </c>
      <c r="AH212">
        <f t="shared" si="88"/>
        <v>0</v>
      </c>
      <c r="AI212">
        <f t="shared" si="89"/>
        <v>0</v>
      </c>
      <c r="AJ212" s="11">
        <f>MIN(S212, WhatIf_Panel!$B$2)</f>
        <v>0.152</v>
      </c>
      <c r="AK212">
        <f>P212 * (1 + WhatIf_Panel!$B$3)</f>
        <v>1205.171</v>
      </c>
      <c r="AL212">
        <f>ROUND(T212 * (1 + WhatIf_Panel!$B$4), 0)</f>
        <v>9</v>
      </c>
      <c r="AM212">
        <f t="shared" si="90"/>
        <v>18061.204320000004</v>
      </c>
      <c r="AN212">
        <f t="shared" si="91"/>
        <v>10846.539000000001</v>
      </c>
      <c r="AO212">
        <f t="shared" si="92"/>
        <v>7214.6653200000037</v>
      </c>
      <c r="AP212" s="11">
        <f t="shared" si="93"/>
        <v>0.39945649205744671</v>
      </c>
      <c r="AQ212" s="4">
        <f t="shared" si="94"/>
        <v>0</v>
      </c>
      <c r="AR212" s="4">
        <f t="shared" si="95"/>
        <v>-986.04900000000089</v>
      </c>
    </row>
    <row r="213" spans="1:44" x14ac:dyDescent="0.25">
      <c r="A213" t="s">
        <v>225</v>
      </c>
      <c r="B213" s="3">
        <v>45852</v>
      </c>
      <c r="C213" s="13">
        <v>45873</v>
      </c>
      <c r="D213">
        <f t="shared" si="72"/>
        <v>21</v>
      </c>
      <c r="E213" t="str">
        <f t="shared" si="73"/>
        <v>Original</v>
      </c>
      <c r="F213" s="3">
        <f t="shared" si="74"/>
        <v>45873</v>
      </c>
      <c r="G213" s="8">
        <f t="shared" si="75"/>
        <v>21</v>
      </c>
      <c r="H213" t="s">
        <v>648</v>
      </c>
      <c r="I213" t="s">
        <v>653</v>
      </c>
      <c r="J213" t="s">
        <v>681</v>
      </c>
      <c r="K213" t="s">
        <v>704</v>
      </c>
      <c r="L213" t="s">
        <v>708</v>
      </c>
      <c r="M213" t="s">
        <v>722</v>
      </c>
      <c r="N213" t="s">
        <v>732</v>
      </c>
      <c r="O213" t="s">
        <v>945</v>
      </c>
      <c r="P213" s="4">
        <v>90.3</v>
      </c>
      <c r="Q213" s="23">
        <v>131.76</v>
      </c>
      <c r="R213" s="4">
        <f t="shared" si="78"/>
        <v>131.76</v>
      </c>
      <c r="S213" s="11">
        <v>0.10199999999999999</v>
      </c>
      <c r="T213" s="8">
        <v>15</v>
      </c>
      <c r="U213" s="4">
        <f t="shared" si="79"/>
        <v>1774.8072</v>
      </c>
      <c r="V213" s="4">
        <f t="shared" si="80"/>
        <v>1354.5</v>
      </c>
      <c r="W213" s="4">
        <f t="shared" si="81"/>
        <v>420.30719999999997</v>
      </c>
      <c r="X213" s="11">
        <f t="shared" si="82"/>
        <v>0.23681851189244668</v>
      </c>
      <c r="Y213" s="3" t="str">
        <f t="shared" si="76"/>
        <v>Jul-2025</v>
      </c>
      <c r="Z213" s="3">
        <f t="shared" si="83"/>
        <v>45839</v>
      </c>
      <c r="AA213" s="3">
        <f t="shared" si="84"/>
        <v>44927</v>
      </c>
      <c r="AB213">
        <f t="shared" si="85"/>
        <v>30</v>
      </c>
      <c r="AC213" s="18" t="str">
        <f t="shared" si="77"/>
        <v>Q3-2025</v>
      </c>
      <c r="AD213" t="str">
        <f t="shared" si="86"/>
        <v>Americas → Canada → Montreal</v>
      </c>
      <c r="AG213" t="str">
        <f t="shared" si="87"/>
        <v>Low</v>
      </c>
      <c r="AH213">
        <f t="shared" si="88"/>
        <v>0</v>
      </c>
      <c r="AI213">
        <f t="shared" si="89"/>
        <v>0</v>
      </c>
      <c r="AJ213" s="11">
        <f>MIN(S213, WhatIf_Panel!$B$2)</f>
        <v>0.10199999999999999</v>
      </c>
      <c r="AK213">
        <f>P213 * (1 + WhatIf_Panel!$B$3)</f>
        <v>99.33</v>
      </c>
      <c r="AL213">
        <f>ROUND(T213 * (1 + WhatIf_Panel!$B$4), 0)</f>
        <v>16</v>
      </c>
      <c r="AM213">
        <f t="shared" si="90"/>
        <v>1893.1276799999998</v>
      </c>
      <c r="AN213">
        <f t="shared" si="91"/>
        <v>1589.28</v>
      </c>
      <c r="AO213">
        <f t="shared" si="92"/>
        <v>303.84767999999985</v>
      </c>
      <c r="AP213" s="11">
        <f t="shared" si="93"/>
        <v>0.1605003630816913</v>
      </c>
      <c r="AQ213" s="4">
        <f t="shared" si="94"/>
        <v>118.32047999999986</v>
      </c>
      <c r="AR213" s="4">
        <f t="shared" si="95"/>
        <v>-116.45952000000011</v>
      </c>
    </row>
    <row r="214" spans="1:44" x14ac:dyDescent="0.25">
      <c r="A214" t="s">
        <v>226</v>
      </c>
      <c r="B214" s="3">
        <v>45544</v>
      </c>
      <c r="C214" s="13">
        <v>45566</v>
      </c>
      <c r="D214">
        <f t="shared" si="72"/>
        <v>22</v>
      </c>
      <c r="E214" t="str">
        <f t="shared" si="73"/>
        <v>Original</v>
      </c>
      <c r="F214" s="3">
        <f t="shared" si="74"/>
        <v>45566</v>
      </c>
      <c r="G214" s="8">
        <f t="shared" si="75"/>
        <v>22</v>
      </c>
      <c r="H214" t="s">
        <v>647</v>
      </c>
      <c r="I214" t="s">
        <v>659</v>
      </c>
      <c r="J214" t="s">
        <v>676</v>
      </c>
      <c r="K214" t="s">
        <v>704</v>
      </c>
      <c r="L214" t="s">
        <v>711</v>
      </c>
      <c r="M214" t="s">
        <v>716</v>
      </c>
      <c r="N214" t="s">
        <v>728</v>
      </c>
      <c r="O214" t="s">
        <v>946</v>
      </c>
      <c r="P214" s="4">
        <v>1166.18</v>
      </c>
      <c r="Q214" s="23">
        <v>1335.02</v>
      </c>
      <c r="R214" s="4">
        <f t="shared" si="78"/>
        <v>1335.02</v>
      </c>
      <c r="S214" s="11">
        <v>0.128</v>
      </c>
      <c r="T214" s="8">
        <v>6</v>
      </c>
      <c r="U214" s="4">
        <f t="shared" si="79"/>
        <v>6984.8246399999998</v>
      </c>
      <c r="V214" s="4">
        <f t="shared" si="80"/>
        <v>6997.08</v>
      </c>
      <c r="W214" s="4">
        <f t="shared" si="81"/>
        <v>-12.25536000000011</v>
      </c>
      <c r="X214" s="11">
        <f t="shared" si="82"/>
        <v>-1.7545694604582242E-3</v>
      </c>
      <c r="Y214" s="3" t="str">
        <f t="shared" si="76"/>
        <v>Sep-2024</v>
      </c>
      <c r="Z214" s="3">
        <f t="shared" si="83"/>
        <v>45536</v>
      </c>
      <c r="AA214" s="3">
        <f t="shared" si="84"/>
        <v>44927</v>
      </c>
      <c r="AB214">
        <f t="shared" si="85"/>
        <v>20</v>
      </c>
      <c r="AC214" s="18" t="str">
        <f t="shared" si="77"/>
        <v>Q3-2024</v>
      </c>
      <c r="AD214" t="str">
        <f t="shared" si="86"/>
        <v>Asia → China → Shenzhen</v>
      </c>
      <c r="AG214" t="str">
        <f t="shared" si="87"/>
        <v>Medium</v>
      </c>
      <c r="AH214">
        <f t="shared" si="88"/>
        <v>0</v>
      </c>
      <c r="AI214">
        <f t="shared" si="89"/>
        <v>0</v>
      </c>
      <c r="AJ214" s="11">
        <f>MIN(S214, WhatIf_Panel!$B$2)</f>
        <v>0.128</v>
      </c>
      <c r="AK214">
        <f>P214 * (1 + WhatIf_Panel!$B$3)</f>
        <v>1282.7980000000002</v>
      </c>
      <c r="AL214">
        <f>ROUND(T214 * (1 + WhatIf_Panel!$B$4), 0)</f>
        <v>6</v>
      </c>
      <c r="AM214">
        <f t="shared" si="90"/>
        <v>6984.8246399999998</v>
      </c>
      <c r="AN214">
        <f t="shared" si="91"/>
        <v>7696.7880000000014</v>
      </c>
      <c r="AO214">
        <f t="shared" si="92"/>
        <v>-711.96336000000156</v>
      </c>
      <c r="AP214" s="11">
        <f t="shared" si="93"/>
        <v>-0.10193002640650425</v>
      </c>
      <c r="AQ214" s="4">
        <f t="shared" si="94"/>
        <v>0</v>
      </c>
      <c r="AR214" s="4">
        <f t="shared" si="95"/>
        <v>-699.70800000000145</v>
      </c>
    </row>
    <row r="215" spans="1:44" x14ac:dyDescent="0.25">
      <c r="A215" t="s">
        <v>227</v>
      </c>
      <c r="B215" s="3">
        <v>45686</v>
      </c>
      <c r="C215" s="13">
        <v>45694</v>
      </c>
      <c r="D215">
        <f t="shared" si="72"/>
        <v>8</v>
      </c>
      <c r="E215" t="str">
        <f t="shared" si="73"/>
        <v>Original</v>
      </c>
      <c r="F215" s="3">
        <f t="shared" si="74"/>
        <v>45694</v>
      </c>
      <c r="G215" s="8">
        <f t="shared" si="75"/>
        <v>8</v>
      </c>
      <c r="H215" t="s">
        <v>646</v>
      </c>
      <c r="I215" t="s">
        <v>650</v>
      </c>
      <c r="J215" t="s">
        <v>662</v>
      </c>
      <c r="K215" t="s">
        <v>702</v>
      </c>
      <c r="L215" t="s">
        <v>707</v>
      </c>
      <c r="M215" t="s">
        <v>717</v>
      </c>
      <c r="N215" t="s">
        <v>730</v>
      </c>
      <c r="O215" t="s">
        <v>947</v>
      </c>
      <c r="P215" s="4">
        <v>1445.27</v>
      </c>
      <c r="Q215" s="23">
        <v>2691.45</v>
      </c>
      <c r="R215" s="4">
        <f t="shared" si="78"/>
        <v>2691.45</v>
      </c>
      <c r="S215" s="11">
        <v>0</v>
      </c>
      <c r="T215" s="8">
        <v>9</v>
      </c>
      <c r="U215" s="4">
        <f t="shared" si="79"/>
        <v>24223.05</v>
      </c>
      <c r="V215" s="4">
        <f t="shared" si="80"/>
        <v>13007.43</v>
      </c>
      <c r="W215" s="4">
        <f t="shared" si="81"/>
        <v>11215.619999999999</v>
      </c>
      <c r="X215" s="11">
        <f t="shared" si="82"/>
        <v>0.46301436028906351</v>
      </c>
      <c r="Y215" s="3" t="str">
        <f t="shared" si="76"/>
        <v>Jan-2025</v>
      </c>
      <c r="Z215" s="3">
        <f t="shared" si="83"/>
        <v>45658</v>
      </c>
      <c r="AA215" s="3">
        <f t="shared" si="84"/>
        <v>44927</v>
      </c>
      <c r="AB215">
        <f t="shared" si="85"/>
        <v>24</v>
      </c>
      <c r="AC215" s="18" t="str">
        <f t="shared" si="77"/>
        <v>Q1-2025</v>
      </c>
      <c r="AD215" t="str">
        <f t="shared" si="86"/>
        <v>Africa → Kenya → Kisumu</v>
      </c>
      <c r="AG215" t="str">
        <f t="shared" si="87"/>
        <v>High</v>
      </c>
      <c r="AH215">
        <f t="shared" si="88"/>
        <v>0</v>
      </c>
      <c r="AI215">
        <f t="shared" si="89"/>
        <v>0</v>
      </c>
      <c r="AJ215" s="11">
        <f>MIN(S215, WhatIf_Panel!$B$2)</f>
        <v>0</v>
      </c>
      <c r="AK215">
        <f>P215 * (1 + WhatIf_Panel!$B$3)</f>
        <v>1589.797</v>
      </c>
      <c r="AL215">
        <f>ROUND(T215 * (1 + WhatIf_Panel!$B$4), 0)</f>
        <v>9</v>
      </c>
      <c r="AM215">
        <f t="shared" si="90"/>
        <v>24223.05</v>
      </c>
      <c r="AN215">
        <f t="shared" si="91"/>
        <v>14308.173000000001</v>
      </c>
      <c r="AO215">
        <f t="shared" si="92"/>
        <v>9914.8769999999986</v>
      </c>
      <c r="AP215" s="11">
        <f t="shared" si="93"/>
        <v>0.40931579631796983</v>
      </c>
      <c r="AQ215" s="4">
        <f t="shared" si="94"/>
        <v>0</v>
      </c>
      <c r="AR215" s="4">
        <f t="shared" si="95"/>
        <v>-1300.7430000000004</v>
      </c>
    </row>
    <row r="216" spans="1:44" x14ac:dyDescent="0.25">
      <c r="A216" t="s">
        <v>228</v>
      </c>
      <c r="B216" s="3">
        <v>45240</v>
      </c>
      <c r="C216" s="13">
        <v>45258</v>
      </c>
      <c r="D216">
        <f t="shared" si="72"/>
        <v>18</v>
      </c>
      <c r="E216" t="str">
        <f t="shared" si="73"/>
        <v>Original</v>
      </c>
      <c r="F216" s="3">
        <f t="shared" si="74"/>
        <v>45258</v>
      </c>
      <c r="G216" s="8">
        <f t="shared" si="75"/>
        <v>18</v>
      </c>
      <c r="H216" t="s">
        <v>648</v>
      </c>
      <c r="I216" t="s">
        <v>655</v>
      </c>
      <c r="J216" t="s">
        <v>672</v>
      </c>
      <c r="K216" t="s">
        <v>702</v>
      </c>
      <c r="L216" t="s">
        <v>709</v>
      </c>
      <c r="M216" t="s">
        <v>716</v>
      </c>
      <c r="N216" t="s">
        <v>733</v>
      </c>
      <c r="O216" t="s">
        <v>948</v>
      </c>
      <c r="P216" s="4">
        <v>388.51</v>
      </c>
      <c r="Q216" s="23">
        <v>776.46</v>
      </c>
      <c r="R216" s="4">
        <f t="shared" si="78"/>
        <v>776.46</v>
      </c>
      <c r="S216" s="11">
        <v>0.157</v>
      </c>
      <c r="T216" s="8">
        <v>12</v>
      </c>
      <c r="U216" s="4">
        <f t="shared" si="79"/>
        <v>7854.6693599999999</v>
      </c>
      <c r="V216" s="4">
        <f t="shared" si="80"/>
        <v>4662.12</v>
      </c>
      <c r="W216" s="4">
        <f t="shared" si="81"/>
        <v>3192.54936</v>
      </c>
      <c r="X216" s="11">
        <f t="shared" si="82"/>
        <v>0.40645241876864946</v>
      </c>
      <c r="Y216" s="3" t="str">
        <f t="shared" si="76"/>
        <v>Nov-2023</v>
      </c>
      <c r="Z216" s="3">
        <f t="shared" si="83"/>
        <v>45231</v>
      </c>
      <c r="AA216" s="3">
        <f t="shared" si="84"/>
        <v>44927</v>
      </c>
      <c r="AB216">
        <f t="shared" si="85"/>
        <v>10</v>
      </c>
      <c r="AC216" s="18" t="str">
        <f t="shared" si="77"/>
        <v>Q4-2023</v>
      </c>
      <c r="AD216" t="str">
        <f t="shared" si="86"/>
        <v>Americas → Brazil → Brasília</v>
      </c>
      <c r="AG216" t="str">
        <f t="shared" si="87"/>
        <v>Low</v>
      </c>
      <c r="AH216">
        <f t="shared" si="88"/>
        <v>0</v>
      </c>
      <c r="AI216">
        <f t="shared" si="89"/>
        <v>0</v>
      </c>
      <c r="AJ216" s="11">
        <f>MIN(S216, WhatIf_Panel!$B$2)</f>
        <v>0.157</v>
      </c>
      <c r="AK216">
        <f>P216 * (1 + WhatIf_Panel!$B$3)</f>
        <v>427.36100000000005</v>
      </c>
      <c r="AL216">
        <f>ROUND(T216 * (1 + WhatIf_Panel!$B$4), 0)</f>
        <v>13</v>
      </c>
      <c r="AM216">
        <f t="shared" si="90"/>
        <v>8509.2251399999986</v>
      </c>
      <c r="AN216">
        <f t="shared" si="91"/>
        <v>5555.6930000000002</v>
      </c>
      <c r="AO216">
        <f t="shared" si="92"/>
        <v>2953.5321399999984</v>
      </c>
      <c r="AP216" s="11">
        <f t="shared" si="93"/>
        <v>0.34709766064551428</v>
      </c>
      <c r="AQ216" s="4">
        <f t="shared" si="94"/>
        <v>654.55577999999878</v>
      </c>
      <c r="AR216" s="4">
        <f t="shared" si="95"/>
        <v>-239.01722000000154</v>
      </c>
    </row>
    <row r="217" spans="1:44" x14ac:dyDescent="0.25">
      <c r="A217" t="s">
        <v>229</v>
      </c>
      <c r="B217" s="3">
        <v>45351</v>
      </c>
      <c r="C217" s="13">
        <v>45381</v>
      </c>
      <c r="D217">
        <f t="shared" si="72"/>
        <v>30</v>
      </c>
      <c r="E217" t="str">
        <f t="shared" si="73"/>
        <v>Original</v>
      </c>
      <c r="F217" s="3">
        <f t="shared" si="74"/>
        <v>45381</v>
      </c>
      <c r="G217" s="8">
        <f t="shared" si="75"/>
        <v>30</v>
      </c>
      <c r="H217" t="s">
        <v>647</v>
      </c>
      <c r="I217" t="s">
        <v>652</v>
      </c>
      <c r="J217" t="s">
        <v>694</v>
      </c>
      <c r="K217" t="s">
        <v>705</v>
      </c>
      <c r="L217" t="s">
        <v>711</v>
      </c>
      <c r="M217" t="s">
        <v>714</v>
      </c>
      <c r="N217" t="s">
        <v>729</v>
      </c>
      <c r="O217" t="s">
        <v>949</v>
      </c>
      <c r="P217" s="4">
        <v>231.11</v>
      </c>
      <c r="Q217" s="23">
        <v>318.17</v>
      </c>
      <c r="R217" s="4">
        <f t="shared" si="78"/>
        <v>318.17</v>
      </c>
      <c r="S217" s="11">
        <v>0.20100000000000001</v>
      </c>
      <c r="T217" s="8">
        <v>60</v>
      </c>
      <c r="U217" s="4">
        <f t="shared" si="79"/>
        <v>15253.069799999999</v>
      </c>
      <c r="V217" s="4">
        <f t="shared" si="80"/>
        <v>13866.6</v>
      </c>
      <c r="W217" s="4">
        <f t="shared" si="81"/>
        <v>1386.4697999999989</v>
      </c>
      <c r="X217" s="11">
        <f t="shared" si="82"/>
        <v>9.0897754889969692E-2</v>
      </c>
      <c r="Y217" s="3" t="str">
        <f t="shared" si="76"/>
        <v>Feb-2024</v>
      </c>
      <c r="Z217" s="3">
        <f t="shared" si="83"/>
        <v>45323</v>
      </c>
      <c r="AA217" s="3">
        <f t="shared" si="84"/>
        <v>44986</v>
      </c>
      <c r="AB217">
        <f t="shared" si="85"/>
        <v>11</v>
      </c>
      <c r="AC217" s="18" t="str">
        <f t="shared" si="77"/>
        <v>Q1-2024</v>
      </c>
      <c r="AD217" t="str">
        <f t="shared" si="86"/>
        <v>Asia → Japan → Nagoya</v>
      </c>
      <c r="AG217" t="str">
        <f t="shared" si="87"/>
        <v>Low</v>
      </c>
      <c r="AH217">
        <f t="shared" si="88"/>
        <v>0</v>
      </c>
      <c r="AI217">
        <f t="shared" si="89"/>
        <v>1</v>
      </c>
      <c r="AJ217" s="11">
        <f>MIN(S217, WhatIf_Panel!$B$2)</f>
        <v>0.20100000000000001</v>
      </c>
      <c r="AK217">
        <f>P217 * (1 + WhatIf_Panel!$B$3)</f>
        <v>254.22100000000003</v>
      </c>
      <c r="AL217">
        <f>ROUND(T217 * (1 + WhatIf_Panel!$B$4), 0)</f>
        <v>63</v>
      </c>
      <c r="AM217">
        <f t="shared" si="90"/>
        <v>16015.723290000002</v>
      </c>
      <c r="AN217">
        <f t="shared" si="91"/>
        <v>16015.923000000003</v>
      </c>
      <c r="AO217">
        <f t="shared" si="92"/>
        <v>-0.19971000000077765</v>
      </c>
      <c r="AP217" s="11">
        <f t="shared" si="93"/>
        <v>-1.2469621033317542E-5</v>
      </c>
      <c r="AQ217" s="4">
        <f t="shared" si="94"/>
        <v>762.65349000000242</v>
      </c>
      <c r="AR217" s="4">
        <f t="shared" si="95"/>
        <v>-1386.6695099999997</v>
      </c>
    </row>
    <row r="218" spans="1:44" x14ac:dyDescent="0.25">
      <c r="A218" t="s">
        <v>230</v>
      </c>
      <c r="B218" s="3">
        <v>45280</v>
      </c>
      <c r="C218" s="13">
        <v>45305</v>
      </c>
      <c r="D218">
        <f t="shared" si="72"/>
        <v>25</v>
      </c>
      <c r="E218" t="str">
        <f t="shared" si="73"/>
        <v>Original</v>
      </c>
      <c r="F218" s="3">
        <f t="shared" si="74"/>
        <v>45305</v>
      </c>
      <c r="G218" s="8">
        <f t="shared" si="75"/>
        <v>25</v>
      </c>
      <c r="H218" t="s">
        <v>647</v>
      </c>
      <c r="I218" t="s">
        <v>654</v>
      </c>
      <c r="J218" t="s">
        <v>691</v>
      </c>
      <c r="K218" t="s">
        <v>703</v>
      </c>
      <c r="L218" t="s">
        <v>709</v>
      </c>
      <c r="M218" t="s">
        <v>716</v>
      </c>
      <c r="N218" t="s">
        <v>732</v>
      </c>
      <c r="O218" t="s">
        <v>950</v>
      </c>
      <c r="P218" s="4">
        <v>1085.6099999999999</v>
      </c>
      <c r="Q218" s="23">
        <v>1246.4100000000001</v>
      </c>
      <c r="R218" s="4">
        <f t="shared" si="78"/>
        <v>1246.4100000000001</v>
      </c>
      <c r="S218" s="11">
        <v>0.113</v>
      </c>
      <c r="T218" s="8">
        <v>7</v>
      </c>
      <c r="U218" s="4">
        <f t="shared" si="79"/>
        <v>7738.9596900000006</v>
      </c>
      <c r="V218" s="4">
        <f t="shared" si="80"/>
        <v>7599.2699999999995</v>
      </c>
      <c r="W218" s="4">
        <f t="shared" si="81"/>
        <v>139.68969000000106</v>
      </c>
      <c r="X218" s="11">
        <f t="shared" si="82"/>
        <v>1.8050189637310417E-2</v>
      </c>
      <c r="Y218" s="3" t="str">
        <f t="shared" si="76"/>
        <v>Dec-2023</v>
      </c>
      <c r="Z218" s="3">
        <f t="shared" si="83"/>
        <v>45261</v>
      </c>
      <c r="AA218" s="3">
        <f t="shared" si="84"/>
        <v>44927</v>
      </c>
      <c r="AB218">
        <f t="shared" si="85"/>
        <v>11</v>
      </c>
      <c r="AC218" s="18" t="str">
        <f t="shared" si="77"/>
        <v>Q4-2023</v>
      </c>
      <c r="AD218" t="str">
        <f t="shared" si="86"/>
        <v>Asia → India → Mumbai</v>
      </c>
      <c r="AG218" t="str">
        <f t="shared" si="87"/>
        <v>Medium</v>
      </c>
      <c r="AH218">
        <f t="shared" si="88"/>
        <v>0</v>
      </c>
      <c r="AI218">
        <f t="shared" si="89"/>
        <v>0</v>
      </c>
      <c r="AJ218" s="11">
        <f>MIN(S218, WhatIf_Panel!$B$2)</f>
        <v>0.113</v>
      </c>
      <c r="AK218">
        <f>P218 * (1 + WhatIf_Panel!$B$3)</f>
        <v>1194.171</v>
      </c>
      <c r="AL218">
        <f>ROUND(T218 * (1 + WhatIf_Panel!$B$4), 0)</f>
        <v>7</v>
      </c>
      <c r="AM218">
        <f t="shared" si="90"/>
        <v>7738.9596900000006</v>
      </c>
      <c r="AN218">
        <f t="shared" si="91"/>
        <v>8359.1970000000001</v>
      </c>
      <c r="AO218">
        <f t="shared" si="92"/>
        <v>-620.23730999999952</v>
      </c>
      <c r="AP218" s="11">
        <f t="shared" si="93"/>
        <v>-8.0144791398958623E-2</v>
      </c>
      <c r="AQ218" s="4">
        <f t="shared" si="94"/>
        <v>0</v>
      </c>
      <c r="AR218" s="4">
        <f t="shared" si="95"/>
        <v>-759.92700000000059</v>
      </c>
    </row>
    <row r="219" spans="1:44" x14ac:dyDescent="0.25">
      <c r="A219" t="s">
        <v>231</v>
      </c>
      <c r="B219" s="3">
        <v>44948</v>
      </c>
      <c r="C219" s="13">
        <v>44947</v>
      </c>
      <c r="D219">
        <f t="shared" si="72"/>
        <v>-1</v>
      </c>
      <c r="E219" t="str">
        <f t="shared" si="73"/>
        <v>Corrected</v>
      </c>
      <c r="F219" s="3">
        <f t="shared" si="74"/>
        <v>44949</v>
      </c>
      <c r="G219" s="8">
        <f t="shared" si="75"/>
        <v>1</v>
      </c>
      <c r="H219" t="s">
        <v>649</v>
      </c>
      <c r="I219" t="s">
        <v>656</v>
      </c>
      <c r="J219" t="s">
        <v>684</v>
      </c>
      <c r="K219" t="s">
        <v>701</v>
      </c>
      <c r="L219" t="s">
        <v>711</v>
      </c>
      <c r="M219" t="s">
        <v>721</v>
      </c>
      <c r="N219" t="s">
        <v>732</v>
      </c>
      <c r="O219" t="s">
        <v>951</v>
      </c>
      <c r="P219" s="4">
        <v>150.86000000000001</v>
      </c>
      <c r="Q219" s="23">
        <v>346.96</v>
      </c>
      <c r="R219" s="4">
        <f t="shared" si="78"/>
        <v>346.96</v>
      </c>
      <c r="S219" s="11">
        <v>0.19600000000000001</v>
      </c>
      <c r="T219" s="8">
        <v>8</v>
      </c>
      <c r="U219" s="4">
        <f t="shared" si="79"/>
        <v>2231.6467200000002</v>
      </c>
      <c r="V219" s="4">
        <f t="shared" si="80"/>
        <v>1206.8800000000001</v>
      </c>
      <c r="W219" s="4">
        <f t="shared" si="81"/>
        <v>1024.7667200000001</v>
      </c>
      <c r="X219" s="11">
        <f t="shared" si="82"/>
        <v>0.45919755614365343</v>
      </c>
      <c r="Y219" s="3" t="str">
        <f t="shared" si="76"/>
        <v>Jan-2023</v>
      </c>
      <c r="Z219" s="3">
        <f t="shared" si="83"/>
        <v>44927</v>
      </c>
      <c r="AA219" s="3">
        <f t="shared" si="84"/>
        <v>44927</v>
      </c>
      <c r="AB219">
        <f t="shared" si="85"/>
        <v>0</v>
      </c>
      <c r="AC219" s="18" t="str">
        <f t="shared" si="77"/>
        <v>Q1-2023</v>
      </c>
      <c r="AD219" t="str">
        <f t="shared" si="86"/>
        <v>Europe → Germany → Munich</v>
      </c>
      <c r="AG219" t="str">
        <f t="shared" si="87"/>
        <v>Low</v>
      </c>
      <c r="AH219">
        <f t="shared" si="88"/>
        <v>1</v>
      </c>
      <c r="AI219">
        <f t="shared" si="89"/>
        <v>0</v>
      </c>
      <c r="AJ219" s="11">
        <f>MIN(S219, WhatIf_Panel!$B$2)</f>
        <v>0.19600000000000001</v>
      </c>
      <c r="AK219">
        <f>P219 * (1 + WhatIf_Panel!$B$3)</f>
        <v>165.94600000000003</v>
      </c>
      <c r="AL219">
        <f>ROUND(T219 * (1 + WhatIf_Panel!$B$4), 0)</f>
        <v>8</v>
      </c>
      <c r="AM219">
        <f t="shared" si="90"/>
        <v>2231.6467200000002</v>
      </c>
      <c r="AN219">
        <f t="shared" si="91"/>
        <v>1327.5680000000002</v>
      </c>
      <c r="AO219">
        <f t="shared" si="92"/>
        <v>904.07871999999998</v>
      </c>
      <c r="AP219" s="11">
        <f t="shared" si="93"/>
        <v>0.40511731175801874</v>
      </c>
      <c r="AQ219" s="4">
        <f t="shared" si="94"/>
        <v>0</v>
      </c>
      <c r="AR219" s="4">
        <f t="shared" si="95"/>
        <v>-120.6880000000001</v>
      </c>
    </row>
    <row r="220" spans="1:44" x14ac:dyDescent="0.25">
      <c r="A220" t="s">
        <v>232</v>
      </c>
      <c r="B220" s="3">
        <v>45576</v>
      </c>
      <c r="C220" s="13">
        <v>45605</v>
      </c>
      <c r="D220">
        <f t="shared" si="72"/>
        <v>29</v>
      </c>
      <c r="E220" t="str">
        <f t="shared" si="73"/>
        <v>Original</v>
      </c>
      <c r="F220" s="3">
        <f t="shared" si="74"/>
        <v>45605</v>
      </c>
      <c r="G220" s="8">
        <f t="shared" si="75"/>
        <v>29</v>
      </c>
      <c r="H220" t="s">
        <v>647</v>
      </c>
      <c r="I220" t="s">
        <v>659</v>
      </c>
      <c r="J220" t="s">
        <v>685</v>
      </c>
      <c r="K220" t="s">
        <v>703</v>
      </c>
      <c r="L220" t="s">
        <v>708</v>
      </c>
      <c r="M220" t="s">
        <v>721</v>
      </c>
      <c r="N220" t="s">
        <v>728</v>
      </c>
      <c r="O220" t="s">
        <v>952</v>
      </c>
      <c r="P220" s="4">
        <v>391.64</v>
      </c>
      <c r="Q220" s="23">
        <v>504.76</v>
      </c>
      <c r="R220" s="4">
        <f t="shared" si="78"/>
        <v>504.76</v>
      </c>
      <c r="S220" s="11">
        <v>4.0000000000000001E-3</v>
      </c>
      <c r="T220" s="8">
        <v>13</v>
      </c>
      <c r="U220" s="4">
        <f t="shared" si="79"/>
        <v>6535.6324800000002</v>
      </c>
      <c r="V220" s="4">
        <f t="shared" si="80"/>
        <v>5091.32</v>
      </c>
      <c r="W220" s="4">
        <f t="shared" si="81"/>
        <v>1444.3124800000005</v>
      </c>
      <c r="X220" s="11">
        <f t="shared" si="82"/>
        <v>0.22099046793402319</v>
      </c>
      <c r="Y220" s="3" t="str">
        <f t="shared" si="76"/>
        <v>Oct-2024</v>
      </c>
      <c r="Z220" s="3">
        <f t="shared" si="83"/>
        <v>45566</v>
      </c>
      <c r="AA220" s="3">
        <f t="shared" si="84"/>
        <v>44927</v>
      </c>
      <c r="AB220">
        <f t="shared" si="85"/>
        <v>21</v>
      </c>
      <c r="AC220" s="18" t="str">
        <f t="shared" si="77"/>
        <v>Q4-2024</v>
      </c>
      <c r="AD220" t="str">
        <f t="shared" si="86"/>
        <v>Asia → China → Shanghai</v>
      </c>
      <c r="AG220" t="str">
        <f t="shared" si="87"/>
        <v>Low</v>
      </c>
      <c r="AH220">
        <f t="shared" si="88"/>
        <v>0</v>
      </c>
      <c r="AI220">
        <f t="shared" si="89"/>
        <v>0</v>
      </c>
      <c r="AJ220" s="11">
        <f>MIN(S220, WhatIf_Panel!$B$2)</f>
        <v>4.0000000000000001E-3</v>
      </c>
      <c r="AK220">
        <f>P220 * (1 + WhatIf_Panel!$B$3)</f>
        <v>430.80400000000003</v>
      </c>
      <c r="AL220">
        <f>ROUND(T220 * (1 + WhatIf_Panel!$B$4), 0)</f>
        <v>14</v>
      </c>
      <c r="AM220">
        <f t="shared" si="90"/>
        <v>7038.3734399999994</v>
      </c>
      <c r="AN220">
        <f t="shared" si="91"/>
        <v>6031.2560000000003</v>
      </c>
      <c r="AO220">
        <f t="shared" si="92"/>
        <v>1007.1174399999991</v>
      </c>
      <c r="AP220" s="11">
        <f t="shared" si="93"/>
        <v>0.14308951472742532</v>
      </c>
      <c r="AQ220" s="4">
        <f t="shared" si="94"/>
        <v>502.74095999999918</v>
      </c>
      <c r="AR220" s="4">
        <f t="shared" si="95"/>
        <v>-437.19504000000143</v>
      </c>
    </row>
    <row r="221" spans="1:44" x14ac:dyDescent="0.25">
      <c r="A221" t="s">
        <v>233</v>
      </c>
      <c r="B221" s="3">
        <v>45554</v>
      </c>
      <c r="C221" s="13">
        <v>45579</v>
      </c>
      <c r="D221">
        <f t="shared" si="72"/>
        <v>25</v>
      </c>
      <c r="E221" t="str">
        <f t="shared" si="73"/>
        <v>Original</v>
      </c>
      <c r="F221" s="3">
        <f t="shared" si="74"/>
        <v>45579</v>
      </c>
      <c r="G221" s="8">
        <f t="shared" si="75"/>
        <v>25</v>
      </c>
      <c r="H221" t="s">
        <v>648</v>
      </c>
      <c r="I221" t="s">
        <v>655</v>
      </c>
      <c r="J221" t="s">
        <v>692</v>
      </c>
      <c r="K221" t="s">
        <v>705</v>
      </c>
      <c r="L221" t="s">
        <v>707</v>
      </c>
      <c r="M221" t="s">
        <v>723</v>
      </c>
      <c r="N221" t="s">
        <v>728</v>
      </c>
      <c r="O221" t="s">
        <v>953</v>
      </c>
      <c r="P221" s="4">
        <v>386.96</v>
      </c>
      <c r="Q221" s="23">
        <v>937.46</v>
      </c>
      <c r="R221" s="4">
        <f t="shared" si="78"/>
        <v>937.46</v>
      </c>
      <c r="S221" s="11">
        <v>0.26600000000000001</v>
      </c>
      <c r="T221" s="8">
        <v>41</v>
      </c>
      <c r="U221" s="4">
        <f t="shared" si="79"/>
        <v>28211.92124</v>
      </c>
      <c r="V221" s="4">
        <f t="shared" si="80"/>
        <v>15865.359999999999</v>
      </c>
      <c r="W221" s="4">
        <f t="shared" si="81"/>
        <v>12346.561240000001</v>
      </c>
      <c r="X221" s="11">
        <f t="shared" si="82"/>
        <v>0.43763631462626335</v>
      </c>
      <c r="Y221" s="3" t="str">
        <f t="shared" si="76"/>
        <v>Sep-2024</v>
      </c>
      <c r="Z221" s="3">
        <f t="shared" si="83"/>
        <v>45536</v>
      </c>
      <c r="AA221" s="3">
        <f t="shared" si="84"/>
        <v>44927</v>
      </c>
      <c r="AB221">
        <f t="shared" si="85"/>
        <v>20</v>
      </c>
      <c r="AC221" s="18" t="str">
        <f t="shared" si="77"/>
        <v>Q3-2024</v>
      </c>
      <c r="AD221" t="str">
        <f t="shared" si="86"/>
        <v>Americas → Brazil → Rio de Janeiro</v>
      </c>
      <c r="AG221" t="str">
        <f t="shared" si="87"/>
        <v>Medium</v>
      </c>
      <c r="AH221">
        <f t="shared" si="88"/>
        <v>0</v>
      </c>
      <c r="AI221">
        <f t="shared" si="89"/>
        <v>1</v>
      </c>
      <c r="AJ221" s="11">
        <f>MIN(S221, WhatIf_Panel!$B$2)</f>
        <v>0.25</v>
      </c>
      <c r="AK221">
        <f>P221 * (1 + WhatIf_Panel!$B$3)</f>
        <v>425.65600000000001</v>
      </c>
      <c r="AL221">
        <f>ROUND(T221 * (1 + WhatIf_Panel!$B$4), 0)</f>
        <v>43</v>
      </c>
      <c r="AM221">
        <f t="shared" si="90"/>
        <v>30233.084999999999</v>
      </c>
      <c r="AN221">
        <f t="shared" si="91"/>
        <v>18303.207999999999</v>
      </c>
      <c r="AO221">
        <f t="shared" si="92"/>
        <v>11929.877</v>
      </c>
      <c r="AP221" s="11">
        <f t="shared" si="93"/>
        <v>0.39459674723899335</v>
      </c>
      <c r="AQ221" s="4">
        <f t="shared" si="94"/>
        <v>2021.1637599999995</v>
      </c>
      <c r="AR221" s="4">
        <f t="shared" si="95"/>
        <v>-416.6842400000005</v>
      </c>
    </row>
    <row r="222" spans="1:44" x14ac:dyDescent="0.25">
      <c r="A222" t="s">
        <v>234</v>
      </c>
      <c r="B222" s="3">
        <v>45894</v>
      </c>
      <c r="C222" s="13">
        <v>45924</v>
      </c>
      <c r="D222">
        <f t="shared" si="72"/>
        <v>30</v>
      </c>
      <c r="E222" t="str">
        <f t="shared" si="73"/>
        <v>Original</v>
      </c>
      <c r="F222" s="3">
        <f t="shared" si="74"/>
        <v>45924</v>
      </c>
      <c r="G222" s="8">
        <f t="shared" si="75"/>
        <v>30</v>
      </c>
      <c r="H222" t="s">
        <v>646</v>
      </c>
      <c r="I222" t="s">
        <v>650</v>
      </c>
      <c r="J222" t="s">
        <v>664</v>
      </c>
      <c r="K222" t="s">
        <v>704</v>
      </c>
      <c r="L222" t="s">
        <v>711</v>
      </c>
      <c r="M222" t="s">
        <v>717</v>
      </c>
      <c r="N222" t="s">
        <v>727</v>
      </c>
      <c r="O222" t="s">
        <v>954</v>
      </c>
      <c r="P222" s="4">
        <v>589.14</v>
      </c>
      <c r="Q222" s="23">
        <v>1300.58</v>
      </c>
      <c r="R222" s="4">
        <f t="shared" si="78"/>
        <v>1300.58</v>
      </c>
      <c r="S222" s="11">
        <v>5.5E-2</v>
      </c>
      <c r="T222" s="8">
        <v>11</v>
      </c>
      <c r="U222" s="4">
        <f t="shared" si="79"/>
        <v>13519.529099999998</v>
      </c>
      <c r="V222" s="4">
        <f t="shared" si="80"/>
        <v>6480.54</v>
      </c>
      <c r="W222" s="4">
        <f t="shared" si="81"/>
        <v>7038.989099999998</v>
      </c>
      <c r="X222" s="11">
        <f t="shared" si="82"/>
        <v>0.52065342275863724</v>
      </c>
      <c r="Y222" s="3" t="str">
        <f t="shared" si="76"/>
        <v>Aug-2025</v>
      </c>
      <c r="Z222" s="3">
        <f t="shared" si="83"/>
        <v>45870</v>
      </c>
      <c r="AA222" s="3">
        <f t="shared" si="84"/>
        <v>44927</v>
      </c>
      <c r="AB222">
        <f t="shared" si="85"/>
        <v>31</v>
      </c>
      <c r="AC222" s="18" t="str">
        <f t="shared" si="77"/>
        <v>Q3-2025</v>
      </c>
      <c r="AD222" t="str">
        <f t="shared" si="86"/>
        <v>Africa → Kenya → Nairobi</v>
      </c>
      <c r="AG222" t="str">
        <f t="shared" si="87"/>
        <v>Medium</v>
      </c>
      <c r="AH222">
        <f t="shared" si="88"/>
        <v>0</v>
      </c>
      <c r="AI222">
        <f t="shared" si="89"/>
        <v>0</v>
      </c>
      <c r="AJ222" s="11">
        <f>MIN(S222, WhatIf_Panel!$B$2)</f>
        <v>5.5E-2</v>
      </c>
      <c r="AK222">
        <f>P222 * (1 + WhatIf_Panel!$B$3)</f>
        <v>648.05400000000009</v>
      </c>
      <c r="AL222">
        <f>ROUND(T222 * (1 + WhatIf_Panel!$B$4), 0)</f>
        <v>12</v>
      </c>
      <c r="AM222">
        <f t="shared" si="90"/>
        <v>14748.577199999998</v>
      </c>
      <c r="AN222">
        <f t="shared" si="91"/>
        <v>7776.648000000001</v>
      </c>
      <c r="AO222">
        <f t="shared" si="92"/>
        <v>6971.9291999999969</v>
      </c>
      <c r="AP222" s="11">
        <f t="shared" si="93"/>
        <v>0.47271876503450094</v>
      </c>
      <c r="AQ222" s="4">
        <f t="shared" si="94"/>
        <v>1229.0481</v>
      </c>
      <c r="AR222" s="4">
        <f t="shared" si="95"/>
        <v>-67.059900000001107</v>
      </c>
    </row>
    <row r="223" spans="1:44" x14ac:dyDescent="0.25">
      <c r="A223" t="s">
        <v>235</v>
      </c>
      <c r="B223" s="3">
        <v>45194</v>
      </c>
      <c r="C223" s="13">
        <v>45201</v>
      </c>
      <c r="D223">
        <f t="shared" si="72"/>
        <v>7</v>
      </c>
      <c r="E223" t="str">
        <f t="shared" si="73"/>
        <v>Original</v>
      </c>
      <c r="F223" s="3">
        <f t="shared" si="74"/>
        <v>45201</v>
      </c>
      <c r="G223" s="8">
        <f t="shared" si="75"/>
        <v>7</v>
      </c>
      <c r="H223" t="s">
        <v>648</v>
      </c>
      <c r="I223" t="s">
        <v>660</v>
      </c>
      <c r="J223" t="s">
        <v>700</v>
      </c>
      <c r="K223" t="s">
        <v>702</v>
      </c>
      <c r="L223" t="s">
        <v>709</v>
      </c>
      <c r="M223" t="s">
        <v>714</v>
      </c>
      <c r="N223" t="s">
        <v>733</v>
      </c>
      <c r="O223" t="s">
        <v>955</v>
      </c>
      <c r="P223" s="4">
        <v>145.58000000000001</v>
      </c>
      <c r="Q223" s="23">
        <v>228.15</v>
      </c>
      <c r="R223" s="4">
        <f t="shared" si="78"/>
        <v>228.15</v>
      </c>
      <c r="S223" s="11">
        <v>0.20399999999999999</v>
      </c>
      <c r="T223" s="8">
        <v>5</v>
      </c>
      <c r="U223" s="4">
        <f t="shared" si="79"/>
        <v>908.03700000000003</v>
      </c>
      <c r="V223" s="4">
        <f t="shared" si="80"/>
        <v>727.90000000000009</v>
      </c>
      <c r="W223" s="4">
        <f t="shared" si="81"/>
        <v>180.13699999999994</v>
      </c>
      <c r="X223" s="11">
        <f t="shared" si="82"/>
        <v>0.19838068272548359</v>
      </c>
      <c r="Y223" s="3" t="str">
        <f t="shared" si="76"/>
        <v>Sep-2023</v>
      </c>
      <c r="Z223" s="3">
        <f t="shared" si="83"/>
        <v>45170</v>
      </c>
      <c r="AA223" s="3">
        <f t="shared" si="84"/>
        <v>44927</v>
      </c>
      <c r="AB223">
        <f t="shared" si="85"/>
        <v>8</v>
      </c>
      <c r="AC223" s="18" t="str">
        <f t="shared" si="77"/>
        <v>Q3-2023</v>
      </c>
      <c r="AD223" t="str">
        <f t="shared" si="86"/>
        <v>Americas → USA → New York</v>
      </c>
      <c r="AG223" t="str">
        <f t="shared" si="87"/>
        <v>Low</v>
      </c>
      <c r="AH223">
        <f t="shared" si="88"/>
        <v>1</v>
      </c>
      <c r="AI223">
        <f t="shared" si="89"/>
        <v>1</v>
      </c>
      <c r="AJ223" s="11">
        <f>MIN(S223, WhatIf_Panel!$B$2)</f>
        <v>0.20399999999999999</v>
      </c>
      <c r="AK223">
        <f>P223 * (1 + WhatIf_Panel!$B$3)</f>
        <v>160.13800000000003</v>
      </c>
      <c r="AL223">
        <f>ROUND(T223 * (1 + WhatIf_Panel!$B$4), 0)</f>
        <v>5</v>
      </c>
      <c r="AM223">
        <f t="shared" si="90"/>
        <v>908.03700000000003</v>
      </c>
      <c r="AN223">
        <f t="shared" si="91"/>
        <v>800.69000000000017</v>
      </c>
      <c r="AO223">
        <f t="shared" si="92"/>
        <v>107.34699999999987</v>
      </c>
      <c r="AP223" s="11">
        <f t="shared" si="93"/>
        <v>0.11821875099803186</v>
      </c>
      <c r="AQ223" s="4">
        <f t="shared" si="94"/>
        <v>0</v>
      </c>
      <c r="AR223" s="4">
        <f t="shared" si="95"/>
        <v>-72.790000000000077</v>
      </c>
    </row>
    <row r="224" spans="1:44" x14ac:dyDescent="0.25">
      <c r="A224" t="s">
        <v>236</v>
      </c>
      <c r="B224" s="3">
        <v>45164</v>
      </c>
      <c r="C224" s="13">
        <v>45179</v>
      </c>
      <c r="D224">
        <f t="shared" si="72"/>
        <v>15</v>
      </c>
      <c r="E224" t="str">
        <f t="shared" si="73"/>
        <v>Original</v>
      </c>
      <c r="F224" s="3">
        <f t="shared" si="74"/>
        <v>45179</v>
      </c>
      <c r="G224" s="8">
        <f t="shared" si="75"/>
        <v>15</v>
      </c>
      <c r="H224" t="s">
        <v>646</v>
      </c>
      <c r="I224" t="s">
        <v>661</v>
      </c>
      <c r="J224" t="s">
        <v>695</v>
      </c>
      <c r="K224" t="s">
        <v>703</v>
      </c>
      <c r="L224" t="s">
        <v>711</v>
      </c>
      <c r="M224" t="s">
        <v>725</v>
      </c>
      <c r="N224" t="s">
        <v>727</v>
      </c>
      <c r="O224" t="s">
        <v>956</v>
      </c>
      <c r="P224" s="4">
        <v>241.14</v>
      </c>
      <c r="Q224" s="23">
        <v>496.52</v>
      </c>
      <c r="R224" s="4">
        <f t="shared" si="78"/>
        <v>496.52</v>
      </c>
      <c r="S224" s="11">
        <v>9.2999999999999999E-2</v>
      </c>
      <c r="T224" s="8">
        <v>10</v>
      </c>
      <c r="U224" s="4">
        <f t="shared" si="79"/>
        <v>4503.4363999999996</v>
      </c>
      <c r="V224" s="4">
        <f t="shared" si="80"/>
        <v>2411.3999999999996</v>
      </c>
      <c r="W224" s="4">
        <f t="shared" si="81"/>
        <v>2092.0364</v>
      </c>
      <c r="X224" s="11">
        <f t="shared" si="82"/>
        <v>0.46454223268257994</v>
      </c>
      <c r="Y224" s="3" t="str">
        <f t="shared" si="76"/>
        <v>Aug-2023</v>
      </c>
      <c r="Z224" s="3">
        <f t="shared" si="83"/>
        <v>45139</v>
      </c>
      <c r="AA224" s="3">
        <f t="shared" si="84"/>
        <v>44927</v>
      </c>
      <c r="AB224">
        <f t="shared" si="85"/>
        <v>7</v>
      </c>
      <c r="AC224" s="18" t="str">
        <f t="shared" si="77"/>
        <v>Q3-2023</v>
      </c>
      <c r="AD224" t="str">
        <f t="shared" si="86"/>
        <v>Africa → South Africa → Cape Town</v>
      </c>
      <c r="AG224" t="str">
        <f t="shared" si="87"/>
        <v>Low</v>
      </c>
      <c r="AH224">
        <f t="shared" si="88"/>
        <v>0</v>
      </c>
      <c r="AI224">
        <f t="shared" si="89"/>
        <v>0</v>
      </c>
      <c r="AJ224" s="11">
        <f>MIN(S224, WhatIf_Panel!$B$2)</f>
        <v>9.2999999999999999E-2</v>
      </c>
      <c r="AK224">
        <f>P224 * (1 + WhatIf_Panel!$B$3)</f>
        <v>265.25400000000002</v>
      </c>
      <c r="AL224">
        <f>ROUND(T224 * (1 + WhatIf_Panel!$B$4), 0)</f>
        <v>11</v>
      </c>
      <c r="AM224">
        <f t="shared" si="90"/>
        <v>4953.7800399999996</v>
      </c>
      <c r="AN224">
        <f t="shared" si="91"/>
        <v>2917.7940000000003</v>
      </c>
      <c r="AO224">
        <f t="shared" si="92"/>
        <v>2035.9860399999993</v>
      </c>
      <c r="AP224" s="11">
        <f t="shared" si="93"/>
        <v>0.41099645595083778</v>
      </c>
      <c r="AQ224" s="4">
        <f t="shared" si="94"/>
        <v>450.34364000000005</v>
      </c>
      <c r="AR224" s="4">
        <f t="shared" si="95"/>
        <v>-56.050360000000637</v>
      </c>
    </row>
    <row r="225" spans="1:44" x14ac:dyDescent="0.25">
      <c r="A225" t="s">
        <v>237</v>
      </c>
      <c r="B225" s="3">
        <v>45854</v>
      </c>
      <c r="C225" s="13">
        <v>45855</v>
      </c>
      <c r="D225">
        <f t="shared" si="72"/>
        <v>1</v>
      </c>
      <c r="E225" t="str">
        <f t="shared" si="73"/>
        <v>Original</v>
      </c>
      <c r="F225" s="3">
        <f t="shared" si="74"/>
        <v>45855</v>
      </c>
      <c r="G225" s="8">
        <f t="shared" si="75"/>
        <v>1</v>
      </c>
      <c r="H225" t="s">
        <v>646</v>
      </c>
      <c r="I225" t="s">
        <v>661</v>
      </c>
      <c r="J225" t="s">
        <v>687</v>
      </c>
      <c r="K225" t="s">
        <v>705</v>
      </c>
      <c r="L225" t="s">
        <v>710</v>
      </c>
      <c r="M225" t="s">
        <v>717</v>
      </c>
      <c r="N225" t="s">
        <v>729</v>
      </c>
      <c r="O225" t="s">
        <v>957</v>
      </c>
      <c r="P225" s="4">
        <v>1198.9000000000001</v>
      </c>
      <c r="Q225" s="23">
        <v>2941.2</v>
      </c>
      <c r="R225" s="4">
        <f t="shared" si="78"/>
        <v>2941.2</v>
      </c>
      <c r="S225" s="11">
        <v>5.0999999999999997E-2</v>
      </c>
      <c r="T225" s="8">
        <v>24</v>
      </c>
      <c r="U225" s="4">
        <f t="shared" si="79"/>
        <v>66988.771199999988</v>
      </c>
      <c r="V225" s="4">
        <f t="shared" si="80"/>
        <v>28773.600000000002</v>
      </c>
      <c r="W225" s="4">
        <f t="shared" si="81"/>
        <v>38215.171199999982</v>
      </c>
      <c r="X225" s="11">
        <f t="shared" si="82"/>
        <v>0.57047129713583977</v>
      </c>
      <c r="Y225" s="3" t="str">
        <f t="shared" si="76"/>
        <v>Jul-2025</v>
      </c>
      <c r="Z225" s="3">
        <f t="shared" si="83"/>
        <v>45839</v>
      </c>
      <c r="AA225" s="3">
        <f t="shared" si="84"/>
        <v>44927</v>
      </c>
      <c r="AB225">
        <f t="shared" si="85"/>
        <v>30</v>
      </c>
      <c r="AC225" s="18" t="str">
        <f t="shared" si="77"/>
        <v>Q3-2025</v>
      </c>
      <c r="AD225" t="str">
        <f t="shared" si="86"/>
        <v>Africa → South Africa → Durban</v>
      </c>
      <c r="AG225" t="str">
        <f t="shared" si="87"/>
        <v>High</v>
      </c>
      <c r="AH225">
        <f t="shared" si="88"/>
        <v>1</v>
      </c>
      <c r="AI225">
        <f t="shared" si="89"/>
        <v>0</v>
      </c>
      <c r="AJ225" s="11">
        <f>MIN(S225, WhatIf_Panel!$B$2)</f>
        <v>5.0999999999999997E-2</v>
      </c>
      <c r="AK225">
        <f>P225 * (1 + WhatIf_Panel!$B$3)</f>
        <v>1318.7900000000002</v>
      </c>
      <c r="AL225">
        <f>ROUND(T225 * (1 + WhatIf_Panel!$B$4), 0)</f>
        <v>25</v>
      </c>
      <c r="AM225">
        <f t="shared" si="90"/>
        <v>69779.97</v>
      </c>
      <c r="AN225">
        <f t="shared" si="91"/>
        <v>32969.750000000007</v>
      </c>
      <c r="AO225">
        <f t="shared" si="92"/>
        <v>36810.219999999994</v>
      </c>
      <c r="AP225" s="11">
        <f t="shared" si="93"/>
        <v>0.52751842684942385</v>
      </c>
      <c r="AQ225" s="4">
        <f t="shared" si="94"/>
        <v>2791.1988000000129</v>
      </c>
      <c r="AR225" s="4">
        <f t="shared" si="95"/>
        <v>-1404.9511999999886</v>
      </c>
    </row>
    <row r="226" spans="1:44" x14ac:dyDescent="0.25">
      <c r="A226" t="s">
        <v>238</v>
      </c>
      <c r="B226" s="3">
        <v>45035</v>
      </c>
      <c r="C226" s="13">
        <v>45053</v>
      </c>
      <c r="D226">
        <f t="shared" si="72"/>
        <v>18</v>
      </c>
      <c r="E226" t="str">
        <f t="shared" si="73"/>
        <v>Original</v>
      </c>
      <c r="F226" s="3">
        <f t="shared" si="74"/>
        <v>45053</v>
      </c>
      <c r="G226" s="8">
        <f t="shared" si="75"/>
        <v>18</v>
      </c>
      <c r="H226" t="s">
        <v>649</v>
      </c>
      <c r="I226" t="s">
        <v>658</v>
      </c>
      <c r="J226" t="s">
        <v>674</v>
      </c>
      <c r="K226" t="s">
        <v>706</v>
      </c>
      <c r="L226" t="s">
        <v>707</v>
      </c>
      <c r="M226" t="s">
        <v>725</v>
      </c>
      <c r="N226" t="s">
        <v>731</v>
      </c>
      <c r="O226" t="s">
        <v>958</v>
      </c>
      <c r="P226" s="4">
        <v>1089.1500000000001</v>
      </c>
      <c r="Q226" s="23">
        <v>1088.2</v>
      </c>
      <c r="R226" s="4">
        <f t="shared" si="78"/>
        <v>1088.2</v>
      </c>
      <c r="S226" s="11">
        <v>5.0999999999999997E-2</v>
      </c>
      <c r="T226" s="8">
        <v>15</v>
      </c>
      <c r="U226" s="4">
        <f t="shared" si="79"/>
        <v>15490.527</v>
      </c>
      <c r="V226" s="4">
        <f t="shared" si="80"/>
        <v>16337.250000000002</v>
      </c>
      <c r="W226" s="4">
        <f t="shared" si="81"/>
        <v>-846.72300000000178</v>
      </c>
      <c r="X226" s="11">
        <f t="shared" si="82"/>
        <v>-5.4660696824582002E-2</v>
      </c>
      <c r="Y226" s="3" t="str">
        <f t="shared" si="76"/>
        <v>Apr-2023</v>
      </c>
      <c r="Z226" s="3">
        <f t="shared" si="83"/>
        <v>45017</v>
      </c>
      <c r="AA226" s="3">
        <f t="shared" si="84"/>
        <v>44927</v>
      </c>
      <c r="AB226">
        <f t="shared" si="85"/>
        <v>3</v>
      </c>
      <c r="AC226" s="18" t="str">
        <f t="shared" si="77"/>
        <v>Q2-2023</v>
      </c>
      <c r="AD226" t="str">
        <f t="shared" si="86"/>
        <v>Europe → United Kingdom → Birmingham</v>
      </c>
      <c r="AG226" t="str">
        <f t="shared" si="87"/>
        <v>Medium</v>
      </c>
      <c r="AH226">
        <f t="shared" si="88"/>
        <v>0</v>
      </c>
      <c r="AI226">
        <f t="shared" si="89"/>
        <v>0</v>
      </c>
      <c r="AJ226" s="11">
        <f>MIN(S226, WhatIf_Panel!$B$2)</f>
        <v>5.0999999999999997E-2</v>
      </c>
      <c r="AK226">
        <f>P226 * (1 + WhatIf_Panel!$B$3)</f>
        <v>1198.0650000000003</v>
      </c>
      <c r="AL226">
        <f>ROUND(T226 * (1 + WhatIf_Panel!$B$4), 0)</f>
        <v>16</v>
      </c>
      <c r="AM226">
        <f t="shared" si="90"/>
        <v>16523.228800000001</v>
      </c>
      <c r="AN226">
        <f t="shared" si="91"/>
        <v>19169.040000000005</v>
      </c>
      <c r="AO226">
        <f t="shared" si="92"/>
        <v>-2645.8112000000037</v>
      </c>
      <c r="AP226" s="11">
        <f t="shared" si="93"/>
        <v>-0.1601267665070403</v>
      </c>
      <c r="AQ226" s="4">
        <f t="shared" si="94"/>
        <v>1032.7018000000007</v>
      </c>
      <c r="AR226" s="4">
        <f t="shared" si="95"/>
        <v>-1799.088200000002</v>
      </c>
    </row>
    <row r="227" spans="1:44" x14ac:dyDescent="0.25">
      <c r="A227" t="s">
        <v>239</v>
      </c>
      <c r="B227" s="3">
        <v>45279</v>
      </c>
      <c r="C227" s="13">
        <v>45280</v>
      </c>
      <c r="D227">
        <f t="shared" si="72"/>
        <v>1</v>
      </c>
      <c r="E227" t="str">
        <f t="shared" si="73"/>
        <v>Original</v>
      </c>
      <c r="F227" s="3">
        <f t="shared" si="74"/>
        <v>45280</v>
      </c>
      <c r="G227" s="8">
        <f t="shared" si="75"/>
        <v>1</v>
      </c>
      <c r="H227" t="s">
        <v>648</v>
      </c>
      <c r="I227" t="s">
        <v>655</v>
      </c>
      <c r="J227" t="s">
        <v>692</v>
      </c>
      <c r="K227" t="s">
        <v>704</v>
      </c>
      <c r="L227" t="s">
        <v>710</v>
      </c>
      <c r="M227" t="s">
        <v>713</v>
      </c>
      <c r="N227" t="s">
        <v>730</v>
      </c>
      <c r="O227" t="s">
        <v>959</v>
      </c>
      <c r="P227" s="4">
        <v>1080.43</v>
      </c>
      <c r="Q227" s="23">
        <v>2529.15</v>
      </c>
      <c r="R227" s="4">
        <f t="shared" si="78"/>
        <v>2529.15</v>
      </c>
      <c r="S227" s="11">
        <v>0.14699999999999999</v>
      </c>
      <c r="T227" s="8">
        <v>10</v>
      </c>
      <c r="U227" s="4">
        <f t="shared" si="79"/>
        <v>21573.6495</v>
      </c>
      <c r="V227" s="4">
        <f t="shared" si="80"/>
        <v>10804.300000000001</v>
      </c>
      <c r="W227" s="4">
        <f t="shared" si="81"/>
        <v>10769.349499999998</v>
      </c>
      <c r="X227" s="11">
        <f t="shared" si="82"/>
        <v>0.49918997247081437</v>
      </c>
      <c r="Y227" s="3" t="str">
        <f t="shared" si="76"/>
        <v>Dec-2023</v>
      </c>
      <c r="Z227" s="3">
        <f t="shared" si="83"/>
        <v>45261</v>
      </c>
      <c r="AA227" s="3">
        <f t="shared" si="84"/>
        <v>44927</v>
      </c>
      <c r="AB227">
        <f t="shared" si="85"/>
        <v>11</v>
      </c>
      <c r="AC227" s="18" t="str">
        <f t="shared" si="77"/>
        <v>Q4-2023</v>
      </c>
      <c r="AD227" t="str">
        <f t="shared" si="86"/>
        <v>Americas → Brazil → Rio de Janeiro</v>
      </c>
      <c r="AG227" t="str">
        <f t="shared" si="87"/>
        <v>High</v>
      </c>
      <c r="AH227">
        <f t="shared" si="88"/>
        <v>1</v>
      </c>
      <c r="AI227">
        <f t="shared" si="89"/>
        <v>0</v>
      </c>
      <c r="AJ227" s="11">
        <f>MIN(S227, WhatIf_Panel!$B$2)</f>
        <v>0.14699999999999999</v>
      </c>
      <c r="AK227">
        <f>P227 * (1 + WhatIf_Panel!$B$3)</f>
        <v>1188.4730000000002</v>
      </c>
      <c r="AL227">
        <f>ROUND(T227 * (1 + WhatIf_Panel!$B$4), 0)</f>
        <v>11</v>
      </c>
      <c r="AM227">
        <f t="shared" si="90"/>
        <v>23731.014450000002</v>
      </c>
      <c r="AN227">
        <f t="shared" si="91"/>
        <v>13073.203000000001</v>
      </c>
      <c r="AO227">
        <f t="shared" si="92"/>
        <v>10657.811450000001</v>
      </c>
      <c r="AP227" s="11">
        <f t="shared" si="93"/>
        <v>0.44910896971789588</v>
      </c>
      <c r="AQ227" s="4">
        <f t="shared" si="94"/>
        <v>2157.3649500000029</v>
      </c>
      <c r="AR227" s="4">
        <f t="shared" si="95"/>
        <v>-111.53804999999738</v>
      </c>
    </row>
    <row r="228" spans="1:44" x14ac:dyDescent="0.25">
      <c r="A228" t="s">
        <v>240</v>
      </c>
      <c r="B228" s="3">
        <v>45137</v>
      </c>
      <c r="C228" s="13">
        <v>45145</v>
      </c>
      <c r="D228">
        <f t="shared" si="72"/>
        <v>8</v>
      </c>
      <c r="E228" t="str">
        <f t="shared" si="73"/>
        <v>Original</v>
      </c>
      <c r="F228" s="3">
        <f t="shared" si="74"/>
        <v>45145</v>
      </c>
      <c r="G228" s="8">
        <f t="shared" si="75"/>
        <v>8</v>
      </c>
      <c r="H228" t="s">
        <v>647</v>
      </c>
      <c r="I228" t="s">
        <v>652</v>
      </c>
      <c r="J228" t="s">
        <v>694</v>
      </c>
      <c r="K228" t="s">
        <v>702</v>
      </c>
      <c r="L228" t="s">
        <v>709</v>
      </c>
      <c r="M228" t="s">
        <v>720</v>
      </c>
      <c r="N228" t="s">
        <v>729</v>
      </c>
      <c r="O228" t="s">
        <v>960</v>
      </c>
      <c r="P228" s="4">
        <v>1352.44</v>
      </c>
      <c r="Q228" s="23">
        <v>2698.01</v>
      </c>
      <c r="R228" s="4">
        <f t="shared" si="78"/>
        <v>2698.01</v>
      </c>
      <c r="S228" s="11">
        <v>0.13100000000000001</v>
      </c>
      <c r="T228" s="8">
        <v>13</v>
      </c>
      <c r="U228" s="4">
        <f t="shared" si="79"/>
        <v>30479.418970000002</v>
      </c>
      <c r="V228" s="4">
        <f t="shared" si="80"/>
        <v>17581.72</v>
      </c>
      <c r="W228" s="4">
        <f t="shared" si="81"/>
        <v>12897.698970000001</v>
      </c>
      <c r="X228" s="11">
        <f t="shared" si="82"/>
        <v>0.42316091992090887</v>
      </c>
      <c r="Y228" s="3" t="str">
        <f t="shared" si="76"/>
        <v>Jul-2023</v>
      </c>
      <c r="Z228" s="3">
        <f t="shared" si="83"/>
        <v>45108</v>
      </c>
      <c r="AA228" s="3">
        <f t="shared" si="84"/>
        <v>44986</v>
      </c>
      <c r="AB228">
        <f t="shared" si="85"/>
        <v>4</v>
      </c>
      <c r="AC228" s="18" t="str">
        <f t="shared" si="77"/>
        <v>Q3-2023</v>
      </c>
      <c r="AD228" t="str">
        <f t="shared" si="86"/>
        <v>Asia → Japan → Nagoya</v>
      </c>
      <c r="AG228" t="str">
        <f t="shared" si="87"/>
        <v>High</v>
      </c>
      <c r="AH228">
        <f t="shared" si="88"/>
        <v>0</v>
      </c>
      <c r="AI228">
        <f t="shared" si="89"/>
        <v>0</v>
      </c>
      <c r="AJ228" s="11">
        <f>MIN(S228, WhatIf_Panel!$B$2)</f>
        <v>0.13100000000000001</v>
      </c>
      <c r="AK228">
        <f>P228 * (1 + WhatIf_Panel!$B$3)</f>
        <v>1487.6840000000002</v>
      </c>
      <c r="AL228">
        <f>ROUND(T228 * (1 + WhatIf_Panel!$B$4), 0)</f>
        <v>14</v>
      </c>
      <c r="AM228">
        <f t="shared" si="90"/>
        <v>32823.989659999999</v>
      </c>
      <c r="AN228">
        <f t="shared" si="91"/>
        <v>20827.576000000001</v>
      </c>
      <c r="AO228">
        <f t="shared" si="92"/>
        <v>11996.413659999998</v>
      </c>
      <c r="AP228" s="11">
        <f t="shared" si="93"/>
        <v>0.36547701191299969</v>
      </c>
      <c r="AQ228" s="4">
        <f t="shared" si="94"/>
        <v>2344.5706899999968</v>
      </c>
      <c r="AR228" s="4">
        <f t="shared" si="95"/>
        <v>-901.28531000000294</v>
      </c>
    </row>
    <row r="229" spans="1:44" x14ac:dyDescent="0.25">
      <c r="A229" t="s">
        <v>241</v>
      </c>
      <c r="B229" s="3">
        <v>45203</v>
      </c>
      <c r="C229" s="13">
        <v>45228</v>
      </c>
      <c r="D229">
        <f t="shared" si="72"/>
        <v>25</v>
      </c>
      <c r="E229" t="str">
        <f t="shared" si="73"/>
        <v>Original</v>
      </c>
      <c r="F229" s="3">
        <f t="shared" si="74"/>
        <v>45228</v>
      </c>
      <c r="G229" s="8">
        <f t="shared" si="75"/>
        <v>25</v>
      </c>
      <c r="H229" t="s">
        <v>648</v>
      </c>
      <c r="I229" t="s">
        <v>660</v>
      </c>
      <c r="J229" t="s">
        <v>686</v>
      </c>
      <c r="K229" t="s">
        <v>705</v>
      </c>
      <c r="L229" t="s">
        <v>710</v>
      </c>
      <c r="M229" t="s">
        <v>719</v>
      </c>
      <c r="N229" t="s">
        <v>733</v>
      </c>
      <c r="O229" t="s">
        <v>961</v>
      </c>
      <c r="P229" s="4">
        <v>1239.8399999999999</v>
      </c>
      <c r="Q229" s="23">
        <v>1482.75</v>
      </c>
      <c r="R229" s="4">
        <f t="shared" si="78"/>
        <v>1482.75</v>
      </c>
      <c r="S229" s="11">
        <v>6.7000000000000004E-2</v>
      </c>
      <c r="T229" s="8">
        <v>4</v>
      </c>
      <c r="U229" s="4">
        <f t="shared" si="79"/>
        <v>5533.6230000000005</v>
      </c>
      <c r="V229" s="4">
        <f t="shared" si="80"/>
        <v>4959.3599999999997</v>
      </c>
      <c r="W229" s="4">
        <f t="shared" si="81"/>
        <v>574.26300000000083</v>
      </c>
      <c r="X229" s="11">
        <f t="shared" si="82"/>
        <v>0.10377703721413634</v>
      </c>
      <c r="Y229" s="3" t="str">
        <f t="shared" si="76"/>
        <v>Oct-2023</v>
      </c>
      <c r="Z229" s="3">
        <f t="shared" si="83"/>
        <v>45200</v>
      </c>
      <c r="AA229" s="3">
        <f t="shared" si="84"/>
        <v>44927</v>
      </c>
      <c r="AB229">
        <f t="shared" si="85"/>
        <v>9</v>
      </c>
      <c r="AC229" s="18" t="str">
        <f t="shared" si="77"/>
        <v>Q4-2023</v>
      </c>
      <c r="AD229" t="str">
        <f t="shared" si="86"/>
        <v>Americas → USA → San Francisco</v>
      </c>
      <c r="AG229" t="str">
        <f t="shared" si="87"/>
        <v>Medium</v>
      </c>
      <c r="AH229">
        <f t="shared" si="88"/>
        <v>0</v>
      </c>
      <c r="AI229">
        <f t="shared" si="89"/>
        <v>0</v>
      </c>
      <c r="AJ229" s="11">
        <f>MIN(S229, WhatIf_Panel!$B$2)</f>
        <v>6.7000000000000004E-2</v>
      </c>
      <c r="AK229">
        <f>P229 * (1 + WhatIf_Panel!$B$3)</f>
        <v>1363.8240000000001</v>
      </c>
      <c r="AL229">
        <f>ROUND(T229 * (1 + WhatIf_Panel!$B$4), 0)</f>
        <v>4</v>
      </c>
      <c r="AM229">
        <f t="shared" si="90"/>
        <v>5533.6230000000005</v>
      </c>
      <c r="AN229">
        <f t="shared" si="91"/>
        <v>5455.2960000000003</v>
      </c>
      <c r="AO229">
        <f t="shared" si="92"/>
        <v>78.327000000000226</v>
      </c>
      <c r="AP229" s="11">
        <f t="shared" si="93"/>
        <v>1.4154740935549859E-2</v>
      </c>
      <c r="AQ229" s="4">
        <f t="shared" si="94"/>
        <v>0</v>
      </c>
      <c r="AR229" s="4">
        <f t="shared" si="95"/>
        <v>-495.9360000000006</v>
      </c>
    </row>
    <row r="230" spans="1:44" x14ac:dyDescent="0.25">
      <c r="A230" t="s">
        <v>242</v>
      </c>
      <c r="B230" s="3">
        <v>45879</v>
      </c>
      <c r="C230" s="13">
        <v>45899</v>
      </c>
      <c r="D230">
        <f t="shared" si="72"/>
        <v>20</v>
      </c>
      <c r="E230" t="str">
        <f t="shared" si="73"/>
        <v>Original</v>
      </c>
      <c r="F230" s="3">
        <f t="shared" si="74"/>
        <v>45899</v>
      </c>
      <c r="G230" s="8">
        <f t="shared" si="75"/>
        <v>20</v>
      </c>
      <c r="H230" t="s">
        <v>648</v>
      </c>
      <c r="I230" t="s">
        <v>660</v>
      </c>
      <c r="J230" t="s">
        <v>686</v>
      </c>
      <c r="K230" t="s">
        <v>701</v>
      </c>
      <c r="L230" t="s">
        <v>709</v>
      </c>
      <c r="M230" t="s">
        <v>723</v>
      </c>
      <c r="N230" t="s">
        <v>728</v>
      </c>
      <c r="O230" t="s">
        <v>962</v>
      </c>
      <c r="P230" s="4">
        <v>933.29</v>
      </c>
      <c r="Q230" s="23">
        <v>1456.81</v>
      </c>
      <c r="R230" s="4">
        <f t="shared" si="78"/>
        <v>1456.81</v>
      </c>
      <c r="S230" s="11">
        <v>0.123</v>
      </c>
      <c r="T230" s="8">
        <v>13</v>
      </c>
      <c r="U230" s="4">
        <f t="shared" si="79"/>
        <v>16609.090809999998</v>
      </c>
      <c r="V230" s="4">
        <f t="shared" si="80"/>
        <v>12132.77</v>
      </c>
      <c r="W230" s="4">
        <f t="shared" si="81"/>
        <v>4476.3208099999974</v>
      </c>
      <c r="X230" s="11">
        <f t="shared" si="82"/>
        <v>0.26951028573489977</v>
      </c>
      <c r="Y230" s="3" t="str">
        <f t="shared" si="76"/>
        <v>Aug-2025</v>
      </c>
      <c r="Z230" s="3">
        <f t="shared" si="83"/>
        <v>45870</v>
      </c>
      <c r="AA230" s="3">
        <f t="shared" si="84"/>
        <v>44927</v>
      </c>
      <c r="AB230">
        <f t="shared" si="85"/>
        <v>31</v>
      </c>
      <c r="AC230" s="18" t="str">
        <f t="shared" si="77"/>
        <v>Q3-2025</v>
      </c>
      <c r="AD230" t="str">
        <f t="shared" si="86"/>
        <v>Americas → USA → San Francisco</v>
      </c>
      <c r="AG230" t="str">
        <f t="shared" si="87"/>
        <v>Medium</v>
      </c>
      <c r="AH230">
        <f t="shared" si="88"/>
        <v>0</v>
      </c>
      <c r="AI230">
        <f t="shared" si="89"/>
        <v>0</v>
      </c>
      <c r="AJ230" s="11">
        <f>MIN(S230, WhatIf_Panel!$B$2)</f>
        <v>0.123</v>
      </c>
      <c r="AK230">
        <f>P230 * (1 + WhatIf_Panel!$B$3)</f>
        <v>1026.6190000000001</v>
      </c>
      <c r="AL230">
        <f>ROUND(T230 * (1 + WhatIf_Panel!$B$4), 0)</f>
        <v>14</v>
      </c>
      <c r="AM230">
        <f t="shared" si="90"/>
        <v>17886.713179999999</v>
      </c>
      <c r="AN230">
        <f t="shared" si="91"/>
        <v>14372.666000000001</v>
      </c>
      <c r="AO230">
        <f t="shared" si="92"/>
        <v>3514.0471799999978</v>
      </c>
      <c r="AP230" s="11">
        <f t="shared" si="93"/>
        <v>0.19646131430838978</v>
      </c>
      <c r="AQ230" s="4">
        <f t="shared" si="94"/>
        <v>1277.622370000001</v>
      </c>
      <c r="AR230" s="4">
        <f t="shared" si="95"/>
        <v>-962.27362999999968</v>
      </c>
    </row>
    <row r="231" spans="1:44" x14ac:dyDescent="0.25">
      <c r="A231" t="s">
        <v>243</v>
      </c>
      <c r="B231" s="3">
        <v>44992</v>
      </c>
      <c r="C231" s="13">
        <v>45017</v>
      </c>
      <c r="D231">
        <f t="shared" si="72"/>
        <v>25</v>
      </c>
      <c r="E231" t="str">
        <f t="shared" si="73"/>
        <v>Original</v>
      </c>
      <c r="F231" s="3">
        <f t="shared" si="74"/>
        <v>45017</v>
      </c>
      <c r="G231" s="8">
        <f t="shared" si="75"/>
        <v>25</v>
      </c>
      <c r="H231" t="s">
        <v>646</v>
      </c>
      <c r="I231" t="s">
        <v>650</v>
      </c>
      <c r="J231" t="s">
        <v>664</v>
      </c>
      <c r="K231" t="s">
        <v>704</v>
      </c>
      <c r="L231" t="s">
        <v>709</v>
      </c>
      <c r="M231" t="s">
        <v>726</v>
      </c>
      <c r="N231" t="s">
        <v>728</v>
      </c>
      <c r="O231" t="s">
        <v>963</v>
      </c>
      <c r="P231" s="4">
        <v>1024.0999999999999</v>
      </c>
      <c r="Q231" s="23">
        <v>918.19</v>
      </c>
      <c r="R231" s="4">
        <f t="shared" si="78"/>
        <v>918.19</v>
      </c>
      <c r="S231" s="11">
        <v>0.189</v>
      </c>
      <c r="T231" s="8">
        <v>10</v>
      </c>
      <c r="U231" s="4">
        <f t="shared" si="79"/>
        <v>7446.5209000000004</v>
      </c>
      <c r="V231" s="4">
        <f t="shared" si="80"/>
        <v>10241</v>
      </c>
      <c r="W231" s="4">
        <f t="shared" si="81"/>
        <v>-2794.4790999999996</v>
      </c>
      <c r="X231" s="11">
        <f t="shared" si="82"/>
        <v>-0.37527311579827827</v>
      </c>
      <c r="Y231" s="3" t="str">
        <f t="shared" si="76"/>
        <v>Mar-2023</v>
      </c>
      <c r="Z231" s="3">
        <f t="shared" si="83"/>
        <v>44986</v>
      </c>
      <c r="AA231" s="3">
        <f t="shared" si="84"/>
        <v>44927</v>
      </c>
      <c r="AB231">
        <f t="shared" si="85"/>
        <v>2</v>
      </c>
      <c r="AC231" s="18" t="str">
        <f t="shared" si="77"/>
        <v>Q1-2023</v>
      </c>
      <c r="AD231" t="str">
        <f t="shared" si="86"/>
        <v>Africa → Kenya → Nairobi</v>
      </c>
      <c r="AG231" t="str">
        <f t="shared" si="87"/>
        <v>Medium</v>
      </c>
      <c r="AH231">
        <f t="shared" si="88"/>
        <v>0</v>
      </c>
      <c r="AI231">
        <f t="shared" si="89"/>
        <v>0</v>
      </c>
      <c r="AJ231" s="11">
        <f>MIN(S231, WhatIf_Panel!$B$2)</f>
        <v>0.189</v>
      </c>
      <c r="AK231">
        <f>P231 * (1 + WhatIf_Panel!$B$3)</f>
        <v>1126.51</v>
      </c>
      <c r="AL231">
        <f>ROUND(T231 * (1 + WhatIf_Panel!$B$4), 0)</f>
        <v>11</v>
      </c>
      <c r="AM231">
        <f t="shared" si="90"/>
        <v>8191.1729899999991</v>
      </c>
      <c r="AN231">
        <f t="shared" si="91"/>
        <v>12391.61</v>
      </c>
      <c r="AO231">
        <f t="shared" si="92"/>
        <v>-4200.4370100000015</v>
      </c>
      <c r="AP231" s="11">
        <f t="shared" si="93"/>
        <v>-0.51280042737810638</v>
      </c>
      <c r="AQ231" s="4">
        <f t="shared" si="94"/>
        <v>744.65208999999868</v>
      </c>
      <c r="AR231" s="4">
        <f t="shared" si="95"/>
        <v>-1405.9579100000019</v>
      </c>
    </row>
    <row r="232" spans="1:44" x14ac:dyDescent="0.25">
      <c r="A232" t="s">
        <v>244</v>
      </c>
      <c r="B232" s="3">
        <v>45069</v>
      </c>
      <c r="C232" s="13">
        <v>45087</v>
      </c>
      <c r="D232">
        <f t="shared" si="72"/>
        <v>18</v>
      </c>
      <c r="E232" t="str">
        <f t="shared" si="73"/>
        <v>Original</v>
      </c>
      <c r="F232" s="3">
        <f t="shared" si="74"/>
        <v>45087</v>
      </c>
      <c r="G232" s="8">
        <f t="shared" si="75"/>
        <v>18</v>
      </c>
      <c r="H232" t="s">
        <v>647</v>
      </c>
      <c r="I232" t="s">
        <v>659</v>
      </c>
      <c r="J232" t="s">
        <v>685</v>
      </c>
      <c r="K232" t="s">
        <v>701</v>
      </c>
      <c r="L232" t="s">
        <v>710</v>
      </c>
      <c r="M232" t="s">
        <v>718</v>
      </c>
      <c r="N232" t="s">
        <v>727</v>
      </c>
      <c r="O232" t="s">
        <v>964</v>
      </c>
      <c r="P232" s="4">
        <v>54.62</v>
      </c>
      <c r="Q232" s="23">
        <v>48.94</v>
      </c>
      <c r="R232" s="4">
        <f t="shared" si="78"/>
        <v>48.94</v>
      </c>
      <c r="S232" s="11">
        <v>0.14799999999999999</v>
      </c>
      <c r="T232" s="8">
        <v>16</v>
      </c>
      <c r="U232" s="4">
        <f t="shared" si="79"/>
        <v>667.15008</v>
      </c>
      <c r="V232" s="4">
        <f t="shared" si="80"/>
        <v>873.92</v>
      </c>
      <c r="W232" s="4">
        <f t="shared" si="81"/>
        <v>-206.76991999999996</v>
      </c>
      <c r="X232" s="11">
        <f t="shared" si="82"/>
        <v>-0.3099301434543783</v>
      </c>
      <c r="Y232" s="3" t="str">
        <f t="shared" si="76"/>
        <v>May-2023</v>
      </c>
      <c r="Z232" s="3">
        <f t="shared" si="83"/>
        <v>45047</v>
      </c>
      <c r="AA232" s="3">
        <f t="shared" si="84"/>
        <v>44927</v>
      </c>
      <c r="AB232">
        <f t="shared" si="85"/>
        <v>4</v>
      </c>
      <c r="AC232" s="18" t="str">
        <f t="shared" si="77"/>
        <v>Q2-2023</v>
      </c>
      <c r="AD232" t="str">
        <f t="shared" si="86"/>
        <v>Asia → China → Shanghai</v>
      </c>
      <c r="AG232" t="str">
        <f t="shared" si="87"/>
        <v>Low</v>
      </c>
      <c r="AH232">
        <f t="shared" si="88"/>
        <v>0</v>
      </c>
      <c r="AI232">
        <f t="shared" si="89"/>
        <v>0</v>
      </c>
      <c r="AJ232" s="11">
        <f>MIN(S232, WhatIf_Panel!$B$2)</f>
        <v>0.14799999999999999</v>
      </c>
      <c r="AK232">
        <f>P232 * (1 + WhatIf_Panel!$B$3)</f>
        <v>60.082000000000001</v>
      </c>
      <c r="AL232">
        <f>ROUND(T232 * (1 + WhatIf_Panel!$B$4), 0)</f>
        <v>17</v>
      </c>
      <c r="AM232">
        <f t="shared" si="90"/>
        <v>708.84695999999997</v>
      </c>
      <c r="AN232">
        <f t="shared" si="91"/>
        <v>1021.394</v>
      </c>
      <c r="AO232">
        <f t="shared" si="92"/>
        <v>-312.54704000000004</v>
      </c>
      <c r="AP232" s="11">
        <f t="shared" si="93"/>
        <v>-0.44092315779981628</v>
      </c>
      <c r="AQ232" s="4">
        <f t="shared" si="94"/>
        <v>41.696879999999965</v>
      </c>
      <c r="AR232" s="4">
        <f t="shared" si="95"/>
        <v>-105.77712000000008</v>
      </c>
    </row>
    <row r="233" spans="1:44" x14ac:dyDescent="0.25">
      <c r="A233" t="s">
        <v>245</v>
      </c>
      <c r="B233" s="3">
        <v>45771</v>
      </c>
      <c r="C233" s="13">
        <v>45783</v>
      </c>
      <c r="D233">
        <f t="shared" si="72"/>
        <v>12</v>
      </c>
      <c r="E233" t="str">
        <f t="shared" si="73"/>
        <v>Original</v>
      </c>
      <c r="F233" s="3">
        <f t="shared" si="74"/>
        <v>45783</v>
      </c>
      <c r="G233" s="8">
        <f t="shared" si="75"/>
        <v>12</v>
      </c>
      <c r="H233" t="s">
        <v>648</v>
      </c>
      <c r="I233" t="s">
        <v>655</v>
      </c>
      <c r="J233" t="s">
        <v>672</v>
      </c>
      <c r="K233" t="s">
        <v>704</v>
      </c>
      <c r="L233" t="s">
        <v>708</v>
      </c>
      <c r="M233" t="s">
        <v>712</v>
      </c>
      <c r="N233" t="s">
        <v>730</v>
      </c>
      <c r="O233" t="s">
        <v>965</v>
      </c>
      <c r="P233" s="4">
        <v>394.13</v>
      </c>
      <c r="Q233" s="23">
        <v>932.29</v>
      </c>
      <c r="R233" s="4">
        <f t="shared" si="78"/>
        <v>932.29</v>
      </c>
      <c r="S233" s="11">
        <v>0.109</v>
      </c>
      <c r="T233" s="8">
        <v>7</v>
      </c>
      <c r="U233" s="4">
        <f t="shared" si="79"/>
        <v>5814.6927299999998</v>
      </c>
      <c r="V233" s="4">
        <f t="shared" si="80"/>
        <v>2758.91</v>
      </c>
      <c r="W233" s="4">
        <f t="shared" si="81"/>
        <v>3055.7827299999999</v>
      </c>
      <c r="X233" s="11">
        <f t="shared" si="82"/>
        <v>0.5255278089303268</v>
      </c>
      <c r="Y233" s="3" t="str">
        <f t="shared" si="76"/>
        <v>Apr-2025</v>
      </c>
      <c r="Z233" s="3">
        <f t="shared" si="83"/>
        <v>45748</v>
      </c>
      <c r="AA233" s="3">
        <f t="shared" si="84"/>
        <v>44927</v>
      </c>
      <c r="AB233">
        <f t="shared" si="85"/>
        <v>27</v>
      </c>
      <c r="AC233" s="18" t="str">
        <f t="shared" si="77"/>
        <v>Q2-2025</v>
      </c>
      <c r="AD233" t="str">
        <f t="shared" si="86"/>
        <v>Americas → Brazil → Brasília</v>
      </c>
      <c r="AG233" t="str">
        <f t="shared" si="87"/>
        <v>Medium</v>
      </c>
      <c r="AH233">
        <f t="shared" si="88"/>
        <v>0</v>
      </c>
      <c r="AI233">
        <f t="shared" si="89"/>
        <v>0</v>
      </c>
      <c r="AJ233" s="11">
        <f>MIN(S233, WhatIf_Panel!$B$2)</f>
        <v>0.109</v>
      </c>
      <c r="AK233">
        <f>P233 * (1 + WhatIf_Panel!$B$3)</f>
        <v>433.54300000000001</v>
      </c>
      <c r="AL233">
        <f>ROUND(T233 * (1 + WhatIf_Panel!$B$4), 0)</f>
        <v>7</v>
      </c>
      <c r="AM233">
        <f t="shared" si="90"/>
        <v>5814.6927299999998</v>
      </c>
      <c r="AN233">
        <f t="shared" si="91"/>
        <v>3034.8009999999999</v>
      </c>
      <c r="AO233">
        <f t="shared" si="92"/>
        <v>2779.8917299999998</v>
      </c>
      <c r="AP233" s="11">
        <f t="shared" si="93"/>
        <v>0.47808058982335944</v>
      </c>
      <c r="AQ233" s="4">
        <f t="shared" si="94"/>
        <v>0</v>
      </c>
      <c r="AR233" s="4">
        <f t="shared" si="95"/>
        <v>-275.89100000000008</v>
      </c>
    </row>
    <row r="234" spans="1:44" x14ac:dyDescent="0.25">
      <c r="A234" t="s">
        <v>246</v>
      </c>
      <c r="B234" s="3">
        <v>45538</v>
      </c>
      <c r="C234" s="13">
        <v>45543</v>
      </c>
      <c r="D234">
        <f t="shared" si="72"/>
        <v>5</v>
      </c>
      <c r="E234" t="str">
        <f t="shared" si="73"/>
        <v>Original</v>
      </c>
      <c r="F234" s="3">
        <f t="shared" si="74"/>
        <v>45543</v>
      </c>
      <c r="G234" s="8">
        <f t="shared" si="75"/>
        <v>5</v>
      </c>
      <c r="H234" t="s">
        <v>646</v>
      </c>
      <c r="I234" t="s">
        <v>651</v>
      </c>
      <c r="J234" t="s">
        <v>665</v>
      </c>
      <c r="K234" t="s">
        <v>705</v>
      </c>
      <c r="L234" t="s">
        <v>711</v>
      </c>
      <c r="M234" t="s">
        <v>723</v>
      </c>
      <c r="N234" t="s">
        <v>728</v>
      </c>
      <c r="O234" t="s">
        <v>966</v>
      </c>
      <c r="P234" s="4">
        <v>197.63</v>
      </c>
      <c r="Q234" s="23">
        <v>325.79000000000002</v>
      </c>
      <c r="R234" s="4">
        <f t="shared" si="78"/>
        <v>325.79000000000002</v>
      </c>
      <c r="S234" s="11">
        <v>0.11600000000000001</v>
      </c>
      <c r="T234" s="8">
        <v>10</v>
      </c>
      <c r="U234" s="4">
        <f t="shared" si="79"/>
        <v>2879.9836</v>
      </c>
      <c r="V234" s="4">
        <f t="shared" si="80"/>
        <v>1976.3</v>
      </c>
      <c r="W234" s="4">
        <f t="shared" si="81"/>
        <v>903.68360000000007</v>
      </c>
      <c r="X234" s="11">
        <f t="shared" si="82"/>
        <v>0.31378081458519419</v>
      </c>
      <c r="Y234" s="3" t="str">
        <f t="shared" si="76"/>
        <v>Sep-2024</v>
      </c>
      <c r="Z234" s="3">
        <f t="shared" si="83"/>
        <v>45536</v>
      </c>
      <c r="AA234" s="3">
        <f t="shared" si="84"/>
        <v>44927</v>
      </c>
      <c r="AB234">
        <f t="shared" si="85"/>
        <v>20</v>
      </c>
      <c r="AC234" s="18" t="str">
        <f t="shared" si="77"/>
        <v>Q3-2024</v>
      </c>
      <c r="AD234" t="str">
        <f t="shared" si="86"/>
        <v>Africa → Nigeria → Lagos</v>
      </c>
      <c r="AG234" t="str">
        <f t="shared" si="87"/>
        <v>Low</v>
      </c>
      <c r="AH234">
        <f t="shared" si="88"/>
        <v>1</v>
      </c>
      <c r="AI234">
        <f t="shared" si="89"/>
        <v>0</v>
      </c>
      <c r="AJ234" s="11">
        <f>MIN(S234, WhatIf_Panel!$B$2)</f>
        <v>0.11600000000000001</v>
      </c>
      <c r="AK234">
        <f>P234 * (1 + WhatIf_Panel!$B$3)</f>
        <v>217.393</v>
      </c>
      <c r="AL234">
        <f>ROUND(T234 * (1 + WhatIf_Panel!$B$4), 0)</f>
        <v>11</v>
      </c>
      <c r="AM234">
        <f t="shared" si="90"/>
        <v>3167.9819600000001</v>
      </c>
      <c r="AN234">
        <f t="shared" si="91"/>
        <v>2391.3229999999999</v>
      </c>
      <c r="AO234">
        <f t="shared" si="92"/>
        <v>776.65896000000021</v>
      </c>
      <c r="AP234" s="11">
        <f t="shared" si="93"/>
        <v>0.24515889604371363</v>
      </c>
      <c r="AQ234" s="4">
        <f t="shared" si="94"/>
        <v>287.99836000000005</v>
      </c>
      <c r="AR234" s="4">
        <f t="shared" si="95"/>
        <v>-127.02463999999986</v>
      </c>
    </row>
    <row r="235" spans="1:44" x14ac:dyDescent="0.25">
      <c r="A235" t="s">
        <v>247</v>
      </c>
      <c r="B235" s="3">
        <v>45540</v>
      </c>
      <c r="C235" s="13">
        <v>45560</v>
      </c>
      <c r="D235">
        <f t="shared" si="72"/>
        <v>20</v>
      </c>
      <c r="E235" t="str">
        <f t="shared" si="73"/>
        <v>Original</v>
      </c>
      <c r="F235" s="3">
        <f t="shared" si="74"/>
        <v>45560</v>
      </c>
      <c r="G235" s="8">
        <f t="shared" si="75"/>
        <v>20</v>
      </c>
      <c r="H235" t="s">
        <v>647</v>
      </c>
      <c r="I235" t="s">
        <v>652</v>
      </c>
      <c r="J235" t="s">
        <v>666</v>
      </c>
      <c r="K235" t="s">
        <v>706</v>
      </c>
      <c r="L235" t="s">
        <v>710</v>
      </c>
      <c r="M235" t="s">
        <v>726</v>
      </c>
      <c r="N235" t="s">
        <v>732</v>
      </c>
      <c r="O235" t="s">
        <v>967</v>
      </c>
      <c r="P235" s="4">
        <v>195.54</v>
      </c>
      <c r="Q235" s="23">
        <v>405.97</v>
      </c>
      <c r="R235" s="4">
        <f t="shared" si="78"/>
        <v>405.97</v>
      </c>
      <c r="S235" s="11">
        <v>0.187</v>
      </c>
      <c r="T235" s="8">
        <v>16</v>
      </c>
      <c r="U235" s="4">
        <f t="shared" si="79"/>
        <v>5280.8577599999999</v>
      </c>
      <c r="V235" s="4">
        <f t="shared" si="80"/>
        <v>3128.64</v>
      </c>
      <c r="W235" s="4">
        <f t="shared" si="81"/>
        <v>2152.21776</v>
      </c>
      <c r="X235" s="11">
        <f t="shared" si="82"/>
        <v>0.40755079152141377</v>
      </c>
      <c r="Y235" s="3" t="str">
        <f t="shared" si="76"/>
        <v>Sep-2024</v>
      </c>
      <c r="Z235" s="3">
        <f t="shared" si="83"/>
        <v>45536</v>
      </c>
      <c r="AA235" s="3">
        <f t="shared" si="84"/>
        <v>44986</v>
      </c>
      <c r="AB235">
        <f t="shared" si="85"/>
        <v>18</v>
      </c>
      <c r="AC235" s="18" t="str">
        <f t="shared" si="77"/>
        <v>Q3-2024</v>
      </c>
      <c r="AD235" t="str">
        <f t="shared" si="86"/>
        <v>Asia → Japan → Osaka</v>
      </c>
      <c r="AG235" t="str">
        <f t="shared" si="87"/>
        <v>Low</v>
      </c>
      <c r="AH235">
        <f t="shared" si="88"/>
        <v>0</v>
      </c>
      <c r="AI235">
        <f t="shared" si="89"/>
        <v>0</v>
      </c>
      <c r="AJ235" s="11">
        <f>MIN(S235, WhatIf_Panel!$B$2)</f>
        <v>0.187</v>
      </c>
      <c r="AK235">
        <f>P235 * (1 + WhatIf_Panel!$B$3)</f>
        <v>215.09400000000002</v>
      </c>
      <c r="AL235">
        <f>ROUND(T235 * (1 + WhatIf_Panel!$B$4), 0)</f>
        <v>17</v>
      </c>
      <c r="AM235">
        <f t="shared" si="90"/>
        <v>5610.9113699999998</v>
      </c>
      <c r="AN235">
        <f t="shared" si="91"/>
        <v>3656.5980000000004</v>
      </c>
      <c r="AO235">
        <f t="shared" si="92"/>
        <v>1954.3133699999994</v>
      </c>
      <c r="AP235" s="11">
        <f t="shared" si="93"/>
        <v>0.34830587067355501</v>
      </c>
      <c r="AQ235" s="4">
        <f t="shared" si="94"/>
        <v>330.05360999999994</v>
      </c>
      <c r="AR235" s="4">
        <f t="shared" si="95"/>
        <v>-197.9043900000006</v>
      </c>
    </row>
    <row r="236" spans="1:44" x14ac:dyDescent="0.25">
      <c r="A236" t="s">
        <v>248</v>
      </c>
      <c r="B236" s="3">
        <v>44999</v>
      </c>
      <c r="C236" s="13">
        <v>45015</v>
      </c>
      <c r="D236">
        <f t="shared" si="72"/>
        <v>16</v>
      </c>
      <c r="E236" t="str">
        <f t="shared" si="73"/>
        <v>Original</v>
      </c>
      <c r="F236" s="3">
        <f t="shared" si="74"/>
        <v>45015</v>
      </c>
      <c r="G236" s="8">
        <f t="shared" si="75"/>
        <v>16</v>
      </c>
      <c r="H236" t="s">
        <v>646</v>
      </c>
      <c r="I236" t="s">
        <v>661</v>
      </c>
      <c r="J236" t="s">
        <v>695</v>
      </c>
      <c r="K236" t="s">
        <v>704</v>
      </c>
      <c r="L236" t="s">
        <v>710</v>
      </c>
      <c r="M236" t="s">
        <v>723</v>
      </c>
      <c r="N236" t="s">
        <v>727</v>
      </c>
      <c r="O236" t="s">
        <v>968</v>
      </c>
      <c r="P236" s="4">
        <v>1309.77</v>
      </c>
      <c r="Q236" s="23">
        <v>1589.07</v>
      </c>
      <c r="R236" s="4">
        <f t="shared" si="78"/>
        <v>1589.07</v>
      </c>
      <c r="S236" s="11">
        <v>0.10199999999999999</v>
      </c>
      <c r="T236" s="8">
        <v>10</v>
      </c>
      <c r="U236" s="4">
        <f t="shared" si="79"/>
        <v>14269.848599999999</v>
      </c>
      <c r="V236" s="4">
        <f t="shared" si="80"/>
        <v>13097.7</v>
      </c>
      <c r="W236" s="4">
        <f t="shared" si="81"/>
        <v>1172.1485999999986</v>
      </c>
      <c r="X236" s="11">
        <f t="shared" si="82"/>
        <v>8.2141628328137886E-2</v>
      </c>
      <c r="Y236" s="3" t="str">
        <f t="shared" si="76"/>
        <v>Mar-2023</v>
      </c>
      <c r="Z236" s="3">
        <f t="shared" si="83"/>
        <v>44986</v>
      </c>
      <c r="AA236" s="3">
        <f t="shared" si="84"/>
        <v>44927</v>
      </c>
      <c r="AB236">
        <f t="shared" si="85"/>
        <v>2</v>
      </c>
      <c r="AC236" s="18" t="str">
        <f t="shared" si="77"/>
        <v>Q1-2023</v>
      </c>
      <c r="AD236" t="str">
        <f t="shared" si="86"/>
        <v>Africa → South Africa → Cape Town</v>
      </c>
      <c r="AG236" t="str">
        <f t="shared" si="87"/>
        <v>Medium</v>
      </c>
      <c r="AH236">
        <f t="shared" si="88"/>
        <v>0</v>
      </c>
      <c r="AI236">
        <f t="shared" si="89"/>
        <v>0</v>
      </c>
      <c r="AJ236" s="11">
        <f>MIN(S236, WhatIf_Panel!$B$2)</f>
        <v>0.10199999999999999</v>
      </c>
      <c r="AK236">
        <f>P236 * (1 + WhatIf_Panel!$B$3)</f>
        <v>1440.7470000000001</v>
      </c>
      <c r="AL236">
        <f>ROUND(T236 * (1 + WhatIf_Panel!$B$4), 0)</f>
        <v>11</v>
      </c>
      <c r="AM236">
        <f t="shared" si="90"/>
        <v>15696.833460000002</v>
      </c>
      <c r="AN236">
        <f t="shared" si="91"/>
        <v>15848.217000000001</v>
      </c>
      <c r="AO236">
        <f t="shared" si="92"/>
        <v>-151.3835399999989</v>
      </c>
      <c r="AP236" s="11">
        <f t="shared" si="93"/>
        <v>-9.6442088390481587E-3</v>
      </c>
      <c r="AQ236" s="4">
        <f t="shared" si="94"/>
        <v>1426.9848600000023</v>
      </c>
      <c r="AR236" s="4">
        <f t="shared" si="95"/>
        <v>-1323.5321399999975</v>
      </c>
    </row>
    <row r="237" spans="1:44" x14ac:dyDescent="0.25">
      <c r="A237" t="s">
        <v>249</v>
      </c>
      <c r="B237" s="3">
        <v>45302</v>
      </c>
      <c r="C237" s="13">
        <v>45324</v>
      </c>
      <c r="D237">
        <f t="shared" si="72"/>
        <v>22</v>
      </c>
      <c r="E237" t="str">
        <f t="shared" si="73"/>
        <v>Original</v>
      </c>
      <c r="F237" s="3">
        <f t="shared" si="74"/>
        <v>45324</v>
      </c>
      <c r="G237" s="8">
        <f t="shared" si="75"/>
        <v>22</v>
      </c>
      <c r="H237" t="s">
        <v>647</v>
      </c>
      <c r="I237" t="s">
        <v>652</v>
      </c>
      <c r="J237" t="s">
        <v>694</v>
      </c>
      <c r="K237" t="s">
        <v>705</v>
      </c>
      <c r="L237" t="s">
        <v>708</v>
      </c>
      <c r="M237" s="9" t="s">
        <v>1422</v>
      </c>
      <c r="N237" t="s">
        <v>728</v>
      </c>
      <c r="O237" t="s">
        <v>969</v>
      </c>
      <c r="P237" s="4">
        <v>1237.68</v>
      </c>
      <c r="Q237" s="23">
        <v>1432.8</v>
      </c>
      <c r="R237" s="4">
        <f t="shared" si="78"/>
        <v>1432.8</v>
      </c>
      <c r="S237" s="11">
        <v>6.8000000000000005E-2</v>
      </c>
      <c r="T237" s="8">
        <v>13</v>
      </c>
      <c r="U237" s="4">
        <f t="shared" si="79"/>
        <v>17359.804799999998</v>
      </c>
      <c r="V237" s="4">
        <f t="shared" si="80"/>
        <v>16089.84</v>
      </c>
      <c r="W237" s="4">
        <f t="shared" si="81"/>
        <v>1269.9647999999979</v>
      </c>
      <c r="X237" s="11">
        <f t="shared" si="82"/>
        <v>7.315547695559331E-2</v>
      </c>
      <c r="Y237" s="3" t="str">
        <f t="shared" si="76"/>
        <v>Jan-2024</v>
      </c>
      <c r="Z237" s="3">
        <f t="shared" si="83"/>
        <v>45292</v>
      </c>
      <c r="AA237" s="3">
        <f t="shared" si="84"/>
        <v>44986</v>
      </c>
      <c r="AB237">
        <f t="shared" si="85"/>
        <v>10</v>
      </c>
      <c r="AC237" s="18" t="str">
        <f t="shared" si="77"/>
        <v>Q1-2024</v>
      </c>
      <c r="AD237" t="str">
        <f t="shared" si="86"/>
        <v>Asia → Japan → Nagoya</v>
      </c>
      <c r="AG237" t="str">
        <f t="shared" si="87"/>
        <v>Medium</v>
      </c>
      <c r="AH237">
        <f t="shared" si="88"/>
        <v>0</v>
      </c>
      <c r="AI237">
        <f t="shared" si="89"/>
        <v>0</v>
      </c>
      <c r="AJ237" s="11">
        <f>MIN(S237, WhatIf_Panel!$B$2)</f>
        <v>6.8000000000000005E-2</v>
      </c>
      <c r="AK237">
        <f>P237 * (1 + WhatIf_Panel!$B$3)</f>
        <v>1361.4480000000001</v>
      </c>
      <c r="AL237">
        <f>ROUND(T237 * (1 + WhatIf_Panel!$B$4), 0)</f>
        <v>14</v>
      </c>
      <c r="AM237">
        <f t="shared" si="90"/>
        <v>18695.1744</v>
      </c>
      <c r="AN237">
        <f t="shared" si="91"/>
        <v>19060.272000000001</v>
      </c>
      <c r="AO237">
        <f t="shared" si="92"/>
        <v>-365.09760000000097</v>
      </c>
      <c r="AP237" s="11">
        <f t="shared" si="93"/>
        <v>-1.9528975348847292E-2</v>
      </c>
      <c r="AQ237" s="4">
        <f t="shared" si="94"/>
        <v>1335.3696000000018</v>
      </c>
      <c r="AR237" s="4">
        <f t="shared" si="95"/>
        <v>-1635.0623999999989</v>
      </c>
    </row>
    <row r="238" spans="1:44" x14ac:dyDescent="0.25">
      <c r="A238" t="s">
        <v>250</v>
      </c>
      <c r="B238" s="3">
        <v>45548</v>
      </c>
      <c r="C238" s="13">
        <v>45567</v>
      </c>
      <c r="D238">
        <f t="shared" si="72"/>
        <v>19</v>
      </c>
      <c r="E238" t="str">
        <f t="shared" si="73"/>
        <v>Original</v>
      </c>
      <c r="F238" s="3">
        <f t="shared" si="74"/>
        <v>45567</v>
      </c>
      <c r="G238" s="8">
        <f t="shared" si="75"/>
        <v>19</v>
      </c>
      <c r="H238" t="s">
        <v>646</v>
      </c>
      <c r="I238" t="s">
        <v>650</v>
      </c>
      <c r="J238" t="s">
        <v>675</v>
      </c>
      <c r="K238" t="s">
        <v>705</v>
      </c>
      <c r="L238" t="s">
        <v>707</v>
      </c>
      <c r="M238" t="s">
        <v>724</v>
      </c>
      <c r="N238" t="s">
        <v>730</v>
      </c>
      <c r="O238" t="s">
        <v>970</v>
      </c>
      <c r="P238" s="4">
        <v>1338.99</v>
      </c>
      <c r="Q238" s="23">
        <v>1765.76</v>
      </c>
      <c r="R238" s="4">
        <f t="shared" si="78"/>
        <v>1765.76</v>
      </c>
      <c r="S238" s="11">
        <v>0.126</v>
      </c>
      <c r="T238" s="8">
        <v>24</v>
      </c>
      <c r="U238" s="4">
        <f t="shared" si="79"/>
        <v>37038.581760000001</v>
      </c>
      <c r="V238" s="4">
        <f t="shared" si="80"/>
        <v>32135.760000000002</v>
      </c>
      <c r="W238" s="4">
        <f t="shared" si="81"/>
        <v>4902.8217599999989</v>
      </c>
      <c r="X238" s="11">
        <f t="shared" si="82"/>
        <v>0.1323706666677725</v>
      </c>
      <c r="Y238" s="3" t="str">
        <f t="shared" si="76"/>
        <v>Sep-2024</v>
      </c>
      <c r="Z238" s="3">
        <f t="shared" si="83"/>
        <v>45536</v>
      </c>
      <c r="AA238" s="3">
        <f t="shared" si="84"/>
        <v>44927</v>
      </c>
      <c r="AB238">
        <f t="shared" si="85"/>
        <v>20</v>
      </c>
      <c r="AC238" s="18" t="str">
        <f t="shared" si="77"/>
        <v>Q3-2024</v>
      </c>
      <c r="AD238" t="str">
        <f t="shared" si="86"/>
        <v>Africa → Kenya → Mombasa</v>
      </c>
      <c r="AG238" t="str">
        <f t="shared" si="87"/>
        <v>High</v>
      </c>
      <c r="AH238">
        <f t="shared" si="88"/>
        <v>0</v>
      </c>
      <c r="AI238">
        <f t="shared" si="89"/>
        <v>0</v>
      </c>
      <c r="AJ238" s="11">
        <f>MIN(S238, WhatIf_Panel!$B$2)</f>
        <v>0.126</v>
      </c>
      <c r="AK238">
        <f>P238 * (1 + WhatIf_Panel!$B$3)</f>
        <v>1472.8890000000001</v>
      </c>
      <c r="AL238">
        <f>ROUND(T238 * (1 + WhatIf_Panel!$B$4), 0)</f>
        <v>25</v>
      </c>
      <c r="AM238">
        <f t="shared" si="90"/>
        <v>38581.856</v>
      </c>
      <c r="AN238">
        <f t="shared" si="91"/>
        <v>36822.225000000006</v>
      </c>
      <c r="AO238">
        <f t="shared" si="92"/>
        <v>1759.6309999999939</v>
      </c>
      <c r="AP238" s="11">
        <f t="shared" si="93"/>
        <v>4.5607733334549636E-2</v>
      </c>
      <c r="AQ238" s="4">
        <f t="shared" si="94"/>
        <v>1543.2742399999988</v>
      </c>
      <c r="AR238" s="4">
        <f t="shared" si="95"/>
        <v>-3143.190760000005</v>
      </c>
    </row>
    <row r="239" spans="1:44" x14ac:dyDescent="0.25">
      <c r="A239" t="s">
        <v>251</v>
      </c>
      <c r="B239" s="3">
        <v>45855</v>
      </c>
      <c r="C239" s="13">
        <v>45861</v>
      </c>
      <c r="D239">
        <f t="shared" si="72"/>
        <v>6</v>
      </c>
      <c r="E239" t="str">
        <f t="shared" si="73"/>
        <v>Original</v>
      </c>
      <c r="F239" s="3">
        <f t="shared" si="74"/>
        <v>45861</v>
      </c>
      <c r="G239" s="8">
        <f t="shared" si="75"/>
        <v>6</v>
      </c>
      <c r="H239" t="s">
        <v>648</v>
      </c>
      <c r="I239" t="s">
        <v>653</v>
      </c>
      <c r="J239" t="s">
        <v>688</v>
      </c>
      <c r="K239" t="s">
        <v>704</v>
      </c>
      <c r="L239" t="s">
        <v>708</v>
      </c>
      <c r="M239" t="s">
        <v>722</v>
      </c>
      <c r="N239" t="s">
        <v>727</v>
      </c>
      <c r="O239" t="s">
        <v>971</v>
      </c>
      <c r="P239" s="4">
        <v>1364.89</v>
      </c>
      <c r="Q239" s="23">
        <v>2757.54</v>
      </c>
      <c r="R239" s="4">
        <f t="shared" si="78"/>
        <v>2757.54</v>
      </c>
      <c r="S239" s="11">
        <v>0.17199999999999999</v>
      </c>
      <c r="T239" s="8">
        <v>61</v>
      </c>
      <c r="U239" s="4">
        <f t="shared" si="79"/>
        <v>139277.83032000001</v>
      </c>
      <c r="V239" s="4">
        <f t="shared" si="80"/>
        <v>83258.290000000008</v>
      </c>
      <c r="W239" s="4">
        <f t="shared" si="81"/>
        <v>56019.54032</v>
      </c>
      <c r="X239" s="11">
        <f t="shared" si="82"/>
        <v>0.4022143379983118</v>
      </c>
      <c r="Y239" s="3" t="str">
        <f t="shared" si="76"/>
        <v>Jul-2025</v>
      </c>
      <c r="Z239" s="3">
        <f t="shared" si="83"/>
        <v>45839</v>
      </c>
      <c r="AA239" s="3">
        <f t="shared" si="84"/>
        <v>44927</v>
      </c>
      <c r="AB239">
        <f t="shared" si="85"/>
        <v>30</v>
      </c>
      <c r="AC239" s="18" t="str">
        <f t="shared" si="77"/>
        <v>Q3-2025</v>
      </c>
      <c r="AD239" t="str">
        <f t="shared" si="86"/>
        <v>Americas → Canada → Vancouver</v>
      </c>
      <c r="AG239" t="str">
        <f t="shared" si="87"/>
        <v>High</v>
      </c>
      <c r="AH239">
        <f t="shared" si="88"/>
        <v>1</v>
      </c>
      <c r="AI239">
        <f t="shared" si="89"/>
        <v>0</v>
      </c>
      <c r="AJ239" s="11">
        <f>MIN(S239, WhatIf_Panel!$B$2)</f>
        <v>0.17199999999999999</v>
      </c>
      <c r="AK239">
        <f>P239 * (1 + WhatIf_Panel!$B$3)</f>
        <v>1501.3790000000001</v>
      </c>
      <c r="AL239">
        <f>ROUND(T239 * (1 + WhatIf_Panel!$B$4), 0)</f>
        <v>64</v>
      </c>
      <c r="AM239">
        <f t="shared" si="90"/>
        <v>146127.55968000001</v>
      </c>
      <c r="AN239">
        <f t="shared" si="91"/>
        <v>96088.256000000008</v>
      </c>
      <c r="AO239">
        <f t="shared" si="92"/>
        <v>50039.303679999997</v>
      </c>
      <c r="AP239" s="11">
        <f t="shared" si="93"/>
        <v>0.34243577179814294</v>
      </c>
      <c r="AQ239" s="4">
        <f t="shared" si="94"/>
        <v>6849.7293599999975</v>
      </c>
      <c r="AR239" s="4">
        <f t="shared" si="95"/>
        <v>-5980.2366400000028</v>
      </c>
    </row>
    <row r="240" spans="1:44" x14ac:dyDescent="0.25">
      <c r="A240" t="s">
        <v>252</v>
      </c>
      <c r="B240" s="3">
        <v>45258</v>
      </c>
      <c r="C240" s="13">
        <v>45267</v>
      </c>
      <c r="D240">
        <f t="shared" si="72"/>
        <v>9</v>
      </c>
      <c r="E240" t="str">
        <f t="shared" si="73"/>
        <v>Original</v>
      </c>
      <c r="F240" s="3">
        <f t="shared" si="74"/>
        <v>45267</v>
      </c>
      <c r="G240" s="8">
        <f t="shared" si="75"/>
        <v>9</v>
      </c>
      <c r="H240" t="s">
        <v>647</v>
      </c>
      <c r="I240" t="s">
        <v>654</v>
      </c>
      <c r="J240" t="s">
        <v>680</v>
      </c>
      <c r="K240" t="s">
        <v>706</v>
      </c>
      <c r="L240" t="s">
        <v>709</v>
      </c>
      <c r="M240" t="s">
        <v>716</v>
      </c>
      <c r="N240" t="s">
        <v>730</v>
      </c>
      <c r="O240" t="s">
        <v>972</v>
      </c>
      <c r="P240" s="4">
        <v>699.33</v>
      </c>
      <c r="Q240" s="23">
        <v>873.75</v>
      </c>
      <c r="R240" s="4">
        <f t="shared" si="78"/>
        <v>873.75</v>
      </c>
      <c r="S240" s="11">
        <v>0.23499999999999999</v>
      </c>
      <c r="T240" s="8">
        <v>10</v>
      </c>
      <c r="U240" s="4">
        <f t="shared" si="79"/>
        <v>6684.1875</v>
      </c>
      <c r="V240" s="4">
        <f t="shared" si="80"/>
        <v>6993.3</v>
      </c>
      <c r="W240" s="4">
        <f t="shared" si="81"/>
        <v>-309.11250000000018</v>
      </c>
      <c r="X240" s="11">
        <f t="shared" si="82"/>
        <v>-4.6245336475076469E-2</v>
      </c>
      <c r="Y240" s="3" t="str">
        <f t="shared" si="76"/>
        <v>Nov-2023</v>
      </c>
      <c r="Z240" s="3">
        <f t="shared" si="83"/>
        <v>45231</v>
      </c>
      <c r="AA240" s="3">
        <f t="shared" si="84"/>
        <v>44927</v>
      </c>
      <c r="AB240">
        <f t="shared" si="85"/>
        <v>10</v>
      </c>
      <c r="AC240" s="18" t="str">
        <f t="shared" si="77"/>
        <v>Q4-2023</v>
      </c>
      <c r="AD240" t="str">
        <f t="shared" si="86"/>
        <v>Asia → India → Delhi</v>
      </c>
      <c r="AG240" t="str">
        <f t="shared" si="87"/>
        <v>Medium</v>
      </c>
      <c r="AH240">
        <f t="shared" si="88"/>
        <v>0</v>
      </c>
      <c r="AI240">
        <f t="shared" si="89"/>
        <v>1</v>
      </c>
      <c r="AJ240" s="11">
        <f>MIN(S240, WhatIf_Panel!$B$2)</f>
        <v>0.23499999999999999</v>
      </c>
      <c r="AK240">
        <f>P240 * (1 + WhatIf_Panel!$B$3)</f>
        <v>769.26300000000015</v>
      </c>
      <c r="AL240">
        <f>ROUND(T240 * (1 + WhatIf_Panel!$B$4), 0)</f>
        <v>11</v>
      </c>
      <c r="AM240">
        <f t="shared" si="90"/>
        <v>7352.6062499999998</v>
      </c>
      <c r="AN240">
        <f t="shared" si="91"/>
        <v>8461.8930000000018</v>
      </c>
      <c r="AO240">
        <f t="shared" si="92"/>
        <v>-1109.286750000002</v>
      </c>
      <c r="AP240" s="11">
        <f t="shared" si="93"/>
        <v>-0.15086987012258438</v>
      </c>
      <c r="AQ240" s="4">
        <f t="shared" si="94"/>
        <v>668.41874999999982</v>
      </c>
      <c r="AR240" s="4">
        <f t="shared" si="95"/>
        <v>-800.17425000000185</v>
      </c>
    </row>
    <row r="241" spans="1:44" x14ac:dyDescent="0.25">
      <c r="A241" t="s">
        <v>253</v>
      </c>
      <c r="B241" s="3">
        <v>45381</v>
      </c>
      <c r="C241" s="13">
        <v>45406</v>
      </c>
      <c r="D241">
        <f t="shared" si="72"/>
        <v>25</v>
      </c>
      <c r="E241" t="str">
        <f t="shared" si="73"/>
        <v>Original</v>
      </c>
      <c r="F241" s="3">
        <f t="shared" si="74"/>
        <v>45406</v>
      </c>
      <c r="G241" s="8">
        <f t="shared" si="75"/>
        <v>25</v>
      </c>
      <c r="H241" t="s">
        <v>648</v>
      </c>
      <c r="I241" t="s">
        <v>660</v>
      </c>
      <c r="J241" t="s">
        <v>697</v>
      </c>
      <c r="K241" t="s">
        <v>703</v>
      </c>
      <c r="L241" t="s">
        <v>708</v>
      </c>
      <c r="M241" t="s">
        <v>715</v>
      </c>
      <c r="N241" t="s">
        <v>731</v>
      </c>
      <c r="O241" t="s">
        <v>973</v>
      </c>
      <c r="P241" s="4">
        <v>160.82</v>
      </c>
      <c r="Q241" s="23">
        <v>258.52</v>
      </c>
      <c r="R241" s="4">
        <f t="shared" si="78"/>
        <v>258.52</v>
      </c>
      <c r="S241" s="11">
        <v>0.13</v>
      </c>
      <c r="T241" s="8">
        <v>17</v>
      </c>
      <c r="U241" s="4">
        <f t="shared" si="79"/>
        <v>3823.5108</v>
      </c>
      <c r="V241" s="4">
        <f t="shared" si="80"/>
        <v>2733.94</v>
      </c>
      <c r="W241" s="4">
        <f t="shared" si="81"/>
        <v>1089.5708</v>
      </c>
      <c r="X241" s="11">
        <f t="shared" si="82"/>
        <v>0.28496605789631874</v>
      </c>
      <c r="Y241" s="3" t="str">
        <f t="shared" si="76"/>
        <v>Mar-2024</v>
      </c>
      <c r="Z241" s="3">
        <f t="shared" si="83"/>
        <v>45352</v>
      </c>
      <c r="AA241" s="3">
        <f t="shared" si="84"/>
        <v>44927</v>
      </c>
      <c r="AB241">
        <f t="shared" si="85"/>
        <v>14</v>
      </c>
      <c r="AC241" s="18" t="str">
        <f t="shared" si="77"/>
        <v>Q1-2024</v>
      </c>
      <c r="AD241" t="str">
        <f t="shared" si="86"/>
        <v>Americas → USA → Austin</v>
      </c>
      <c r="AG241" t="str">
        <f t="shared" si="87"/>
        <v>Low</v>
      </c>
      <c r="AH241">
        <f t="shared" si="88"/>
        <v>0</v>
      </c>
      <c r="AI241">
        <f t="shared" si="89"/>
        <v>0</v>
      </c>
      <c r="AJ241" s="11">
        <f>MIN(S241, WhatIf_Panel!$B$2)</f>
        <v>0.13</v>
      </c>
      <c r="AK241">
        <f>P241 * (1 + WhatIf_Panel!$B$3)</f>
        <v>176.90200000000002</v>
      </c>
      <c r="AL241">
        <f>ROUND(T241 * (1 + WhatIf_Panel!$B$4), 0)</f>
        <v>18</v>
      </c>
      <c r="AM241">
        <f t="shared" si="90"/>
        <v>4048.4231999999997</v>
      </c>
      <c r="AN241">
        <f t="shared" si="91"/>
        <v>3184.2360000000003</v>
      </c>
      <c r="AO241">
        <f t="shared" si="92"/>
        <v>864.18719999999939</v>
      </c>
      <c r="AP241" s="11">
        <f t="shared" si="93"/>
        <v>0.21346266368595049</v>
      </c>
      <c r="AQ241" s="4">
        <f t="shared" si="94"/>
        <v>224.91239999999971</v>
      </c>
      <c r="AR241" s="4">
        <f t="shared" si="95"/>
        <v>-225.38360000000057</v>
      </c>
    </row>
    <row r="242" spans="1:44" x14ac:dyDescent="0.25">
      <c r="A242" t="s">
        <v>254</v>
      </c>
      <c r="B242" s="3">
        <v>45188</v>
      </c>
      <c r="C242" s="13">
        <v>45207</v>
      </c>
      <c r="D242">
        <f t="shared" si="72"/>
        <v>19</v>
      </c>
      <c r="E242" t="str">
        <f t="shared" si="73"/>
        <v>Original</v>
      </c>
      <c r="F242" s="3">
        <f t="shared" si="74"/>
        <v>45207</v>
      </c>
      <c r="G242" s="8">
        <f t="shared" si="75"/>
        <v>19</v>
      </c>
      <c r="H242" t="s">
        <v>647</v>
      </c>
      <c r="I242" t="s">
        <v>654</v>
      </c>
      <c r="J242" t="s">
        <v>668</v>
      </c>
      <c r="K242" t="s">
        <v>702</v>
      </c>
      <c r="L242" t="s">
        <v>711</v>
      </c>
      <c r="M242" t="s">
        <v>713</v>
      </c>
      <c r="N242" t="s">
        <v>728</v>
      </c>
      <c r="O242" t="s">
        <v>974</v>
      </c>
      <c r="P242" s="4">
        <v>385.32</v>
      </c>
      <c r="Q242" s="23">
        <v>606.76</v>
      </c>
      <c r="R242" s="4">
        <f t="shared" si="78"/>
        <v>606.76</v>
      </c>
      <c r="S242" s="11">
        <v>8.5999999999999993E-2</v>
      </c>
      <c r="T242" s="8">
        <v>8</v>
      </c>
      <c r="U242" s="4">
        <f t="shared" si="79"/>
        <v>4436.6291200000005</v>
      </c>
      <c r="V242" s="4">
        <f t="shared" si="80"/>
        <v>3082.56</v>
      </c>
      <c r="W242" s="4">
        <f t="shared" si="81"/>
        <v>1354.0691200000006</v>
      </c>
      <c r="X242" s="11">
        <f t="shared" si="82"/>
        <v>0.30520223425842735</v>
      </c>
      <c r="Y242" s="3" t="str">
        <f t="shared" si="76"/>
        <v>Sep-2023</v>
      </c>
      <c r="Z242" s="3">
        <f t="shared" si="83"/>
        <v>45170</v>
      </c>
      <c r="AA242" s="3">
        <f t="shared" si="84"/>
        <v>44927</v>
      </c>
      <c r="AB242">
        <f t="shared" si="85"/>
        <v>8</v>
      </c>
      <c r="AC242" s="18" t="str">
        <f t="shared" si="77"/>
        <v>Q3-2023</v>
      </c>
      <c r="AD242" t="str">
        <f t="shared" si="86"/>
        <v>Asia → India → Bengaluru</v>
      </c>
      <c r="AG242" t="str">
        <f t="shared" si="87"/>
        <v>Low</v>
      </c>
      <c r="AH242">
        <f t="shared" si="88"/>
        <v>0</v>
      </c>
      <c r="AI242">
        <f t="shared" si="89"/>
        <v>0</v>
      </c>
      <c r="AJ242" s="11">
        <f>MIN(S242, WhatIf_Panel!$B$2)</f>
        <v>8.5999999999999993E-2</v>
      </c>
      <c r="AK242">
        <f>P242 * (1 + WhatIf_Panel!$B$3)</f>
        <v>423.85200000000003</v>
      </c>
      <c r="AL242">
        <f>ROUND(T242 * (1 + WhatIf_Panel!$B$4), 0)</f>
        <v>8</v>
      </c>
      <c r="AM242">
        <f t="shared" si="90"/>
        <v>4436.6291200000005</v>
      </c>
      <c r="AN242">
        <f t="shared" si="91"/>
        <v>3390.8160000000003</v>
      </c>
      <c r="AO242">
        <f t="shared" si="92"/>
        <v>1045.8131200000003</v>
      </c>
      <c r="AP242" s="11">
        <f t="shared" si="93"/>
        <v>0.23572245768427003</v>
      </c>
      <c r="AQ242" s="4">
        <f t="shared" si="94"/>
        <v>0</v>
      </c>
      <c r="AR242" s="4">
        <f t="shared" si="95"/>
        <v>-308.25600000000031</v>
      </c>
    </row>
    <row r="243" spans="1:44" x14ac:dyDescent="0.25">
      <c r="A243" t="s">
        <v>255</v>
      </c>
      <c r="B243" s="3">
        <v>45793</v>
      </c>
      <c r="C243" s="13">
        <v>45804</v>
      </c>
      <c r="D243">
        <f t="shared" si="72"/>
        <v>11</v>
      </c>
      <c r="E243" t="str">
        <f t="shared" si="73"/>
        <v>Original</v>
      </c>
      <c r="F243" s="3">
        <f t="shared" si="74"/>
        <v>45804</v>
      </c>
      <c r="G243" s="8">
        <f t="shared" si="75"/>
        <v>11</v>
      </c>
      <c r="H243" t="s">
        <v>647</v>
      </c>
      <c r="I243" t="s">
        <v>659</v>
      </c>
      <c r="J243" t="s">
        <v>699</v>
      </c>
      <c r="K243" t="s">
        <v>706</v>
      </c>
      <c r="L243" t="s">
        <v>708</v>
      </c>
      <c r="M243" t="s">
        <v>721</v>
      </c>
      <c r="N243" t="s">
        <v>730</v>
      </c>
      <c r="O243" t="s">
        <v>975</v>
      </c>
      <c r="P243" s="4">
        <v>918.12</v>
      </c>
      <c r="Q243" s="23">
        <v>1337.69</v>
      </c>
      <c r="R243" s="4">
        <f t="shared" si="78"/>
        <v>1337.69</v>
      </c>
      <c r="S243" s="11">
        <v>9.5000000000000001E-2</v>
      </c>
      <c r="T243" s="8">
        <v>8</v>
      </c>
      <c r="U243" s="4">
        <f t="shared" si="79"/>
        <v>9684.8756000000012</v>
      </c>
      <c r="V243" s="4">
        <f t="shared" si="80"/>
        <v>7344.96</v>
      </c>
      <c r="W243" s="4">
        <f t="shared" si="81"/>
        <v>2339.9156000000012</v>
      </c>
      <c r="X243" s="11">
        <f t="shared" si="82"/>
        <v>0.24160512707050164</v>
      </c>
      <c r="Y243" s="3" t="str">
        <f t="shared" si="76"/>
        <v>May-2025</v>
      </c>
      <c r="Z243" s="3">
        <f t="shared" si="83"/>
        <v>45778</v>
      </c>
      <c r="AA243" s="3">
        <f t="shared" si="84"/>
        <v>44927</v>
      </c>
      <c r="AB243">
        <f t="shared" si="85"/>
        <v>28</v>
      </c>
      <c r="AC243" s="18" t="str">
        <f t="shared" si="77"/>
        <v>Q2-2025</v>
      </c>
      <c r="AD243" t="str">
        <f t="shared" si="86"/>
        <v>Asia → China → Beijing</v>
      </c>
      <c r="AG243" t="str">
        <f t="shared" si="87"/>
        <v>Medium</v>
      </c>
      <c r="AH243">
        <f t="shared" si="88"/>
        <v>0</v>
      </c>
      <c r="AI243">
        <f t="shared" si="89"/>
        <v>0</v>
      </c>
      <c r="AJ243" s="11">
        <f>MIN(S243, WhatIf_Panel!$B$2)</f>
        <v>9.5000000000000001E-2</v>
      </c>
      <c r="AK243">
        <f>P243 * (1 + WhatIf_Panel!$B$3)</f>
        <v>1009.9320000000001</v>
      </c>
      <c r="AL243">
        <f>ROUND(T243 * (1 + WhatIf_Panel!$B$4), 0)</f>
        <v>8</v>
      </c>
      <c r="AM243">
        <f t="shared" si="90"/>
        <v>9684.8756000000012</v>
      </c>
      <c r="AN243">
        <f t="shared" si="91"/>
        <v>8079.456000000001</v>
      </c>
      <c r="AO243">
        <f t="shared" si="92"/>
        <v>1605.4196000000002</v>
      </c>
      <c r="AP243" s="11">
        <f t="shared" si="93"/>
        <v>0.16576563977755171</v>
      </c>
      <c r="AQ243" s="4">
        <f t="shared" si="94"/>
        <v>0</v>
      </c>
      <c r="AR243" s="4">
        <f t="shared" si="95"/>
        <v>-734.496000000001</v>
      </c>
    </row>
    <row r="244" spans="1:44" x14ac:dyDescent="0.25">
      <c r="A244" t="s">
        <v>256</v>
      </c>
      <c r="B244" s="3">
        <v>45871</v>
      </c>
      <c r="C244" s="13">
        <v>45877</v>
      </c>
      <c r="D244">
        <f t="shared" si="72"/>
        <v>6</v>
      </c>
      <c r="E244" t="str">
        <f t="shared" si="73"/>
        <v>Original</v>
      </c>
      <c r="F244" s="3">
        <f t="shared" si="74"/>
        <v>45877</v>
      </c>
      <c r="G244" s="8">
        <f t="shared" si="75"/>
        <v>6</v>
      </c>
      <c r="H244" t="s">
        <v>647</v>
      </c>
      <c r="I244" t="s">
        <v>652</v>
      </c>
      <c r="J244" t="s">
        <v>666</v>
      </c>
      <c r="K244" t="s">
        <v>704</v>
      </c>
      <c r="L244" t="s">
        <v>711</v>
      </c>
      <c r="M244" t="s">
        <v>725</v>
      </c>
      <c r="N244" t="s">
        <v>731</v>
      </c>
      <c r="O244" t="s">
        <v>976</v>
      </c>
      <c r="P244" s="4">
        <v>1225.94</v>
      </c>
      <c r="Q244" s="23">
        <v>1793.08</v>
      </c>
      <c r="R244" s="4">
        <f t="shared" si="78"/>
        <v>1793.08</v>
      </c>
      <c r="S244" s="11">
        <v>0.13600000000000001</v>
      </c>
      <c r="T244" s="8">
        <v>22</v>
      </c>
      <c r="U244" s="4">
        <f t="shared" si="79"/>
        <v>34082.864639999993</v>
      </c>
      <c r="V244" s="4">
        <f t="shared" si="80"/>
        <v>26970.68</v>
      </c>
      <c r="W244" s="4">
        <f t="shared" si="81"/>
        <v>7112.1846399999922</v>
      </c>
      <c r="X244" s="11">
        <f t="shared" si="82"/>
        <v>0.20867332353434462</v>
      </c>
      <c r="Y244" s="3" t="str">
        <f t="shared" si="76"/>
        <v>Aug-2025</v>
      </c>
      <c r="Z244" s="3">
        <f t="shared" si="83"/>
        <v>45870</v>
      </c>
      <c r="AA244" s="3">
        <f t="shared" si="84"/>
        <v>44986</v>
      </c>
      <c r="AB244">
        <f t="shared" si="85"/>
        <v>29</v>
      </c>
      <c r="AC244" s="18" t="str">
        <f t="shared" si="77"/>
        <v>Q3-2025</v>
      </c>
      <c r="AD244" t="str">
        <f t="shared" si="86"/>
        <v>Asia → Japan → Osaka</v>
      </c>
      <c r="AG244" t="str">
        <f t="shared" si="87"/>
        <v>High</v>
      </c>
      <c r="AH244">
        <f t="shared" si="88"/>
        <v>1</v>
      </c>
      <c r="AI244">
        <f t="shared" si="89"/>
        <v>0</v>
      </c>
      <c r="AJ244" s="11">
        <f>MIN(S244, WhatIf_Panel!$B$2)</f>
        <v>0.13600000000000001</v>
      </c>
      <c r="AK244">
        <f>P244 * (1 + WhatIf_Panel!$B$3)</f>
        <v>1348.5340000000001</v>
      </c>
      <c r="AL244">
        <f>ROUND(T244 * (1 + WhatIf_Panel!$B$4), 0)</f>
        <v>23</v>
      </c>
      <c r="AM244">
        <f t="shared" si="90"/>
        <v>35632.085759999994</v>
      </c>
      <c r="AN244">
        <f t="shared" si="91"/>
        <v>31016.282000000003</v>
      </c>
      <c r="AO244">
        <f t="shared" si="92"/>
        <v>4615.8037599999916</v>
      </c>
      <c r="AP244" s="11">
        <f t="shared" si="93"/>
        <v>0.12954065588777905</v>
      </c>
      <c r="AQ244" s="4">
        <f t="shared" si="94"/>
        <v>1549.221120000002</v>
      </c>
      <c r="AR244" s="4">
        <f t="shared" si="95"/>
        <v>-2496.3808800000006</v>
      </c>
    </row>
    <row r="245" spans="1:44" x14ac:dyDescent="0.25">
      <c r="A245" t="s">
        <v>257</v>
      </c>
      <c r="B245" s="3">
        <v>45630</v>
      </c>
      <c r="C245" s="13">
        <v>45638</v>
      </c>
      <c r="D245">
        <f t="shared" si="72"/>
        <v>8</v>
      </c>
      <c r="E245" t="str">
        <f t="shared" si="73"/>
        <v>Original</v>
      </c>
      <c r="F245" s="3">
        <f t="shared" si="74"/>
        <v>45638</v>
      </c>
      <c r="G245" s="8">
        <f t="shared" si="75"/>
        <v>8</v>
      </c>
      <c r="H245" t="s">
        <v>649</v>
      </c>
      <c r="I245" t="s">
        <v>656</v>
      </c>
      <c r="J245" t="s">
        <v>698</v>
      </c>
      <c r="K245" t="s">
        <v>706</v>
      </c>
      <c r="L245" t="s">
        <v>709</v>
      </c>
      <c r="M245" t="s">
        <v>717</v>
      </c>
      <c r="N245" t="s">
        <v>728</v>
      </c>
      <c r="O245" t="s">
        <v>977</v>
      </c>
      <c r="P245" s="4">
        <v>72.06</v>
      </c>
      <c r="Q245" s="23">
        <v>122.74</v>
      </c>
      <c r="R245" s="4">
        <f t="shared" si="78"/>
        <v>122.74</v>
      </c>
      <c r="S245" s="11">
        <v>0.23799999999999999</v>
      </c>
      <c r="T245" s="8">
        <v>8</v>
      </c>
      <c r="U245" s="4">
        <f t="shared" si="79"/>
        <v>748.22303999999997</v>
      </c>
      <c r="V245" s="4">
        <f t="shared" si="80"/>
        <v>576.48</v>
      </c>
      <c r="W245" s="4">
        <f t="shared" si="81"/>
        <v>171.74303999999995</v>
      </c>
      <c r="X245" s="11">
        <f t="shared" si="82"/>
        <v>0.22953455162246802</v>
      </c>
      <c r="Y245" s="3" t="str">
        <f t="shared" si="76"/>
        <v>Dec-2024</v>
      </c>
      <c r="Z245" s="3">
        <f t="shared" si="83"/>
        <v>45627</v>
      </c>
      <c r="AA245" s="3">
        <f t="shared" si="84"/>
        <v>44927</v>
      </c>
      <c r="AB245">
        <f t="shared" si="85"/>
        <v>23</v>
      </c>
      <c r="AC245" s="18" t="str">
        <f t="shared" si="77"/>
        <v>Q4-2024</v>
      </c>
      <c r="AD245" t="str">
        <f t="shared" si="86"/>
        <v>Europe → Germany → Frankfurt</v>
      </c>
      <c r="AG245" t="str">
        <f t="shared" si="87"/>
        <v>Low</v>
      </c>
      <c r="AH245">
        <f t="shared" si="88"/>
        <v>0</v>
      </c>
      <c r="AI245">
        <f t="shared" si="89"/>
        <v>1</v>
      </c>
      <c r="AJ245" s="11">
        <f>MIN(S245, WhatIf_Panel!$B$2)</f>
        <v>0.23799999999999999</v>
      </c>
      <c r="AK245">
        <f>P245 * (1 + WhatIf_Panel!$B$3)</f>
        <v>79.266000000000005</v>
      </c>
      <c r="AL245">
        <f>ROUND(T245 * (1 + WhatIf_Panel!$B$4), 0)</f>
        <v>8</v>
      </c>
      <c r="AM245">
        <f t="shared" si="90"/>
        <v>748.22303999999997</v>
      </c>
      <c r="AN245">
        <f t="shared" si="91"/>
        <v>634.12800000000004</v>
      </c>
      <c r="AO245">
        <f t="shared" si="92"/>
        <v>114.09503999999993</v>
      </c>
      <c r="AP245" s="11">
        <f t="shared" si="93"/>
        <v>0.1524880067847148</v>
      </c>
      <c r="AQ245" s="4">
        <f t="shared" si="94"/>
        <v>0</v>
      </c>
      <c r="AR245" s="4">
        <f t="shared" si="95"/>
        <v>-57.648000000000025</v>
      </c>
    </row>
    <row r="246" spans="1:44" x14ac:dyDescent="0.25">
      <c r="A246" t="s">
        <v>258</v>
      </c>
      <c r="B246" s="3">
        <v>45035</v>
      </c>
      <c r="C246" s="13">
        <v>45044</v>
      </c>
      <c r="D246">
        <f t="shared" si="72"/>
        <v>9</v>
      </c>
      <c r="E246" t="str">
        <f t="shared" si="73"/>
        <v>Original</v>
      </c>
      <c r="F246" s="3">
        <f t="shared" si="74"/>
        <v>45044</v>
      </c>
      <c r="G246" s="8">
        <f t="shared" si="75"/>
        <v>9</v>
      </c>
      <c r="H246" t="s">
        <v>648</v>
      </c>
      <c r="I246" t="s">
        <v>655</v>
      </c>
      <c r="J246" t="s">
        <v>692</v>
      </c>
      <c r="K246" t="s">
        <v>701</v>
      </c>
      <c r="L246" t="s">
        <v>710</v>
      </c>
      <c r="M246" t="s">
        <v>724</v>
      </c>
      <c r="N246" t="s">
        <v>730</v>
      </c>
      <c r="O246" t="s">
        <v>978</v>
      </c>
      <c r="P246" s="4">
        <v>1013.54</v>
      </c>
      <c r="Q246" s="23">
        <v>927.93</v>
      </c>
      <c r="R246" s="4">
        <f t="shared" si="78"/>
        <v>927.93</v>
      </c>
      <c r="S246" s="11">
        <v>0.17499999999999999</v>
      </c>
      <c r="T246" s="8">
        <v>16</v>
      </c>
      <c r="U246" s="4">
        <f t="shared" si="79"/>
        <v>12248.675999999999</v>
      </c>
      <c r="V246" s="4">
        <f t="shared" si="80"/>
        <v>16216.64</v>
      </c>
      <c r="W246" s="4">
        <f t="shared" si="81"/>
        <v>-3967.9639999999999</v>
      </c>
      <c r="X246" s="11">
        <f t="shared" si="82"/>
        <v>-0.32395044166406234</v>
      </c>
      <c r="Y246" s="3" t="str">
        <f t="shared" si="76"/>
        <v>Apr-2023</v>
      </c>
      <c r="Z246" s="3">
        <f t="shared" si="83"/>
        <v>45017</v>
      </c>
      <c r="AA246" s="3">
        <f t="shared" si="84"/>
        <v>44927</v>
      </c>
      <c r="AB246">
        <f t="shared" si="85"/>
        <v>3</v>
      </c>
      <c r="AC246" s="18" t="str">
        <f t="shared" si="77"/>
        <v>Q2-2023</v>
      </c>
      <c r="AD246" t="str">
        <f t="shared" si="86"/>
        <v>Americas → Brazil → Rio de Janeiro</v>
      </c>
      <c r="AG246" t="str">
        <f t="shared" si="87"/>
        <v>Medium</v>
      </c>
      <c r="AH246">
        <f t="shared" si="88"/>
        <v>0</v>
      </c>
      <c r="AI246">
        <f t="shared" si="89"/>
        <v>0</v>
      </c>
      <c r="AJ246" s="11">
        <f>MIN(S246, WhatIf_Panel!$B$2)</f>
        <v>0.17499999999999999</v>
      </c>
      <c r="AK246">
        <f>P246 * (1 + WhatIf_Panel!$B$3)</f>
        <v>1114.894</v>
      </c>
      <c r="AL246">
        <f>ROUND(T246 * (1 + WhatIf_Panel!$B$4), 0)</f>
        <v>17</v>
      </c>
      <c r="AM246">
        <f t="shared" si="90"/>
        <v>13014.218249999998</v>
      </c>
      <c r="AN246">
        <f t="shared" si="91"/>
        <v>18953.198</v>
      </c>
      <c r="AO246">
        <f t="shared" si="92"/>
        <v>-5938.9797500000022</v>
      </c>
      <c r="AP246" s="11">
        <f t="shared" si="93"/>
        <v>-0.4563454858304688</v>
      </c>
      <c r="AQ246" s="4">
        <f t="shared" si="94"/>
        <v>765.5422499999986</v>
      </c>
      <c r="AR246" s="4">
        <f t="shared" si="95"/>
        <v>-1971.0157500000023</v>
      </c>
    </row>
    <row r="247" spans="1:44" x14ac:dyDescent="0.25">
      <c r="A247" t="s">
        <v>259</v>
      </c>
      <c r="B247" s="3">
        <v>45357</v>
      </c>
      <c r="C247" s="13">
        <v>45377</v>
      </c>
      <c r="D247">
        <f t="shared" si="72"/>
        <v>20</v>
      </c>
      <c r="E247" t="str">
        <f t="shared" si="73"/>
        <v>Original</v>
      </c>
      <c r="F247" s="3">
        <f t="shared" si="74"/>
        <v>45377</v>
      </c>
      <c r="G247" s="8">
        <f t="shared" si="75"/>
        <v>20</v>
      </c>
      <c r="H247" t="s">
        <v>646</v>
      </c>
      <c r="I247" t="s">
        <v>651</v>
      </c>
      <c r="J247" t="s">
        <v>663</v>
      </c>
      <c r="K247" t="s">
        <v>704</v>
      </c>
      <c r="L247" t="s">
        <v>709</v>
      </c>
      <c r="M247" t="s">
        <v>714</v>
      </c>
      <c r="N247" t="s">
        <v>730</v>
      </c>
      <c r="O247" t="s">
        <v>979</v>
      </c>
      <c r="P247" s="4">
        <v>65.64</v>
      </c>
      <c r="Q247" s="23">
        <v>151.88</v>
      </c>
      <c r="R247" s="4">
        <f t="shared" si="78"/>
        <v>151.88</v>
      </c>
      <c r="S247" s="11">
        <v>0.16700000000000001</v>
      </c>
      <c r="T247" s="8">
        <v>23</v>
      </c>
      <c r="U247" s="4">
        <f t="shared" si="79"/>
        <v>2909.8689199999999</v>
      </c>
      <c r="V247" s="4">
        <f t="shared" si="80"/>
        <v>1509.72</v>
      </c>
      <c r="W247" s="4">
        <f t="shared" si="81"/>
        <v>1400.1489199999999</v>
      </c>
      <c r="X247" s="11">
        <f t="shared" si="82"/>
        <v>0.48117250587356353</v>
      </c>
      <c r="Y247" s="3" t="str">
        <f t="shared" si="76"/>
        <v>Mar-2024</v>
      </c>
      <c r="Z247" s="3">
        <f t="shared" si="83"/>
        <v>45352</v>
      </c>
      <c r="AA247" s="3">
        <f t="shared" si="84"/>
        <v>44927</v>
      </c>
      <c r="AB247">
        <f t="shared" si="85"/>
        <v>14</v>
      </c>
      <c r="AC247" s="18" t="str">
        <f t="shared" si="77"/>
        <v>Q1-2024</v>
      </c>
      <c r="AD247" t="str">
        <f t="shared" si="86"/>
        <v>Africa → Nigeria → Port Harcourt</v>
      </c>
      <c r="AG247" t="str">
        <f t="shared" si="87"/>
        <v>Low</v>
      </c>
      <c r="AH247">
        <f t="shared" si="88"/>
        <v>0</v>
      </c>
      <c r="AI247">
        <f t="shared" si="89"/>
        <v>0</v>
      </c>
      <c r="AJ247" s="11">
        <f>MIN(S247, WhatIf_Panel!$B$2)</f>
        <v>0.16700000000000001</v>
      </c>
      <c r="AK247">
        <f>P247 * (1 + WhatIf_Panel!$B$3)</f>
        <v>72.204000000000008</v>
      </c>
      <c r="AL247">
        <f>ROUND(T247 * (1 + WhatIf_Panel!$B$4), 0)</f>
        <v>24</v>
      </c>
      <c r="AM247">
        <f t="shared" si="90"/>
        <v>3036.3849599999999</v>
      </c>
      <c r="AN247">
        <f t="shared" si="91"/>
        <v>1732.8960000000002</v>
      </c>
      <c r="AO247">
        <f t="shared" si="92"/>
        <v>1303.4889599999997</v>
      </c>
      <c r="AP247" s="11">
        <f t="shared" si="93"/>
        <v>0.42928975646091982</v>
      </c>
      <c r="AQ247" s="4">
        <f t="shared" si="94"/>
        <v>126.51603999999998</v>
      </c>
      <c r="AR247" s="4">
        <f t="shared" si="95"/>
        <v>-96.659960000000183</v>
      </c>
    </row>
    <row r="248" spans="1:44" x14ac:dyDescent="0.25">
      <c r="A248" t="s">
        <v>260</v>
      </c>
      <c r="B248" s="3">
        <v>45338</v>
      </c>
      <c r="C248" s="13">
        <v>45355</v>
      </c>
      <c r="D248">
        <f t="shared" si="72"/>
        <v>17</v>
      </c>
      <c r="E248" t="str">
        <f t="shared" si="73"/>
        <v>Original</v>
      </c>
      <c r="F248" s="3">
        <f t="shared" si="74"/>
        <v>45355</v>
      </c>
      <c r="G248" s="8">
        <f t="shared" si="75"/>
        <v>17</v>
      </c>
      <c r="H248" t="s">
        <v>648</v>
      </c>
      <c r="I248" t="s">
        <v>653</v>
      </c>
      <c r="J248" t="s">
        <v>681</v>
      </c>
      <c r="K248" t="s">
        <v>703</v>
      </c>
      <c r="L248" t="s">
        <v>707</v>
      </c>
      <c r="M248" t="s">
        <v>726</v>
      </c>
      <c r="N248" t="s">
        <v>731</v>
      </c>
      <c r="O248" t="s">
        <v>980</v>
      </c>
      <c r="P248" s="4">
        <v>1350.98</v>
      </c>
      <c r="Q248" s="23">
        <v>2210.4</v>
      </c>
      <c r="R248" s="4">
        <f t="shared" si="78"/>
        <v>2210.4</v>
      </c>
      <c r="S248" s="11">
        <v>0.26300000000000001</v>
      </c>
      <c r="T248" s="8">
        <v>6</v>
      </c>
      <c r="U248" s="4">
        <f t="shared" si="79"/>
        <v>9774.3888000000006</v>
      </c>
      <c r="V248" s="4">
        <f t="shared" si="80"/>
        <v>8105.88</v>
      </c>
      <c r="W248" s="4">
        <f t="shared" si="81"/>
        <v>1668.5088000000005</v>
      </c>
      <c r="X248" s="11">
        <f t="shared" si="82"/>
        <v>0.17070211080615091</v>
      </c>
      <c r="Y248" s="3" t="str">
        <f t="shared" si="76"/>
        <v>Feb-2024</v>
      </c>
      <c r="Z248" s="3">
        <f t="shared" si="83"/>
        <v>45323</v>
      </c>
      <c r="AA248" s="3">
        <f t="shared" si="84"/>
        <v>44927</v>
      </c>
      <c r="AB248">
        <f t="shared" si="85"/>
        <v>13</v>
      </c>
      <c r="AC248" s="18" t="str">
        <f t="shared" si="77"/>
        <v>Q1-2024</v>
      </c>
      <c r="AD248" t="str">
        <f t="shared" si="86"/>
        <v>Americas → Canada → Montreal</v>
      </c>
      <c r="AG248" t="str">
        <f t="shared" si="87"/>
        <v>High</v>
      </c>
      <c r="AH248">
        <f t="shared" si="88"/>
        <v>0</v>
      </c>
      <c r="AI248">
        <f t="shared" si="89"/>
        <v>1</v>
      </c>
      <c r="AJ248" s="11">
        <f>MIN(S248, WhatIf_Panel!$B$2)</f>
        <v>0.25</v>
      </c>
      <c r="AK248">
        <f>P248 * (1 + WhatIf_Panel!$B$3)</f>
        <v>1486.0780000000002</v>
      </c>
      <c r="AL248">
        <f>ROUND(T248 * (1 + WhatIf_Panel!$B$4), 0)</f>
        <v>6</v>
      </c>
      <c r="AM248">
        <f t="shared" si="90"/>
        <v>9946.8000000000011</v>
      </c>
      <c r="AN248">
        <f t="shared" si="91"/>
        <v>8916.4680000000008</v>
      </c>
      <c r="AO248">
        <f t="shared" si="92"/>
        <v>1030.3320000000003</v>
      </c>
      <c r="AP248" s="11">
        <f t="shared" si="93"/>
        <v>0.10358426830739537</v>
      </c>
      <c r="AQ248" s="4">
        <f t="shared" si="94"/>
        <v>172.41120000000046</v>
      </c>
      <c r="AR248" s="4">
        <f t="shared" si="95"/>
        <v>-638.17680000000018</v>
      </c>
    </row>
    <row r="249" spans="1:44" x14ac:dyDescent="0.25">
      <c r="A249" t="s">
        <v>261</v>
      </c>
      <c r="B249" s="3">
        <v>45769</v>
      </c>
      <c r="C249" s="13">
        <v>45779</v>
      </c>
      <c r="D249">
        <f t="shared" si="72"/>
        <v>10</v>
      </c>
      <c r="E249" t="str">
        <f t="shared" si="73"/>
        <v>Original</v>
      </c>
      <c r="F249" s="3">
        <f t="shared" si="74"/>
        <v>45779</v>
      </c>
      <c r="G249" s="8">
        <f t="shared" si="75"/>
        <v>10</v>
      </c>
      <c r="H249" t="s">
        <v>649</v>
      </c>
      <c r="I249" t="s">
        <v>656</v>
      </c>
      <c r="J249" t="s">
        <v>671</v>
      </c>
      <c r="K249" t="s">
        <v>701</v>
      </c>
      <c r="L249" t="s">
        <v>709</v>
      </c>
      <c r="M249" t="s">
        <v>712</v>
      </c>
      <c r="N249" t="s">
        <v>732</v>
      </c>
      <c r="O249" t="s">
        <v>981</v>
      </c>
      <c r="P249" s="4">
        <v>20.149999999999999</v>
      </c>
      <c r="Q249" s="23">
        <v>39.74</v>
      </c>
      <c r="R249" s="4">
        <f t="shared" si="78"/>
        <v>39.74</v>
      </c>
      <c r="S249" s="11">
        <v>0.151</v>
      </c>
      <c r="T249" s="8">
        <v>18</v>
      </c>
      <c r="U249" s="4">
        <f t="shared" si="79"/>
        <v>607.30668000000003</v>
      </c>
      <c r="V249" s="4">
        <f t="shared" si="80"/>
        <v>362.7</v>
      </c>
      <c r="W249" s="4">
        <f t="shared" si="81"/>
        <v>244.60668000000004</v>
      </c>
      <c r="X249" s="11">
        <f t="shared" si="82"/>
        <v>0.4027729120318585</v>
      </c>
      <c r="Y249" s="3" t="str">
        <f t="shared" si="76"/>
        <v>Apr-2025</v>
      </c>
      <c r="Z249" s="3">
        <f t="shared" si="83"/>
        <v>45748</v>
      </c>
      <c r="AA249" s="3">
        <f t="shared" si="84"/>
        <v>44927</v>
      </c>
      <c r="AB249">
        <f t="shared" si="85"/>
        <v>27</v>
      </c>
      <c r="AC249" s="18" t="str">
        <f t="shared" si="77"/>
        <v>Q2-2025</v>
      </c>
      <c r="AD249" t="str">
        <f t="shared" si="86"/>
        <v>Europe → Germany → Berlin</v>
      </c>
      <c r="AG249" t="str">
        <f t="shared" si="87"/>
        <v>Low</v>
      </c>
      <c r="AH249">
        <f t="shared" si="88"/>
        <v>0</v>
      </c>
      <c r="AI249">
        <f t="shared" si="89"/>
        <v>0</v>
      </c>
      <c r="AJ249" s="11">
        <f>MIN(S249, WhatIf_Panel!$B$2)</f>
        <v>0.151</v>
      </c>
      <c r="AK249">
        <f>P249 * (1 + WhatIf_Panel!$B$3)</f>
        <v>22.164999999999999</v>
      </c>
      <c r="AL249">
        <f>ROUND(T249 * (1 + WhatIf_Panel!$B$4), 0)</f>
        <v>19</v>
      </c>
      <c r="AM249">
        <f t="shared" si="90"/>
        <v>641.04594000000009</v>
      </c>
      <c r="AN249">
        <f t="shared" si="91"/>
        <v>421.13499999999999</v>
      </c>
      <c r="AO249">
        <f t="shared" si="92"/>
        <v>219.9109400000001</v>
      </c>
      <c r="AP249" s="11">
        <f t="shared" si="93"/>
        <v>0.34305020323504437</v>
      </c>
      <c r="AQ249" s="4">
        <f t="shared" si="94"/>
        <v>33.739260000000058</v>
      </c>
      <c r="AR249" s="4">
        <f t="shared" si="95"/>
        <v>-24.695739999999944</v>
      </c>
    </row>
    <row r="250" spans="1:44" x14ac:dyDescent="0.25">
      <c r="A250" t="s">
        <v>262</v>
      </c>
      <c r="B250" s="3">
        <v>45604</v>
      </c>
      <c r="C250" s="13">
        <v>45604</v>
      </c>
      <c r="D250">
        <f t="shared" si="72"/>
        <v>0</v>
      </c>
      <c r="E250" t="str">
        <f t="shared" si="73"/>
        <v>Original</v>
      </c>
      <c r="F250" s="3">
        <f t="shared" si="74"/>
        <v>45604</v>
      </c>
      <c r="G250" s="8">
        <f t="shared" si="75"/>
        <v>0</v>
      </c>
      <c r="H250" t="s">
        <v>646</v>
      </c>
      <c r="I250" t="s">
        <v>650</v>
      </c>
      <c r="J250" t="s">
        <v>678</v>
      </c>
      <c r="K250" t="s">
        <v>706</v>
      </c>
      <c r="L250" t="s">
        <v>709</v>
      </c>
      <c r="M250" t="s">
        <v>724</v>
      </c>
      <c r="N250" t="s">
        <v>729</v>
      </c>
      <c r="O250" t="s">
        <v>982</v>
      </c>
      <c r="P250" s="4">
        <v>803.28</v>
      </c>
      <c r="Q250" s="23">
        <v>1009</v>
      </c>
      <c r="R250" s="4">
        <f t="shared" si="78"/>
        <v>1009</v>
      </c>
      <c r="S250" s="11">
        <v>0.11</v>
      </c>
      <c r="T250" s="8">
        <v>4</v>
      </c>
      <c r="U250" s="4">
        <f t="shared" si="79"/>
        <v>3592.04</v>
      </c>
      <c r="V250" s="4">
        <f t="shared" si="80"/>
        <v>3213.12</v>
      </c>
      <c r="W250" s="4">
        <f t="shared" si="81"/>
        <v>378.92000000000007</v>
      </c>
      <c r="X250" s="11">
        <f t="shared" si="82"/>
        <v>0.10548880302001093</v>
      </c>
      <c r="Y250" s="3" t="str">
        <f t="shared" si="76"/>
        <v>Nov-2024</v>
      </c>
      <c r="Z250" s="3">
        <f t="shared" si="83"/>
        <v>45597</v>
      </c>
      <c r="AA250" s="3">
        <f t="shared" si="84"/>
        <v>44927</v>
      </c>
      <c r="AB250">
        <f t="shared" si="85"/>
        <v>22</v>
      </c>
      <c r="AC250" s="18" t="str">
        <f t="shared" si="77"/>
        <v>Q4-2024</v>
      </c>
      <c r="AD250" t="str">
        <f t="shared" si="86"/>
        <v>Africa → Kenya → Nakuru</v>
      </c>
      <c r="AG250" t="str">
        <f t="shared" si="87"/>
        <v>Medium</v>
      </c>
      <c r="AH250">
        <f t="shared" si="88"/>
        <v>1</v>
      </c>
      <c r="AI250">
        <f t="shared" si="89"/>
        <v>0</v>
      </c>
      <c r="AJ250" s="11">
        <f>MIN(S250, WhatIf_Panel!$B$2)</f>
        <v>0.11</v>
      </c>
      <c r="AK250">
        <f>P250 * (1 + WhatIf_Panel!$B$3)</f>
        <v>883.60800000000006</v>
      </c>
      <c r="AL250">
        <f>ROUND(T250 * (1 + WhatIf_Panel!$B$4), 0)</f>
        <v>4</v>
      </c>
      <c r="AM250">
        <f t="shared" si="90"/>
        <v>3592.04</v>
      </c>
      <c r="AN250">
        <f t="shared" si="91"/>
        <v>3534.4320000000002</v>
      </c>
      <c r="AO250">
        <f t="shared" si="92"/>
        <v>57.60799999999972</v>
      </c>
      <c r="AP250" s="11">
        <f t="shared" si="93"/>
        <v>1.6037683322011928E-2</v>
      </c>
      <c r="AQ250" s="4">
        <f t="shared" si="94"/>
        <v>0</v>
      </c>
      <c r="AR250" s="4">
        <f t="shared" si="95"/>
        <v>-321.31200000000035</v>
      </c>
    </row>
    <row r="251" spans="1:44" x14ac:dyDescent="0.25">
      <c r="A251" t="s">
        <v>263</v>
      </c>
      <c r="B251" s="3">
        <v>45912</v>
      </c>
      <c r="C251" s="13">
        <v>45930</v>
      </c>
      <c r="D251">
        <f t="shared" si="72"/>
        <v>18</v>
      </c>
      <c r="E251" t="str">
        <f t="shared" si="73"/>
        <v>Original</v>
      </c>
      <c r="F251" s="3">
        <f t="shared" si="74"/>
        <v>45930</v>
      </c>
      <c r="G251" s="8">
        <f t="shared" si="75"/>
        <v>18</v>
      </c>
      <c r="H251" t="s">
        <v>647</v>
      </c>
      <c r="I251" t="s">
        <v>652</v>
      </c>
      <c r="J251" t="s">
        <v>694</v>
      </c>
      <c r="K251" t="s">
        <v>703</v>
      </c>
      <c r="L251" t="s">
        <v>709</v>
      </c>
      <c r="M251" t="s">
        <v>721</v>
      </c>
      <c r="N251" t="s">
        <v>732</v>
      </c>
      <c r="O251" t="s">
        <v>983</v>
      </c>
      <c r="P251" s="4">
        <v>1212.99</v>
      </c>
      <c r="Q251" s="23">
        <v>1653.64</v>
      </c>
      <c r="R251" s="4">
        <f t="shared" si="78"/>
        <v>1653.64</v>
      </c>
      <c r="S251" s="11">
        <v>0.107</v>
      </c>
      <c r="T251" s="8">
        <v>8</v>
      </c>
      <c r="U251" s="4">
        <f t="shared" si="79"/>
        <v>11813.604160000001</v>
      </c>
      <c r="V251" s="4">
        <f t="shared" si="80"/>
        <v>9703.92</v>
      </c>
      <c r="W251" s="4">
        <f t="shared" si="81"/>
        <v>2109.6841600000007</v>
      </c>
      <c r="X251" s="11">
        <f t="shared" si="82"/>
        <v>0.17858090819931455</v>
      </c>
      <c r="Y251" s="3" t="str">
        <f t="shared" si="76"/>
        <v>Sep-2025</v>
      </c>
      <c r="Z251" s="3">
        <f t="shared" si="83"/>
        <v>45901</v>
      </c>
      <c r="AA251" s="3">
        <f t="shared" si="84"/>
        <v>44986</v>
      </c>
      <c r="AB251">
        <f t="shared" si="85"/>
        <v>30</v>
      </c>
      <c r="AC251" s="18" t="str">
        <f t="shared" si="77"/>
        <v>Q3-2025</v>
      </c>
      <c r="AD251" t="str">
        <f t="shared" si="86"/>
        <v>Asia → Japan → Nagoya</v>
      </c>
      <c r="AG251" t="str">
        <f t="shared" si="87"/>
        <v>High</v>
      </c>
      <c r="AH251">
        <f t="shared" si="88"/>
        <v>0</v>
      </c>
      <c r="AI251">
        <f t="shared" si="89"/>
        <v>0</v>
      </c>
      <c r="AJ251" s="11">
        <f>MIN(S251, WhatIf_Panel!$B$2)</f>
        <v>0.107</v>
      </c>
      <c r="AK251">
        <f>P251 * (1 + WhatIf_Panel!$B$3)</f>
        <v>1334.2890000000002</v>
      </c>
      <c r="AL251">
        <f>ROUND(T251 * (1 + WhatIf_Panel!$B$4), 0)</f>
        <v>8</v>
      </c>
      <c r="AM251">
        <f t="shared" si="90"/>
        <v>11813.604160000001</v>
      </c>
      <c r="AN251">
        <f t="shared" si="91"/>
        <v>10674.312000000002</v>
      </c>
      <c r="AO251">
        <f t="shared" si="92"/>
        <v>1139.2921599999991</v>
      </c>
      <c r="AP251" s="11">
        <f t="shared" si="93"/>
        <v>9.643899901924588E-2</v>
      </c>
      <c r="AQ251" s="4">
        <f t="shared" si="94"/>
        <v>0</v>
      </c>
      <c r="AR251" s="4">
        <f t="shared" si="95"/>
        <v>-970.39200000000164</v>
      </c>
    </row>
    <row r="252" spans="1:44" x14ac:dyDescent="0.25">
      <c r="A252" t="s">
        <v>264</v>
      </c>
      <c r="B252" s="3">
        <v>45537</v>
      </c>
      <c r="C252" s="13">
        <v>45543</v>
      </c>
      <c r="D252">
        <f t="shared" si="72"/>
        <v>6</v>
      </c>
      <c r="E252" t="str">
        <f t="shared" si="73"/>
        <v>Original</v>
      </c>
      <c r="F252" s="3">
        <f t="shared" si="74"/>
        <v>45543</v>
      </c>
      <c r="G252" s="8">
        <f t="shared" si="75"/>
        <v>6</v>
      </c>
      <c r="H252" t="s">
        <v>648</v>
      </c>
      <c r="I252" t="s">
        <v>660</v>
      </c>
      <c r="J252" t="s">
        <v>697</v>
      </c>
      <c r="K252" t="s">
        <v>704</v>
      </c>
      <c r="L252" t="s">
        <v>711</v>
      </c>
      <c r="M252" t="s">
        <v>722</v>
      </c>
      <c r="N252" t="s">
        <v>727</v>
      </c>
      <c r="O252" t="s">
        <v>984</v>
      </c>
      <c r="P252" s="4">
        <v>462.94</v>
      </c>
      <c r="Q252" s="23">
        <v>1015.7</v>
      </c>
      <c r="R252" s="4">
        <f t="shared" si="78"/>
        <v>1015.7</v>
      </c>
      <c r="S252" s="11">
        <v>0.14299999999999999</v>
      </c>
      <c r="T252" s="8">
        <v>14</v>
      </c>
      <c r="U252" s="4">
        <f t="shared" si="79"/>
        <v>12186.368600000002</v>
      </c>
      <c r="V252" s="4">
        <f t="shared" si="80"/>
        <v>6481.16</v>
      </c>
      <c r="W252" s="4">
        <f t="shared" si="81"/>
        <v>5705.2086000000018</v>
      </c>
      <c r="X252" s="11">
        <f t="shared" si="82"/>
        <v>0.46816314090483041</v>
      </c>
      <c r="Y252" s="3" t="str">
        <f t="shared" si="76"/>
        <v>Sep-2024</v>
      </c>
      <c r="Z252" s="3">
        <f t="shared" si="83"/>
        <v>45536</v>
      </c>
      <c r="AA252" s="3">
        <f t="shared" si="84"/>
        <v>44927</v>
      </c>
      <c r="AB252">
        <f t="shared" si="85"/>
        <v>20</v>
      </c>
      <c r="AC252" s="18" t="str">
        <f t="shared" si="77"/>
        <v>Q3-2024</v>
      </c>
      <c r="AD252" t="str">
        <f t="shared" si="86"/>
        <v>Americas → USA → Austin</v>
      </c>
      <c r="AG252" t="str">
        <f t="shared" si="87"/>
        <v>Medium</v>
      </c>
      <c r="AH252">
        <f t="shared" si="88"/>
        <v>1</v>
      </c>
      <c r="AI252">
        <f t="shared" si="89"/>
        <v>0</v>
      </c>
      <c r="AJ252" s="11">
        <f>MIN(S252, WhatIf_Panel!$B$2)</f>
        <v>0.14299999999999999</v>
      </c>
      <c r="AK252">
        <f>P252 * (1 + WhatIf_Panel!$B$3)</f>
        <v>509.23400000000004</v>
      </c>
      <c r="AL252">
        <f>ROUND(T252 * (1 + WhatIf_Panel!$B$4), 0)</f>
        <v>15</v>
      </c>
      <c r="AM252">
        <f t="shared" si="90"/>
        <v>13056.8235</v>
      </c>
      <c r="AN252">
        <f t="shared" si="91"/>
        <v>7638.51</v>
      </c>
      <c r="AO252">
        <f t="shared" si="92"/>
        <v>5418.3135000000002</v>
      </c>
      <c r="AP252" s="11">
        <f t="shared" si="93"/>
        <v>0.41497945499531336</v>
      </c>
      <c r="AQ252" s="4">
        <f t="shared" si="94"/>
        <v>870.45489999999882</v>
      </c>
      <c r="AR252" s="4">
        <f t="shared" si="95"/>
        <v>-286.89510000000155</v>
      </c>
    </row>
    <row r="253" spans="1:44" x14ac:dyDescent="0.25">
      <c r="A253" t="s">
        <v>265</v>
      </c>
      <c r="B253" s="3">
        <v>44989</v>
      </c>
      <c r="C253" s="13">
        <v>45009</v>
      </c>
      <c r="D253">
        <f t="shared" si="72"/>
        <v>20</v>
      </c>
      <c r="E253" t="str">
        <f t="shared" si="73"/>
        <v>Original</v>
      </c>
      <c r="F253" s="3">
        <f t="shared" si="74"/>
        <v>45009</v>
      </c>
      <c r="G253" s="8">
        <f t="shared" si="75"/>
        <v>20</v>
      </c>
      <c r="H253" t="s">
        <v>648</v>
      </c>
      <c r="I253" t="s">
        <v>653</v>
      </c>
      <c r="J253" t="s">
        <v>681</v>
      </c>
      <c r="K253" t="s">
        <v>704</v>
      </c>
      <c r="L253" t="s">
        <v>710</v>
      </c>
      <c r="M253" t="s">
        <v>714</v>
      </c>
      <c r="N253" t="s">
        <v>731</v>
      </c>
      <c r="O253" t="s">
        <v>985</v>
      </c>
      <c r="P253" s="4">
        <v>481.71</v>
      </c>
      <c r="Q253" s="23">
        <v>912.45</v>
      </c>
      <c r="R253" s="4">
        <f t="shared" si="78"/>
        <v>912.45</v>
      </c>
      <c r="S253" s="11">
        <v>0.20300000000000001</v>
      </c>
      <c r="T253" s="8">
        <v>24</v>
      </c>
      <c r="U253" s="4">
        <f t="shared" si="79"/>
        <v>17453.3436</v>
      </c>
      <c r="V253" s="4">
        <f t="shared" si="80"/>
        <v>11561.039999999999</v>
      </c>
      <c r="W253" s="4">
        <f t="shared" si="81"/>
        <v>5892.3036000000011</v>
      </c>
      <c r="X253" s="11">
        <f t="shared" si="82"/>
        <v>0.33760313983619739</v>
      </c>
      <c r="Y253" s="3" t="str">
        <f t="shared" si="76"/>
        <v>Mar-2023</v>
      </c>
      <c r="Z253" s="3">
        <f t="shared" si="83"/>
        <v>44986</v>
      </c>
      <c r="AA253" s="3">
        <f t="shared" si="84"/>
        <v>44927</v>
      </c>
      <c r="AB253">
        <f t="shared" si="85"/>
        <v>2</v>
      </c>
      <c r="AC253" s="18" t="str">
        <f t="shared" si="77"/>
        <v>Q1-2023</v>
      </c>
      <c r="AD253" t="str">
        <f t="shared" si="86"/>
        <v>Americas → Canada → Montreal</v>
      </c>
      <c r="AG253" t="str">
        <f t="shared" si="87"/>
        <v>Medium</v>
      </c>
      <c r="AH253">
        <f t="shared" si="88"/>
        <v>0</v>
      </c>
      <c r="AI253">
        <f t="shared" si="89"/>
        <v>1</v>
      </c>
      <c r="AJ253" s="11">
        <f>MIN(S253, WhatIf_Panel!$B$2)</f>
        <v>0.20300000000000001</v>
      </c>
      <c r="AK253">
        <f>P253 * (1 + WhatIf_Panel!$B$3)</f>
        <v>529.88099999999997</v>
      </c>
      <c r="AL253">
        <f>ROUND(T253 * (1 + WhatIf_Panel!$B$4), 0)</f>
        <v>25</v>
      </c>
      <c r="AM253">
        <f t="shared" si="90"/>
        <v>18180.56625</v>
      </c>
      <c r="AN253">
        <f t="shared" si="91"/>
        <v>13247.025</v>
      </c>
      <c r="AO253">
        <f t="shared" si="92"/>
        <v>4933.5412500000002</v>
      </c>
      <c r="AP253" s="11">
        <f t="shared" si="93"/>
        <v>0.27136345381981708</v>
      </c>
      <c r="AQ253" s="4">
        <f t="shared" si="94"/>
        <v>727.2226499999997</v>
      </c>
      <c r="AR253" s="4">
        <f t="shared" si="95"/>
        <v>-958.76235000000088</v>
      </c>
    </row>
    <row r="254" spans="1:44" x14ac:dyDescent="0.25">
      <c r="A254" t="s">
        <v>266</v>
      </c>
      <c r="B254" s="3">
        <v>45366</v>
      </c>
      <c r="C254" s="13">
        <v>45391</v>
      </c>
      <c r="D254">
        <f t="shared" si="72"/>
        <v>25</v>
      </c>
      <c r="E254" t="str">
        <f t="shared" si="73"/>
        <v>Original</v>
      </c>
      <c r="F254" s="3">
        <f t="shared" si="74"/>
        <v>45391</v>
      </c>
      <c r="G254" s="8">
        <f t="shared" si="75"/>
        <v>25</v>
      </c>
      <c r="H254" t="s">
        <v>648</v>
      </c>
      <c r="I254" t="s">
        <v>653</v>
      </c>
      <c r="J254" t="s">
        <v>688</v>
      </c>
      <c r="K254" t="s">
        <v>704</v>
      </c>
      <c r="L254" t="s">
        <v>708</v>
      </c>
      <c r="M254" t="s">
        <v>721</v>
      </c>
      <c r="N254" t="s">
        <v>732</v>
      </c>
      <c r="O254" t="s">
        <v>986</v>
      </c>
      <c r="P254" s="4">
        <v>648.64</v>
      </c>
      <c r="Q254" s="23">
        <v>815.19</v>
      </c>
      <c r="R254" s="4">
        <f t="shared" si="78"/>
        <v>815.19</v>
      </c>
      <c r="S254" s="11">
        <v>0.22500000000000001</v>
      </c>
      <c r="T254" s="8">
        <v>28</v>
      </c>
      <c r="U254" s="4">
        <f t="shared" si="79"/>
        <v>17689.623</v>
      </c>
      <c r="V254" s="4">
        <f t="shared" si="80"/>
        <v>18161.919999999998</v>
      </c>
      <c r="W254" s="4">
        <f t="shared" si="81"/>
        <v>-472.29699999999866</v>
      </c>
      <c r="X254" s="11">
        <f t="shared" si="82"/>
        <v>-2.6699099240272032E-2</v>
      </c>
      <c r="Y254" s="3" t="str">
        <f t="shared" si="76"/>
        <v>Mar-2024</v>
      </c>
      <c r="Z254" s="3">
        <f t="shared" si="83"/>
        <v>45352</v>
      </c>
      <c r="AA254" s="3">
        <f t="shared" si="84"/>
        <v>44927</v>
      </c>
      <c r="AB254">
        <f t="shared" si="85"/>
        <v>14</v>
      </c>
      <c r="AC254" s="18" t="str">
        <f t="shared" si="77"/>
        <v>Q1-2024</v>
      </c>
      <c r="AD254" t="str">
        <f t="shared" si="86"/>
        <v>Americas → Canada → Vancouver</v>
      </c>
      <c r="AG254" t="str">
        <f t="shared" si="87"/>
        <v>Low</v>
      </c>
      <c r="AH254">
        <f t="shared" si="88"/>
        <v>0</v>
      </c>
      <c r="AI254">
        <f t="shared" si="89"/>
        <v>1</v>
      </c>
      <c r="AJ254" s="11">
        <f>MIN(S254, WhatIf_Panel!$B$2)</f>
        <v>0.22500000000000001</v>
      </c>
      <c r="AK254">
        <f>P254 * (1 + WhatIf_Panel!$B$3)</f>
        <v>713.50400000000002</v>
      </c>
      <c r="AL254">
        <f>ROUND(T254 * (1 + WhatIf_Panel!$B$4), 0)</f>
        <v>29</v>
      </c>
      <c r="AM254">
        <f t="shared" si="90"/>
        <v>18321.395250000001</v>
      </c>
      <c r="AN254">
        <f t="shared" si="91"/>
        <v>20691.616000000002</v>
      </c>
      <c r="AO254">
        <f t="shared" si="92"/>
        <v>-2370.2207500000004</v>
      </c>
      <c r="AP254" s="11">
        <f t="shared" si="93"/>
        <v>-0.12936900916429933</v>
      </c>
      <c r="AQ254" s="4">
        <f t="shared" si="94"/>
        <v>631.7722500000018</v>
      </c>
      <c r="AR254" s="4">
        <f t="shared" si="95"/>
        <v>-1897.9237500000017</v>
      </c>
    </row>
    <row r="255" spans="1:44" x14ac:dyDescent="0.25">
      <c r="A255" t="s">
        <v>267</v>
      </c>
      <c r="B255" s="3">
        <v>45502</v>
      </c>
      <c r="C255" s="13">
        <v>45504</v>
      </c>
      <c r="D255">
        <f t="shared" si="72"/>
        <v>2</v>
      </c>
      <c r="E255" t="str">
        <f t="shared" si="73"/>
        <v>Original</v>
      </c>
      <c r="F255" s="3">
        <f t="shared" si="74"/>
        <v>45504</v>
      </c>
      <c r="G255" s="8">
        <f t="shared" si="75"/>
        <v>2</v>
      </c>
      <c r="H255" t="s">
        <v>648</v>
      </c>
      <c r="I255" t="s">
        <v>660</v>
      </c>
      <c r="J255" t="s">
        <v>700</v>
      </c>
      <c r="K255" t="s">
        <v>702</v>
      </c>
      <c r="L255" t="s">
        <v>709</v>
      </c>
      <c r="M255" t="s">
        <v>714</v>
      </c>
      <c r="N255" t="s">
        <v>728</v>
      </c>
      <c r="O255" t="s">
        <v>987</v>
      </c>
      <c r="P255" s="4">
        <v>798.97</v>
      </c>
      <c r="Q255" s="23">
        <v>1814.06</v>
      </c>
      <c r="R255" s="4">
        <f t="shared" si="78"/>
        <v>1814.06</v>
      </c>
      <c r="S255" s="11">
        <v>0.122</v>
      </c>
      <c r="T255" s="8">
        <v>16</v>
      </c>
      <c r="U255" s="4">
        <f t="shared" si="79"/>
        <v>25483.91488</v>
      </c>
      <c r="V255" s="4">
        <f t="shared" si="80"/>
        <v>12783.52</v>
      </c>
      <c r="W255" s="4">
        <f t="shared" si="81"/>
        <v>12700.39488</v>
      </c>
      <c r="X255" s="11">
        <f t="shared" si="82"/>
        <v>0.49836906691159061</v>
      </c>
      <c r="Y255" s="3" t="str">
        <f t="shared" si="76"/>
        <v>Jul-2024</v>
      </c>
      <c r="Z255" s="3">
        <f t="shared" si="83"/>
        <v>45474</v>
      </c>
      <c r="AA255" s="3">
        <f t="shared" si="84"/>
        <v>44927</v>
      </c>
      <c r="AB255">
        <f t="shared" si="85"/>
        <v>18</v>
      </c>
      <c r="AC255" s="18" t="str">
        <f t="shared" si="77"/>
        <v>Q3-2024</v>
      </c>
      <c r="AD255" t="str">
        <f t="shared" si="86"/>
        <v>Americas → USA → New York</v>
      </c>
      <c r="AG255" t="str">
        <f t="shared" si="87"/>
        <v>High</v>
      </c>
      <c r="AH255">
        <f t="shared" si="88"/>
        <v>1</v>
      </c>
      <c r="AI255">
        <f t="shared" si="89"/>
        <v>0</v>
      </c>
      <c r="AJ255" s="11">
        <f>MIN(S255, WhatIf_Panel!$B$2)</f>
        <v>0.122</v>
      </c>
      <c r="AK255">
        <f>P255 * (1 + WhatIf_Panel!$B$3)</f>
        <v>878.86700000000008</v>
      </c>
      <c r="AL255">
        <f>ROUND(T255 * (1 + WhatIf_Panel!$B$4), 0)</f>
        <v>17</v>
      </c>
      <c r="AM255">
        <f t="shared" si="90"/>
        <v>27076.65956</v>
      </c>
      <c r="AN255">
        <f t="shared" si="91"/>
        <v>14940.739000000001</v>
      </c>
      <c r="AO255">
        <f t="shared" si="92"/>
        <v>12135.920559999999</v>
      </c>
      <c r="AP255" s="11">
        <f t="shared" si="93"/>
        <v>0.44820597360274966</v>
      </c>
      <c r="AQ255" s="4">
        <f t="shared" si="94"/>
        <v>1592.7446799999998</v>
      </c>
      <c r="AR255" s="4">
        <f t="shared" si="95"/>
        <v>-564.47432000000117</v>
      </c>
    </row>
    <row r="256" spans="1:44" x14ac:dyDescent="0.25">
      <c r="A256" t="s">
        <v>268</v>
      </c>
      <c r="B256" s="3">
        <v>45592</v>
      </c>
      <c r="C256" s="13">
        <v>45616</v>
      </c>
      <c r="D256">
        <f t="shared" si="72"/>
        <v>24</v>
      </c>
      <c r="E256" t="str">
        <f t="shared" si="73"/>
        <v>Original</v>
      </c>
      <c r="F256" s="3">
        <f t="shared" si="74"/>
        <v>45616</v>
      </c>
      <c r="G256" s="8">
        <f t="shared" si="75"/>
        <v>24</v>
      </c>
      <c r="H256" t="s">
        <v>647</v>
      </c>
      <c r="I256" t="s">
        <v>652</v>
      </c>
      <c r="J256" t="s">
        <v>694</v>
      </c>
      <c r="K256" t="s">
        <v>703</v>
      </c>
      <c r="L256" t="s">
        <v>708</v>
      </c>
      <c r="M256" t="s">
        <v>722</v>
      </c>
      <c r="N256" t="s">
        <v>732</v>
      </c>
      <c r="O256" t="s">
        <v>988</v>
      </c>
      <c r="P256" s="4">
        <v>317.25</v>
      </c>
      <c r="Q256" s="23">
        <v>758.92</v>
      </c>
      <c r="R256" s="4">
        <f t="shared" si="78"/>
        <v>758.92</v>
      </c>
      <c r="S256" s="11">
        <v>5.2999999999999999E-2</v>
      </c>
      <c r="T256" s="8">
        <v>9</v>
      </c>
      <c r="U256" s="4">
        <f t="shared" si="79"/>
        <v>6468.2751599999992</v>
      </c>
      <c r="V256" s="4">
        <f t="shared" si="80"/>
        <v>2855.25</v>
      </c>
      <c r="W256" s="4">
        <f t="shared" si="81"/>
        <v>3613.0251599999992</v>
      </c>
      <c r="X256" s="11">
        <f t="shared" si="82"/>
        <v>0.5585762928489888</v>
      </c>
      <c r="Y256" s="3" t="str">
        <f t="shared" si="76"/>
        <v>Oct-2024</v>
      </c>
      <c r="Z256" s="3">
        <f t="shared" si="83"/>
        <v>45566</v>
      </c>
      <c r="AA256" s="3">
        <f t="shared" si="84"/>
        <v>44986</v>
      </c>
      <c r="AB256">
        <f t="shared" si="85"/>
        <v>19</v>
      </c>
      <c r="AC256" s="18" t="str">
        <f t="shared" si="77"/>
        <v>Q4-2024</v>
      </c>
      <c r="AD256" t="str">
        <f t="shared" si="86"/>
        <v>Asia → Japan → Nagoya</v>
      </c>
      <c r="AG256" t="str">
        <f t="shared" si="87"/>
        <v>Low</v>
      </c>
      <c r="AH256">
        <f t="shared" si="88"/>
        <v>0</v>
      </c>
      <c r="AI256">
        <f t="shared" si="89"/>
        <v>0</v>
      </c>
      <c r="AJ256" s="11">
        <f>MIN(S256, WhatIf_Panel!$B$2)</f>
        <v>5.2999999999999999E-2</v>
      </c>
      <c r="AK256">
        <f>P256 * (1 + WhatIf_Panel!$B$3)</f>
        <v>348.97500000000002</v>
      </c>
      <c r="AL256">
        <f>ROUND(T256 * (1 + WhatIf_Panel!$B$4), 0)</f>
        <v>9</v>
      </c>
      <c r="AM256">
        <f t="shared" si="90"/>
        <v>6468.2751599999992</v>
      </c>
      <c r="AN256">
        <f t="shared" si="91"/>
        <v>3140.7750000000001</v>
      </c>
      <c r="AO256">
        <f t="shared" si="92"/>
        <v>3327.5001599999991</v>
      </c>
      <c r="AP256" s="11">
        <f t="shared" si="93"/>
        <v>0.51443392213388761</v>
      </c>
      <c r="AQ256" s="4">
        <f t="shared" si="94"/>
        <v>0</v>
      </c>
      <c r="AR256" s="4">
        <f t="shared" si="95"/>
        <v>-285.52500000000009</v>
      </c>
    </row>
    <row r="257" spans="1:44" x14ac:dyDescent="0.25">
      <c r="A257" t="s">
        <v>269</v>
      </c>
      <c r="B257" s="3">
        <v>45411</v>
      </c>
      <c r="C257" s="13">
        <v>45431</v>
      </c>
      <c r="D257">
        <f t="shared" si="72"/>
        <v>20</v>
      </c>
      <c r="E257" t="str">
        <f t="shared" si="73"/>
        <v>Original</v>
      </c>
      <c r="F257" s="3">
        <f t="shared" si="74"/>
        <v>45431</v>
      </c>
      <c r="G257" s="8">
        <f t="shared" si="75"/>
        <v>20</v>
      </c>
      <c r="H257" t="s">
        <v>649</v>
      </c>
      <c r="I257" t="s">
        <v>656</v>
      </c>
      <c r="J257" t="s">
        <v>698</v>
      </c>
      <c r="K257" t="s">
        <v>706</v>
      </c>
      <c r="L257" t="s">
        <v>709</v>
      </c>
      <c r="M257" t="s">
        <v>712</v>
      </c>
      <c r="N257" t="s">
        <v>731</v>
      </c>
      <c r="O257" t="s">
        <v>989</v>
      </c>
      <c r="P257" s="4">
        <v>668.97</v>
      </c>
      <c r="Q257" s="23">
        <v>1667.44</v>
      </c>
      <c r="R257" s="4">
        <f t="shared" si="78"/>
        <v>1667.44</v>
      </c>
      <c r="S257" s="11">
        <v>3.4000000000000002E-2</v>
      </c>
      <c r="T257" s="8">
        <v>15</v>
      </c>
      <c r="U257" s="4">
        <f t="shared" si="79"/>
        <v>24161.205600000001</v>
      </c>
      <c r="V257" s="4">
        <f t="shared" si="80"/>
        <v>10034.550000000001</v>
      </c>
      <c r="W257" s="4">
        <f t="shared" si="81"/>
        <v>14126.6556</v>
      </c>
      <c r="X257" s="11">
        <f t="shared" si="82"/>
        <v>0.58468339013679016</v>
      </c>
      <c r="Y257" s="3" t="str">
        <f t="shared" si="76"/>
        <v>Apr-2024</v>
      </c>
      <c r="Z257" s="3">
        <f t="shared" si="83"/>
        <v>45383</v>
      </c>
      <c r="AA257" s="3">
        <f t="shared" si="84"/>
        <v>44927</v>
      </c>
      <c r="AB257">
        <f t="shared" si="85"/>
        <v>15</v>
      </c>
      <c r="AC257" s="18" t="str">
        <f t="shared" si="77"/>
        <v>Q2-2024</v>
      </c>
      <c r="AD257" t="str">
        <f t="shared" si="86"/>
        <v>Europe → Germany → Frankfurt</v>
      </c>
      <c r="AG257" t="str">
        <f t="shared" si="87"/>
        <v>High</v>
      </c>
      <c r="AH257">
        <f t="shared" si="88"/>
        <v>0</v>
      </c>
      <c r="AI257">
        <f t="shared" si="89"/>
        <v>0</v>
      </c>
      <c r="AJ257" s="11">
        <f>MIN(S257, WhatIf_Panel!$B$2)</f>
        <v>3.4000000000000002E-2</v>
      </c>
      <c r="AK257">
        <f>P257 * (1 + WhatIf_Panel!$B$3)</f>
        <v>735.86700000000008</v>
      </c>
      <c r="AL257">
        <f>ROUND(T257 * (1 + WhatIf_Panel!$B$4), 0)</f>
        <v>16</v>
      </c>
      <c r="AM257">
        <f t="shared" si="90"/>
        <v>25771.95264</v>
      </c>
      <c r="AN257">
        <f t="shared" si="91"/>
        <v>11773.872000000001</v>
      </c>
      <c r="AO257">
        <f t="shared" si="92"/>
        <v>13998.080639999998</v>
      </c>
      <c r="AP257" s="11">
        <f t="shared" si="93"/>
        <v>0.54315172915046916</v>
      </c>
      <c r="AQ257" s="4">
        <f t="shared" si="94"/>
        <v>1610.7470399999984</v>
      </c>
      <c r="AR257" s="4">
        <f t="shared" si="95"/>
        <v>-128.57496000000174</v>
      </c>
    </row>
    <row r="258" spans="1:44" x14ac:dyDescent="0.25">
      <c r="A258" t="s">
        <v>270</v>
      </c>
      <c r="B258" s="3">
        <v>45204</v>
      </c>
      <c r="C258" s="13">
        <v>45205</v>
      </c>
      <c r="D258">
        <f t="shared" ref="D258:D321" si="96" xml:space="preserve"> C258-B258</f>
        <v>1</v>
      </c>
      <c r="E258" t="str">
        <f t="shared" ref="E258:E321" si="97">IF(C258&lt;B258,"Corrected","Original")</f>
        <v>Original</v>
      </c>
      <c r="F258" s="3">
        <f t="shared" ref="F258:F321" si="98">IF(D258=-1,B258+1,IF(D258=-2,B258+2,C258))</f>
        <v>45205</v>
      </c>
      <c r="G258" s="8">
        <f t="shared" ref="G258:G321" si="99">F258-B258</f>
        <v>1</v>
      </c>
      <c r="H258" t="s">
        <v>647</v>
      </c>
      <c r="I258" t="s">
        <v>654</v>
      </c>
      <c r="J258" t="s">
        <v>668</v>
      </c>
      <c r="K258" t="s">
        <v>703</v>
      </c>
      <c r="L258" t="s">
        <v>708</v>
      </c>
      <c r="M258" t="s">
        <v>714</v>
      </c>
      <c r="N258" t="s">
        <v>727</v>
      </c>
      <c r="O258" t="s">
        <v>990</v>
      </c>
      <c r="P258" s="4">
        <v>1470.26</v>
      </c>
      <c r="Q258" s="23">
        <v>2562.5500000000002</v>
      </c>
      <c r="R258" s="4">
        <f t="shared" si="78"/>
        <v>2562.5500000000002</v>
      </c>
      <c r="S258" s="11">
        <v>0.17299999999999999</v>
      </c>
      <c r="T258" s="8">
        <v>9</v>
      </c>
      <c r="U258" s="4">
        <f t="shared" si="79"/>
        <v>19073.059649999999</v>
      </c>
      <c r="V258" s="4">
        <f t="shared" si="80"/>
        <v>13232.34</v>
      </c>
      <c r="W258" s="4">
        <f t="shared" si="81"/>
        <v>5840.7196499999991</v>
      </c>
      <c r="X258" s="11">
        <f t="shared" si="82"/>
        <v>0.30622877279157462</v>
      </c>
      <c r="Y258" s="3" t="str">
        <f t="shared" ref="Y258:Y321" si="100">TEXT(B258,"MMM-YYYY")</f>
        <v>Oct-2023</v>
      </c>
      <c r="Z258" s="3">
        <f t="shared" si="83"/>
        <v>45200</v>
      </c>
      <c r="AA258" s="3">
        <f t="shared" si="84"/>
        <v>44927</v>
      </c>
      <c r="AB258">
        <f t="shared" si="85"/>
        <v>9</v>
      </c>
      <c r="AC258" s="18" t="str">
        <f t="shared" ref="AC258:AC321" si="101">"Q"&amp;ROUNDUP(MONTH(B258)/3,0)&amp;"-"&amp;YEAR(B258)</f>
        <v>Q4-2023</v>
      </c>
      <c r="AD258" t="str">
        <f t="shared" si="86"/>
        <v>Asia → India → Bengaluru</v>
      </c>
      <c r="AG258" t="str">
        <f t="shared" si="87"/>
        <v>High</v>
      </c>
      <c r="AH258">
        <f t="shared" si="88"/>
        <v>1</v>
      </c>
      <c r="AI258">
        <f t="shared" si="89"/>
        <v>0</v>
      </c>
      <c r="AJ258" s="11">
        <f>MIN(S258, WhatIf_Panel!$B$2)</f>
        <v>0.17299999999999999</v>
      </c>
      <c r="AK258">
        <f>P258 * (1 + WhatIf_Panel!$B$3)</f>
        <v>1617.2860000000001</v>
      </c>
      <c r="AL258">
        <f>ROUND(T258 * (1 + WhatIf_Panel!$B$4), 0)</f>
        <v>9</v>
      </c>
      <c r="AM258">
        <f t="shared" si="90"/>
        <v>19073.059649999999</v>
      </c>
      <c r="AN258">
        <f t="shared" si="91"/>
        <v>14555.574000000001</v>
      </c>
      <c r="AO258">
        <f t="shared" si="92"/>
        <v>4517.4856499999987</v>
      </c>
      <c r="AP258" s="11">
        <f t="shared" si="93"/>
        <v>0.23685165007073203</v>
      </c>
      <c r="AQ258" s="4">
        <f t="shared" si="94"/>
        <v>0</v>
      </c>
      <c r="AR258" s="4">
        <f t="shared" si="95"/>
        <v>-1323.2340000000004</v>
      </c>
    </row>
    <row r="259" spans="1:44" x14ac:dyDescent="0.25">
      <c r="A259" t="s">
        <v>271</v>
      </c>
      <c r="B259" s="3">
        <v>45035</v>
      </c>
      <c r="C259" s="13">
        <v>45053</v>
      </c>
      <c r="D259">
        <f t="shared" si="96"/>
        <v>18</v>
      </c>
      <c r="E259" t="str">
        <f t="shared" si="97"/>
        <v>Original</v>
      </c>
      <c r="F259" s="3">
        <f t="shared" si="98"/>
        <v>45053</v>
      </c>
      <c r="G259" s="8">
        <f t="shared" si="99"/>
        <v>18</v>
      </c>
      <c r="H259" t="s">
        <v>649</v>
      </c>
      <c r="I259" t="s">
        <v>658</v>
      </c>
      <c r="J259" t="s">
        <v>683</v>
      </c>
      <c r="K259" t="s">
        <v>703</v>
      </c>
      <c r="L259" t="s">
        <v>711</v>
      </c>
      <c r="M259" t="s">
        <v>722</v>
      </c>
      <c r="N259" t="s">
        <v>729</v>
      </c>
      <c r="O259" t="s">
        <v>991</v>
      </c>
      <c r="P259" s="4">
        <v>516.96</v>
      </c>
      <c r="Q259" s="23">
        <v>745.38</v>
      </c>
      <c r="R259" s="4">
        <f t="shared" ref="R259:R322" si="102">IF(Q259&lt;0,-Q259,Q259)</f>
        <v>745.38</v>
      </c>
      <c r="S259" s="11">
        <v>0.19700000000000001</v>
      </c>
      <c r="T259" s="8">
        <v>4</v>
      </c>
      <c r="U259" s="4">
        <f t="shared" ref="U259:U322" si="103">R259 * T259 * (1 - S259)</f>
        <v>2394.1605599999998</v>
      </c>
      <c r="V259" s="4">
        <f t="shared" ref="V259:V322" si="104">P259*T259</f>
        <v>2067.84</v>
      </c>
      <c r="W259" s="4">
        <f t="shared" ref="W259:W322" si="105">U259-V259</f>
        <v>326.32055999999966</v>
      </c>
      <c r="X259" s="11">
        <f t="shared" ref="X259:X322" si="106">IF(U259=0, 0, W259/U259)</f>
        <v>0.13629852794835101</v>
      </c>
      <c r="Y259" s="3" t="str">
        <f t="shared" si="100"/>
        <v>Apr-2023</v>
      </c>
      <c r="Z259" s="3">
        <f t="shared" ref="Z259:Z322" si="107">DATE(YEAR(B259),MONTH(B259),1)</f>
        <v>45017</v>
      </c>
      <c r="AA259" s="3">
        <f t="shared" ref="AA259:AA322" si="108">_xlfn.MINIFS(Z:Z,I:I, I259)</f>
        <v>44927</v>
      </c>
      <c r="AB259">
        <f t="shared" ref="AB259:AB322" si="109">IF(Z259&lt;AA259, " ", DATEDIF(AA259, Z259, "M"))</f>
        <v>3</v>
      </c>
      <c r="AC259" s="18" t="str">
        <f t="shared" si="101"/>
        <v>Q2-2023</v>
      </c>
      <c r="AD259" t="str">
        <f t="shared" ref="AD259:AD322" si="110">H259 &amp; " → " &amp; I259 &amp; " → " &amp; J259</f>
        <v>Europe → United Kingdom → London</v>
      </c>
      <c r="AG259" t="str">
        <f t="shared" ref="AG259:AG322" si="111">IF(R259&lt;=$AE$2,"Low",IF(R259&lt;=$AF$2,"Medium","High"))</f>
        <v>Low</v>
      </c>
      <c r="AH259">
        <f t="shared" ref="AH259:AH322" si="112">IF(G259&lt;=7,1,0)</f>
        <v>0</v>
      </c>
      <c r="AI259">
        <f t="shared" ref="AI259:AI322" si="113">IF(S259&gt;0.2,1,0)</f>
        <v>0</v>
      </c>
      <c r="AJ259" s="11">
        <f>MIN(S259, WhatIf_Panel!$B$2)</f>
        <v>0.19700000000000001</v>
      </c>
      <c r="AK259">
        <f>P259 * (1 + WhatIf_Panel!$B$3)</f>
        <v>568.65600000000006</v>
      </c>
      <c r="AL259">
        <f>ROUND(T259 * (1 + WhatIf_Panel!$B$4), 0)</f>
        <v>4</v>
      </c>
      <c r="AM259">
        <f t="shared" ref="AM259:AM322" si="114">R259 * AL259 * (1 - AJ259)</f>
        <v>2394.1605599999998</v>
      </c>
      <c r="AN259">
        <f t="shared" ref="AN259:AN322" si="115">AK259 * AL259</f>
        <v>2274.6240000000003</v>
      </c>
      <c r="AO259">
        <f t="shared" ref="AO259:AO322" si="116">AM259 - AN259</f>
        <v>119.53655999999955</v>
      </c>
      <c r="AP259" s="11">
        <f t="shared" ref="AP259:AP322" si="117">IF(AM259=0, 0, AO259/AM259)</f>
        <v>4.9928380743186063E-2</v>
      </c>
      <c r="AQ259" s="4">
        <f t="shared" ref="AQ259:AQ322" si="118">AM259 - U259</f>
        <v>0</v>
      </c>
      <c r="AR259" s="4">
        <f t="shared" ref="AR259:AR322" si="119">AO259 - W259</f>
        <v>-206.78400000000011</v>
      </c>
    </row>
    <row r="260" spans="1:44" x14ac:dyDescent="0.25">
      <c r="A260" t="s">
        <v>272</v>
      </c>
      <c r="B260" s="3">
        <v>45835</v>
      </c>
      <c r="C260" s="13">
        <v>45843</v>
      </c>
      <c r="D260">
        <f t="shared" si="96"/>
        <v>8</v>
      </c>
      <c r="E260" t="str">
        <f t="shared" si="97"/>
        <v>Original</v>
      </c>
      <c r="F260" s="3">
        <f t="shared" si="98"/>
        <v>45843</v>
      </c>
      <c r="G260" s="8">
        <f t="shared" si="99"/>
        <v>8</v>
      </c>
      <c r="H260" t="s">
        <v>649</v>
      </c>
      <c r="I260" t="s">
        <v>656</v>
      </c>
      <c r="J260" t="s">
        <v>684</v>
      </c>
      <c r="K260" t="s">
        <v>705</v>
      </c>
      <c r="L260" t="s">
        <v>711</v>
      </c>
      <c r="M260" t="s">
        <v>715</v>
      </c>
      <c r="N260" t="s">
        <v>732</v>
      </c>
      <c r="O260" t="s">
        <v>992</v>
      </c>
      <c r="P260" s="4">
        <v>314.93</v>
      </c>
      <c r="Q260" s="23">
        <v>687.95</v>
      </c>
      <c r="R260" s="4">
        <f t="shared" si="102"/>
        <v>687.95</v>
      </c>
      <c r="S260" s="11">
        <v>0.20499999999999999</v>
      </c>
      <c r="T260" s="8">
        <v>8</v>
      </c>
      <c r="U260" s="4">
        <f t="shared" si="103"/>
        <v>4375.3620000000001</v>
      </c>
      <c r="V260" s="4">
        <f t="shared" si="104"/>
        <v>2519.44</v>
      </c>
      <c r="W260" s="4">
        <f t="shared" si="105"/>
        <v>1855.922</v>
      </c>
      <c r="X260" s="11">
        <f t="shared" si="106"/>
        <v>0.424175645352316</v>
      </c>
      <c r="Y260" s="3" t="str">
        <f t="shared" si="100"/>
        <v>Jun-2025</v>
      </c>
      <c r="Z260" s="3">
        <f t="shared" si="107"/>
        <v>45809</v>
      </c>
      <c r="AA260" s="3">
        <f t="shared" si="108"/>
        <v>44927</v>
      </c>
      <c r="AB260">
        <f t="shared" si="109"/>
        <v>29</v>
      </c>
      <c r="AC260" s="18" t="str">
        <f t="shared" si="101"/>
        <v>Q2-2025</v>
      </c>
      <c r="AD260" t="str">
        <f t="shared" si="110"/>
        <v>Europe → Germany → Munich</v>
      </c>
      <c r="AG260" t="str">
        <f t="shared" si="111"/>
        <v>Low</v>
      </c>
      <c r="AH260">
        <f t="shared" si="112"/>
        <v>0</v>
      </c>
      <c r="AI260">
        <f t="shared" si="113"/>
        <v>1</v>
      </c>
      <c r="AJ260" s="11">
        <f>MIN(S260, WhatIf_Panel!$B$2)</f>
        <v>0.20499999999999999</v>
      </c>
      <c r="AK260">
        <f>P260 * (1 + WhatIf_Panel!$B$3)</f>
        <v>346.42300000000006</v>
      </c>
      <c r="AL260">
        <f>ROUND(T260 * (1 + WhatIf_Panel!$B$4), 0)</f>
        <v>8</v>
      </c>
      <c r="AM260">
        <f t="shared" si="114"/>
        <v>4375.3620000000001</v>
      </c>
      <c r="AN260">
        <f t="shared" si="115"/>
        <v>2771.3840000000005</v>
      </c>
      <c r="AO260">
        <f t="shared" si="116"/>
        <v>1603.9779999999996</v>
      </c>
      <c r="AP260" s="11">
        <f t="shared" si="117"/>
        <v>0.36659320988754751</v>
      </c>
      <c r="AQ260" s="4">
        <f t="shared" si="118"/>
        <v>0</v>
      </c>
      <c r="AR260" s="4">
        <f t="shared" si="119"/>
        <v>-251.94400000000041</v>
      </c>
    </row>
    <row r="261" spans="1:44" x14ac:dyDescent="0.25">
      <c r="A261" t="s">
        <v>273</v>
      </c>
      <c r="B261" s="3">
        <v>45210</v>
      </c>
      <c r="C261" s="13">
        <v>45212</v>
      </c>
      <c r="D261">
        <f t="shared" si="96"/>
        <v>2</v>
      </c>
      <c r="E261" t="str">
        <f t="shared" si="97"/>
        <v>Original</v>
      </c>
      <c r="F261" s="3">
        <f t="shared" si="98"/>
        <v>45212</v>
      </c>
      <c r="G261" s="8">
        <f t="shared" si="99"/>
        <v>2</v>
      </c>
      <c r="H261" t="s">
        <v>648</v>
      </c>
      <c r="I261" t="s">
        <v>655</v>
      </c>
      <c r="J261" t="s">
        <v>672</v>
      </c>
      <c r="K261" t="s">
        <v>704</v>
      </c>
      <c r="L261" t="s">
        <v>710</v>
      </c>
      <c r="M261" s="9" t="s">
        <v>1422</v>
      </c>
      <c r="N261" t="s">
        <v>733</v>
      </c>
      <c r="O261" t="s">
        <v>993</v>
      </c>
      <c r="P261" s="4">
        <v>715.94</v>
      </c>
      <c r="Q261" s="23">
        <v>550.07000000000005</v>
      </c>
      <c r="R261" s="4">
        <f t="shared" si="102"/>
        <v>550.07000000000005</v>
      </c>
      <c r="S261" s="11">
        <v>0.14000000000000001</v>
      </c>
      <c r="T261" s="8">
        <v>16</v>
      </c>
      <c r="U261" s="4">
        <f t="shared" si="103"/>
        <v>7568.9632000000001</v>
      </c>
      <c r="V261" s="4">
        <f t="shared" si="104"/>
        <v>11455.04</v>
      </c>
      <c r="W261" s="4">
        <f t="shared" si="105"/>
        <v>-3886.0768000000007</v>
      </c>
      <c r="X261" s="11">
        <f t="shared" si="106"/>
        <v>-0.51342260456491595</v>
      </c>
      <c r="Y261" s="3" t="str">
        <f t="shared" si="100"/>
        <v>Oct-2023</v>
      </c>
      <c r="Z261" s="3">
        <f t="shared" si="107"/>
        <v>45200</v>
      </c>
      <c r="AA261" s="3">
        <f t="shared" si="108"/>
        <v>44927</v>
      </c>
      <c r="AB261">
        <f t="shared" si="109"/>
        <v>9</v>
      </c>
      <c r="AC261" s="18" t="str">
        <f t="shared" si="101"/>
        <v>Q4-2023</v>
      </c>
      <c r="AD261" t="str">
        <f t="shared" si="110"/>
        <v>Americas → Brazil → Brasília</v>
      </c>
      <c r="AG261" t="str">
        <f t="shared" si="111"/>
        <v>Low</v>
      </c>
      <c r="AH261">
        <f t="shared" si="112"/>
        <v>1</v>
      </c>
      <c r="AI261">
        <f t="shared" si="113"/>
        <v>0</v>
      </c>
      <c r="AJ261" s="11">
        <f>MIN(S261, WhatIf_Panel!$B$2)</f>
        <v>0.14000000000000001</v>
      </c>
      <c r="AK261">
        <f>P261 * (1 + WhatIf_Panel!$B$3)</f>
        <v>787.53400000000011</v>
      </c>
      <c r="AL261">
        <f>ROUND(T261 * (1 + WhatIf_Panel!$B$4), 0)</f>
        <v>17</v>
      </c>
      <c r="AM261">
        <f t="shared" si="114"/>
        <v>8042.0234</v>
      </c>
      <c r="AN261">
        <f t="shared" si="115"/>
        <v>13388.078000000001</v>
      </c>
      <c r="AO261">
        <f t="shared" si="116"/>
        <v>-5346.0546000000013</v>
      </c>
      <c r="AP261" s="11">
        <f t="shared" si="117"/>
        <v>-0.66476486502140764</v>
      </c>
      <c r="AQ261" s="4">
        <f t="shared" si="118"/>
        <v>473.0601999999999</v>
      </c>
      <c r="AR261" s="4">
        <f t="shared" si="119"/>
        <v>-1459.9778000000006</v>
      </c>
    </row>
    <row r="262" spans="1:44" x14ac:dyDescent="0.25">
      <c r="A262" t="s">
        <v>274</v>
      </c>
      <c r="B262" s="3">
        <v>45066</v>
      </c>
      <c r="C262" s="13">
        <v>45084</v>
      </c>
      <c r="D262">
        <f t="shared" si="96"/>
        <v>18</v>
      </c>
      <c r="E262" t="str">
        <f t="shared" si="97"/>
        <v>Original</v>
      </c>
      <c r="F262" s="3">
        <f t="shared" si="98"/>
        <v>45084</v>
      </c>
      <c r="G262" s="8">
        <f t="shared" si="99"/>
        <v>18</v>
      </c>
      <c r="H262" t="s">
        <v>646</v>
      </c>
      <c r="I262" t="s">
        <v>651</v>
      </c>
      <c r="J262" t="s">
        <v>663</v>
      </c>
      <c r="K262" t="s">
        <v>706</v>
      </c>
      <c r="L262" t="s">
        <v>710</v>
      </c>
      <c r="M262" t="s">
        <v>718</v>
      </c>
      <c r="N262" t="s">
        <v>727</v>
      </c>
      <c r="O262" t="s">
        <v>994</v>
      </c>
      <c r="P262" s="4">
        <v>1120.06</v>
      </c>
      <c r="Q262" s="23">
        <v>2068.21</v>
      </c>
      <c r="R262" s="4">
        <f t="shared" si="102"/>
        <v>2068.21</v>
      </c>
      <c r="S262" s="11">
        <v>7.8E-2</v>
      </c>
      <c r="T262" s="8">
        <v>12</v>
      </c>
      <c r="U262" s="4">
        <f t="shared" si="103"/>
        <v>22882.675440000003</v>
      </c>
      <c r="V262" s="4">
        <f t="shared" si="104"/>
        <v>13440.72</v>
      </c>
      <c r="W262" s="4">
        <f t="shared" si="105"/>
        <v>9441.9554400000034</v>
      </c>
      <c r="X262" s="11">
        <f t="shared" si="106"/>
        <v>0.41262462795303284</v>
      </c>
      <c r="Y262" s="3" t="str">
        <f t="shared" si="100"/>
        <v>May-2023</v>
      </c>
      <c r="Z262" s="3">
        <f t="shared" si="107"/>
        <v>45047</v>
      </c>
      <c r="AA262" s="3">
        <f t="shared" si="108"/>
        <v>44927</v>
      </c>
      <c r="AB262">
        <f t="shared" si="109"/>
        <v>4</v>
      </c>
      <c r="AC262" s="18" t="str">
        <f t="shared" si="101"/>
        <v>Q2-2023</v>
      </c>
      <c r="AD262" t="str">
        <f t="shared" si="110"/>
        <v>Africa → Nigeria → Port Harcourt</v>
      </c>
      <c r="AG262" t="str">
        <f t="shared" si="111"/>
        <v>High</v>
      </c>
      <c r="AH262">
        <f t="shared" si="112"/>
        <v>0</v>
      </c>
      <c r="AI262">
        <f t="shared" si="113"/>
        <v>0</v>
      </c>
      <c r="AJ262" s="11">
        <f>MIN(S262, WhatIf_Panel!$B$2)</f>
        <v>7.8E-2</v>
      </c>
      <c r="AK262">
        <f>P262 * (1 + WhatIf_Panel!$B$3)</f>
        <v>1232.066</v>
      </c>
      <c r="AL262">
        <f>ROUND(T262 * (1 + WhatIf_Panel!$B$4), 0)</f>
        <v>13</v>
      </c>
      <c r="AM262">
        <f t="shared" si="114"/>
        <v>24789.565060000001</v>
      </c>
      <c r="AN262">
        <f t="shared" si="115"/>
        <v>16016.858</v>
      </c>
      <c r="AO262">
        <f t="shared" si="116"/>
        <v>8772.7070600000006</v>
      </c>
      <c r="AP262" s="11">
        <f t="shared" si="117"/>
        <v>0.35388709074833602</v>
      </c>
      <c r="AQ262" s="4">
        <f t="shared" si="118"/>
        <v>1906.8896199999981</v>
      </c>
      <c r="AR262" s="4">
        <f t="shared" si="119"/>
        <v>-669.24838000000273</v>
      </c>
    </row>
    <row r="263" spans="1:44" x14ac:dyDescent="0.25">
      <c r="A263" t="s">
        <v>275</v>
      </c>
      <c r="B263" s="3">
        <v>45073</v>
      </c>
      <c r="C263" s="13">
        <v>45096</v>
      </c>
      <c r="D263">
        <f t="shared" si="96"/>
        <v>23</v>
      </c>
      <c r="E263" t="str">
        <f t="shared" si="97"/>
        <v>Original</v>
      </c>
      <c r="F263" s="3">
        <f t="shared" si="98"/>
        <v>45096</v>
      </c>
      <c r="G263" s="8">
        <f t="shared" si="99"/>
        <v>23</v>
      </c>
      <c r="H263" t="s">
        <v>649</v>
      </c>
      <c r="I263" t="s">
        <v>656</v>
      </c>
      <c r="J263" t="s">
        <v>671</v>
      </c>
      <c r="K263" t="s">
        <v>702</v>
      </c>
      <c r="L263" t="s">
        <v>707</v>
      </c>
      <c r="M263" t="s">
        <v>719</v>
      </c>
      <c r="N263" t="s">
        <v>733</v>
      </c>
      <c r="O263" t="s">
        <v>995</v>
      </c>
      <c r="P263" s="4">
        <v>1471.58</v>
      </c>
      <c r="Q263" s="23">
        <v>2576.65</v>
      </c>
      <c r="R263" s="4">
        <f t="shared" si="102"/>
        <v>2576.65</v>
      </c>
      <c r="S263" s="11">
        <v>4.0000000000000001E-3</v>
      </c>
      <c r="T263" s="8">
        <v>7</v>
      </c>
      <c r="U263" s="4">
        <f t="shared" si="103"/>
        <v>17964.4038</v>
      </c>
      <c r="V263" s="4">
        <f t="shared" si="104"/>
        <v>10301.06</v>
      </c>
      <c r="W263" s="4">
        <f t="shared" si="105"/>
        <v>7663.3438000000006</v>
      </c>
      <c r="X263" s="11">
        <f t="shared" si="106"/>
        <v>0.4265849223451546</v>
      </c>
      <c r="Y263" s="3" t="str">
        <f t="shared" si="100"/>
        <v>May-2023</v>
      </c>
      <c r="Z263" s="3">
        <f t="shared" si="107"/>
        <v>45047</v>
      </c>
      <c r="AA263" s="3">
        <f t="shared" si="108"/>
        <v>44927</v>
      </c>
      <c r="AB263">
        <f t="shared" si="109"/>
        <v>4</v>
      </c>
      <c r="AC263" s="18" t="str">
        <f t="shared" si="101"/>
        <v>Q2-2023</v>
      </c>
      <c r="AD263" t="str">
        <f t="shared" si="110"/>
        <v>Europe → Germany → Berlin</v>
      </c>
      <c r="AG263" t="str">
        <f t="shared" si="111"/>
        <v>High</v>
      </c>
      <c r="AH263">
        <f t="shared" si="112"/>
        <v>0</v>
      </c>
      <c r="AI263">
        <f t="shared" si="113"/>
        <v>0</v>
      </c>
      <c r="AJ263" s="11">
        <f>MIN(S263, WhatIf_Panel!$B$2)</f>
        <v>4.0000000000000001E-3</v>
      </c>
      <c r="AK263">
        <f>P263 * (1 + WhatIf_Panel!$B$3)</f>
        <v>1618.7380000000001</v>
      </c>
      <c r="AL263">
        <f>ROUND(T263 * (1 + WhatIf_Panel!$B$4), 0)</f>
        <v>7</v>
      </c>
      <c r="AM263">
        <f t="shared" si="114"/>
        <v>17964.4038</v>
      </c>
      <c r="AN263">
        <f t="shared" si="115"/>
        <v>11331.166000000001</v>
      </c>
      <c r="AO263">
        <f t="shared" si="116"/>
        <v>6633.237799999999</v>
      </c>
      <c r="AP263" s="11">
        <f t="shared" si="117"/>
        <v>0.36924341457966997</v>
      </c>
      <c r="AQ263" s="4">
        <f t="shared" si="118"/>
        <v>0</v>
      </c>
      <c r="AR263" s="4">
        <f t="shared" si="119"/>
        <v>-1030.1060000000016</v>
      </c>
    </row>
    <row r="264" spans="1:44" x14ac:dyDescent="0.25">
      <c r="A264" t="s">
        <v>276</v>
      </c>
      <c r="B264" s="3">
        <v>45142</v>
      </c>
      <c r="C264" s="13">
        <v>45162</v>
      </c>
      <c r="D264">
        <f t="shared" si="96"/>
        <v>20</v>
      </c>
      <c r="E264" t="str">
        <f t="shared" si="97"/>
        <v>Original</v>
      </c>
      <c r="F264" s="3">
        <f t="shared" si="98"/>
        <v>45162</v>
      </c>
      <c r="G264" s="8">
        <f t="shared" si="99"/>
        <v>20</v>
      </c>
      <c r="H264" t="s">
        <v>648</v>
      </c>
      <c r="I264" t="s">
        <v>655</v>
      </c>
      <c r="J264" t="s">
        <v>672</v>
      </c>
      <c r="K264" t="s">
        <v>703</v>
      </c>
      <c r="L264" t="s">
        <v>711</v>
      </c>
      <c r="M264" s="9" t="s">
        <v>1422</v>
      </c>
      <c r="N264" t="s">
        <v>729</v>
      </c>
      <c r="O264" t="s">
        <v>996</v>
      </c>
      <c r="P264" s="4">
        <v>582.88</v>
      </c>
      <c r="Q264" s="23">
        <v>1044.1400000000001</v>
      </c>
      <c r="R264" s="4">
        <f t="shared" si="102"/>
        <v>1044.1400000000001</v>
      </c>
      <c r="S264" s="11">
        <v>0.216</v>
      </c>
      <c r="T264" s="8">
        <v>10</v>
      </c>
      <c r="U264" s="4">
        <f t="shared" si="103"/>
        <v>8186.057600000001</v>
      </c>
      <c r="V264" s="4">
        <f t="shared" si="104"/>
        <v>5828.8</v>
      </c>
      <c r="W264" s="4">
        <f t="shared" si="105"/>
        <v>2357.2576000000008</v>
      </c>
      <c r="X264" s="11">
        <f t="shared" si="106"/>
        <v>0.28796005539956138</v>
      </c>
      <c r="Y264" s="3" t="str">
        <f t="shared" si="100"/>
        <v>Aug-2023</v>
      </c>
      <c r="Z264" s="3">
        <f t="shared" si="107"/>
        <v>45139</v>
      </c>
      <c r="AA264" s="3">
        <f t="shared" si="108"/>
        <v>44927</v>
      </c>
      <c r="AB264">
        <f t="shared" si="109"/>
        <v>7</v>
      </c>
      <c r="AC264" s="18" t="str">
        <f t="shared" si="101"/>
        <v>Q3-2023</v>
      </c>
      <c r="AD264" t="str">
        <f t="shared" si="110"/>
        <v>Americas → Brazil → Brasília</v>
      </c>
      <c r="AG264" t="str">
        <f t="shared" si="111"/>
        <v>Medium</v>
      </c>
      <c r="AH264">
        <f t="shared" si="112"/>
        <v>0</v>
      </c>
      <c r="AI264">
        <f t="shared" si="113"/>
        <v>1</v>
      </c>
      <c r="AJ264" s="11">
        <f>MIN(S264, WhatIf_Panel!$B$2)</f>
        <v>0.216</v>
      </c>
      <c r="AK264">
        <f>P264 * (1 + WhatIf_Panel!$B$3)</f>
        <v>641.16800000000001</v>
      </c>
      <c r="AL264">
        <f>ROUND(T264 * (1 + WhatIf_Panel!$B$4), 0)</f>
        <v>11</v>
      </c>
      <c r="AM264">
        <f t="shared" si="114"/>
        <v>9004.6633600000005</v>
      </c>
      <c r="AN264">
        <f t="shared" si="115"/>
        <v>7052.848</v>
      </c>
      <c r="AO264">
        <f t="shared" si="116"/>
        <v>1951.8153600000005</v>
      </c>
      <c r="AP264" s="11">
        <f t="shared" si="117"/>
        <v>0.21675606093951749</v>
      </c>
      <c r="AQ264" s="4">
        <f t="shared" si="118"/>
        <v>818.60575999999946</v>
      </c>
      <c r="AR264" s="4">
        <f t="shared" si="119"/>
        <v>-405.44224000000031</v>
      </c>
    </row>
    <row r="265" spans="1:44" x14ac:dyDescent="0.25">
      <c r="A265" t="s">
        <v>277</v>
      </c>
      <c r="B265" s="3">
        <v>45829</v>
      </c>
      <c r="C265" s="13">
        <v>45835</v>
      </c>
      <c r="D265">
        <f t="shared" si="96"/>
        <v>6</v>
      </c>
      <c r="E265" t="str">
        <f t="shared" si="97"/>
        <v>Original</v>
      </c>
      <c r="F265" s="3">
        <f t="shared" si="98"/>
        <v>45835</v>
      </c>
      <c r="G265" s="8">
        <f t="shared" si="99"/>
        <v>6</v>
      </c>
      <c r="H265" t="s">
        <v>646</v>
      </c>
      <c r="I265" t="s">
        <v>661</v>
      </c>
      <c r="J265" t="s">
        <v>687</v>
      </c>
      <c r="K265" t="s">
        <v>706</v>
      </c>
      <c r="L265" t="s">
        <v>710</v>
      </c>
      <c r="M265" t="s">
        <v>725</v>
      </c>
      <c r="N265" t="s">
        <v>730</v>
      </c>
      <c r="O265" t="s">
        <v>997</v>
      </c>
      <c r="P265" s="4">
        <v>93.91</v>
      </c>
      <c r="Q265" s="23">
        <v>99.04</v>
      </c>
      <c r="R265" s="4">
        <f t="shared" si="102"/>
        <v>99.04</v>
      </c>
      <c r="S265" s="11">
        <v>5.7000000000000002E-2</v>
      </c>
      <c r="T265" s="8">
        <v>6</v>
      </c>
      <c r="U265" s="4">
        <f t="shared" si="103"/>
        <v>560.36831999999993</v>
      </c>
      <c r="V265" s="4">
        <f t="shared" si="104"/>
        <v>563.46</v>
      </c>
      <c r="W265" s="4">
        <f t="shared" si="105"/>
        <v>-3.0916800000001103</v>
      </c>
      <c r="X265" s="11">
        <f t="shared" si="106"/>
        <v>-5.5172283829323376E-3</v>
      </c>
      <c r="Y265" s="3" t="str">
        <f t="shared" si="100"/>
        <v>Jun-2025</v>
      </c>
      <c r="Z265" s="3">
        <f t="shared" si="107"/>
        <v>45809</v>
      </c>
      <c r="AA265" s="3">
        <f t="shared" si="108"/>
        <v>44927</v>
      </c>
      <c r="AB265">
        <f t="shared" si="109"/>
        <v>29</v>
      </c>
      <c r="AC265" s="18" t="str">
        <f t="shared" si="101"/>
        <v>Q2-2025</v>
      </c>
      <c r="AD265" t="str">
        <f t="shared" si="110"/>
        <v>Africa → South Africa → Durban</v>
      </c>
      <c r="AG265" t="str">
        <f t="shared" si="111"/>
        <v>Low</v>
      </c>
      <c r="AH265">
        <f t="shared" si="112"/>
        <v>1</v>
      </c>
      <c r="AI265">
        <f t="shared" si="113"/>
        <v>0</v>
      </c>
      <c r="AJ265" s="11">
        <f>MIN(S265, WhatIf_Panel!$B$2)</f>
        <v>5.7000000000000002E-2</v>
      </c>
      <c r="AK265">
        <f>P265 * (1 + WhatIf_Panel!$B$3)</f>
        <v>103.301</v>
      </c>
      <c r="AL265">
        <f>ROUND(T265 * (1 + WhatIf_Panel!$B$4), 0)</f>
        <v>6</v>
      </c>
      <c r="AM265">
        <f t="shared" si="114"/>
        <v>560.36831999999993</v>
      </c>
      <c r="AN265">
        <f t="shared" si="115"/>
        <v>619.80600000000004</v>
      </c>
      <c r="AO265">
        <f t="shared" si="116"/>
        <v>-59.437680000000114</v>
      </c>
      <c r="AP265" s="11">
        <f t="shared" si="117"/>
        <v>-0.10606895122122557</v>
      </c>
      <c r="AQ265" s="4">
        <f t="shared" si="118"/>
        <v>0</v>
      </c>
      <c r="AR265" s="4">
        <f t="shared" si="119"/>
        <v>-56.346000000000004</v>
      </c>
    </row>
    <row r="266" spans="1:44" x14ac:dyDescent="0.25">
      <c r="A266" t="s">
        <v>278</v>
      </c>
      <c r="B266" s="3">
        <v>45763</v>
      </c>
      <c r="C266" s="13">
        <v>45773</v>
      </c>
      <c r="D266">
        <f t="shared" si="96"/>
        <v>10</v>
      </c>
      <c r="E266" t="str">
        <f t="shared" si="97"/>
        <v>Original</v>
      </c>
      <c r="F266" s="3">
        <f t="shared" si="98"/>
        <v>45773</v>
      </c>
      <c r="G266" s="8">
        <f t="shared" si="99"/>
        <v>10</v>
      </c>
      <c r="H266" t="s">
        <v>646</v>
      </c>
      <c r="I266" t="s">
        <v>651</v>
      </c>
      <c r="J266" t="s">
        <v>663</v>
      </c>
      <c r="K266" t="s">
        <v>706</v>
      </c>
      <c r="L266" t="s">
        <v>709</v>
      </c>
      <c r="M266" t="s">
        <v>721</v>
      </c>
      <c r="N266" t="s">
        <v>731</v>
      </c>
      <c r="O266" t="s">
        <v>998</v>
      </c>
      <c r="P266" s="4">
        <v>1457.44</v>
      </c>
      <c r="Q266" s="23">
        <v>1996.81</v>
      </c>
      <c r="R266" s="4">
        <f t="shared" si="102"/>
        <v>1996.81</v>
      </c>
      <c r="S266" s="11">
        <v>0.126</v>
      </c>
      <c r="T266" s="8">
        <v>23</v>
      </c>
      <c r="U266" s="4">
        <f t="shared" si="103"/>
        <v>40139.874619999995</v>
      </c>
      <c r="V266" s="4">
        <f t="shared" si="104"/>
        <v>33521.120000000003</v>
      </c>
      <c r="W266" s="4">
        <f t="shared" si="105"/>
        <v>6618.7546199999924</v>
      </c>
      <c r="X266" s="11">
        <f t="shared" si="106"/>
        <v>0.16489225944672353</v>
      </c>
      <c r="Y266" s="3" t="str">
        <f t="shared" si="100"/>
        <v>Apr-2025</v>
      </c>
      <c r="Z266" s="3">
        <f t="shared" si="107"/>
        <v>45748</v>
      </c>
      <c r="AA266" s="3">
        <f t="shared" si="108"/>
        <v>44927</v>
      </c>
      <c r="AB266">
        <f t="shared" si="109"/>
        <v>27</v>
      </c>
      <c r="AC266" s="18" t="str">
        <f t="shared" si="101"/>
        <v>Q2-2025</v>
      </c>
      <c r="AD266" t="str">
        <f t="shared" si="110"/>
        <v>Africa → Nigeria → Port Harcourt</v>
      </c>
      <c r="AG266" t="str">
        <f t="shared" si="111"/>
        <v>High</v>
      </c>
      <c r="AH266">
        <f t="shared" si="112"/>
        <v>0</v>
      </c>
      <c r="AI266">
        <f t="shared" si="113"/>
        <v>0</v>
      </c>
      <c r="AJ266" s="11">
        <f>MIN(S266, WhatIf_Panel!$B$2)</f>
        <v>0.126</v>
      </c>
      <c r="AK266">
        <f>P266 * (1 + WhatIf_Panel!$B$3)</f>
        <v>1603.1840000000002</v>
      </c>
      <c r="AL266">
        <f>ROUND(T266 * (1 + WhatIf_Panel!$B$4), 0)</f>
        <v>24</v>
      </c>
      <c r="AM266">
        <f t="shared" si="114"/>
        <v>41885.086560000003</v>
      </c>
      <c r="AN266">
        <f t="shared" si="115"/>
        <v>38476.416000000005</v>
      </c>
      <c r="AO266">
        <f t="shared" si="116"/>
        <v>3408.6705599999987</v>
      </c>
      <c r="AP266" s="11">
        <f t="shared" si="117"/>
        <v>8.138148539139603E-2</v>
      </c>
      <c r="AQ266" s="4">
        <f t="shared" si="118"/>
        <v>1745.2119400000083</v>
      </c>
      <c r="AR266" s="4">
        <f t="shared" si="119"/>
        <v>-3210.0840599999938</v>
      </c>
    </row>
    <row r="267" spans="1:44" x14ac:dyDescent="0.25">
      <c r="A267" t="s">
        <v>279</v>
      </c>
      <c r="B267" s="3">
        <v>45902</v>
      </c>
      <c r="C267" s="13">
        <v>45911</v>
      </c>
      <c r="D267">
        <f t="shared" si="96"/>
        <v>9</v>
      </c>
      <c r="E267" t="str">
        <f t="shared" si="97"/>
        <v>Original</v>
      </c>
      <c r="F267" s="3">
        <f t="shared" si="98"/>
        <v>45911</v>
      </c>
      <c r="G267" s="8">
        <f t="shared" si="99"/>
        <v>9</v>
      </c>
      <c r="H267" t="s">
        <v>648</v>
      </c>
      <c r="I267" t="s">
        <v>653</v>
      </c>
      <c r="J267" t="s">
        <v>667</v>
      </c>
      <c r="K267" t="s">
        <v>701</v>
      </c>
      <c r="L267" t="s">
        <v>710</v>
      </c>
      <c r="M267" t="s">
        <v>724</v>
      </c>
      <c r="N267" t="s">
        <v>728</v>
      </c>
      <c r="O267" t="s">
        <v>999</v>
      </c>
      <c r="P267" s="4">
        <v>1207.6300000000001</v>
      </c>
      <c r="Q267" s="23">
        <v>921.68</v>
      </c>
      <c r="R267" s="4">
        <f t="shared" si="102"/>
        <v>921.68</v>
      </c>
      <c r="S267" s="11">
        <v>0.19600000000000001</v>
      </c>
      <c r="T267" s="8">
        <v>17</v>
      </c>
      <c r="U267" s="4">
        <f t="shared" si="103"/>
        <v>12597.52224</v>
      </c>
      <c r="V267" s="4">
        <f t="shared" si="104"/>
        <v>20529.710000000003</v>
      </c>
      <c r="W267" s="4">
        <f t="shared" si="105"/>
        <v>-7932.1877600000025</v>
      </c>
      <c r="X267" s="11">
        <f t="shared" si="106"/>
        <v>-0.62966253274897988</v>
      </c>
      <c r="Y267" s="3" t="str">
        <f t="shared" si="100"/>
        <v>Sep-2025</v>
      </c>
      <c r="Z267" s="3">
        <f t="shared" si="107"/>
        <v>45901</v>
      </c>
      <c r="AA267" s="3">
        <f t="shared" si="108"/>
        <v>44927</v>
      </c>
      <c r="AB267">
        <f t="shared" si="109"/>
        <v>32</v>
      </c>
      <c r="AC267" s="18" t="str">
        <f t="shared" si="101"/>
        <v>Q3-2025</v>
      </c>
      <c r="AD267" t="str">
        <f t="shared" si="110"/>
        <v>Americas → Canada → Toronto</v>
      </c>
      <c r="AG267" t="str">
        <f t="shared" si="111"/>
        <v>Medium</v>
      </c>
      <c r="AH267">
        <f t="shared" si="112"/>
        <v>0</v>
      </c>
      <c r="AI267">
        <f t="shared" si="113"/>
        <v>0</v>
      </c>
      <c r="AJ267" s="11">
        <f>MIN(S267, WhatIf_Panel!$B$2)</f>
        <v>0.19600000000000001</v>
      </c>
      <c r="AK267">
        <f>P267 * (1 + WhatIf_Panel!$B$3)</f>
        <v>1328.3930000000003</v>
      </c>
      <c r="AL267">
        <f>ROUND(T267 * (1 + WhatIf_Panel!$B$4), 0)</f>
        <v>18</v>
      </c>
      <c r="AM267">
        <f t="shared" si="114"/>
        <v>13338.552959999999</v>
      </c>
      <c r="AN267">
        <f t="shared" si="115"/>
        <v>23911.074000000004</v>
      </c>
      <c r="AO267">
        <f t="shared" si="116"/>
        <v>-10572.521040000005</v>
      </c>
      <c r="AP267" s="11">
        <f t="shared" si="117"/>
        <v>-0.7926287860238781</v>
      </c>
      <c r="AQ267" s="4">
        <f t="shared" si="118"/>
        <v>741.03071999999884</v>
      </c>
      <c r="AR267" s="4">
        <f t="shared" si="119"/>
        <v>-2640.3332800000026</v>
      </c>
    </row>
    <row r="268" spans="1:44" x14ac:dyDescent="0.25">
      <c r="A268" t="s">
        <v>280</v>
      </c>
      <c r="B268" s="3">
        <v>45573</v>
      </c>
      <c r="C268" s="13">
        <v>45573</v>
      </c>
      <c r="D268">
        <f t="shared" si="96"/>
        <v>0</v>
      </c>
      <c r="E268" t="str">
        <f t="shared" si="97"/>
        <v>Original</v>
      </c>
      <c r="F268" s="3">
        <f t="shared" si="98"/>
        <v>45573</v>
      </c>
      <c r="G268" s="8">
        <f t="shared" si="99"/>
        <v>0</v>
      </c>
      <c r="H268" t="s">
        <v>649</v>
      </c>
      <c r="I268" t="s">
        <v>658</v>
      </c>
      <c r="J268" t="s">
        <v>683</v>
      </c>
      <c r="K268" t="s">
        <v>701</v>
      </c>
      <c r="L268" t="s">
        <v>708</v>
      </c>
      <c r="M268" t="s">
        <v>718</v>
      </c>
      <c r="N268" t="s">
        <v>732</v>
      </c>
      <c r="O268" t="s">
        <v>1000</v>
      </c>
      <c r="P268" s="4">
        <v>1108.1099999999999</v>
      </c>
      <c r="Q268" s="23">
        <v>2503.79</v>
      </c>
      <c r="R268" s="4">
        <f t="shared" si="102"/>
        <v>2503.79</v>
      </c>
      <c r="S268" s="11">
        <v>0.184</v>
      </c>
      <c r="T268" s="8">
        <v>19</v>
      </c>
      <c r="U268" s="4">
        <f t="shared" si="103"/>
        <v>38818.760160000005</v>
      </c>
      <c r="V268" s="4">
        <f t="shared" si="104"/>
        <v>21054.089999999997</v>
      </c>
      <c r="W268" s="4">
        <f t="shared" si="105"/>
        <v>17764.670160000009</v>
      </c>
      <c r="X268" s="11">
        <f t="shared" si="106"/>
        <v>0.45763105485025896</v>
      </c>
      <c r="Y268" s="3" t="str">
        <f t="shared" si="100"/>
        <v>Oct-2024</v>
      </c>
      <c r="Z268" s="3">
        <f t="shared" si="107"/>
        <v>45566</v>
      </c>
      <c r="AA268" s="3">
        <f t="shared" si="108"/>
        <v>44927</v>
      </c>
      <c r="AB268">
        <f t="shared" si="109"/>
        <v>21</v>
      </c>
      <c r="AC268" s="18" t="str">
        <f t="shared" si="101"/>
        <v>Q4-2024</v>
      </c>
      <c r="AD268" t="str">
        <f t="shared" si="110"/>
        <v>Europe → United Kingdom → London</v>
      </c>
      <c r="AG268" t="str">
        <f t="shared" si="111"/>
        <v>High</v>
      </c>
      <c r="AH268">
        <f t="shared" si="112"/>
        <v>1</v>
      </c>
      <c r="AI268">
        <f t="shared" si="113"/>
        <v>0</v>
      </c>
      <c r="AJ268" s="11">
        <f>MIN(S268, WhatIf_Panel!$B$2)</f>
        <v>0.184</v>
      </c>
      <c r="AK268">
        <f>P268 * (1 + WhatIf_Panel!$B$3)</f>
        <v>1218.921</v>
      </c>
      <c r="AL268">
        <f>ROUND(T268 * (1 + WhatIf_Panel!$B$4), 0)</f>
        <v>20</v>
      </c>
      <c r="AM268">
        <f t="shared" si="114"/>
        <v>40861.852800000008</v>
      </c>
      <c r="AN268">
        <f t="shared" si="115"/>
        <v>24378.420000000002</v>
      </c>
      <c r="AO268">
        <f t="shared" si="116"/>
        <v>16483.432800000006</v>
      </c>
      <c r="AP268" s="11">
        <f t="shared" si="117"/>
        <v>0.40339416033528469</v>
      </c>
      <c r="AQ268" s="4">
        <f t="shared" si="118"/>
        <v>2043.0926400000026</v>
      </c>
      <c r="AR268" s="4">
        <f t="shared" si="119"/>
        <v>-1281.2373600000028</v>
      </c>
    </row>
    <row r="269" spans="1:44" x14ac:dyDescent="0.25">
      <c r="A269" t="s">
        <v>281</v>
      </c>
      <c r="B269" s="3">
        <v>45053</v>
      </c>
      <c r="C269" s="13">
        <v>45051</v>
      </c>
      <c r="D269">
        <f t="shared" si="96"/>
        <v>-2</v>
      </c>
      <c r="E269" t="str">
        <f t="shared" si="97"/>
        <v>Corrected</v>
      </c>
      <c r="F269" s="3">
        <f t="shared" si="98"/>
        <v>45055</v>
      </c>
      <c r="G269" s="8">
        <f t="shared" si="99"/>
        <v>2</v>
      </c>
      <c r="H269" t="s">
        <v>646</v>
      </c>
      <c r="I269" t="s">
        <v>651</v>
      </c>
      <c r="J269" t="s">
        <v>663</v>
      </c>
      <c r="K269" t="s">
        <v>703</v>
      </c>
      <c r="L269" t="s">
        <v>709</v>
      </c>
      <c r="M269" t="s">
        <v>720</v>
      </c>
      <c r="N269" t="s">
        <v>727</v>
      </c>
      <c r="O269" t="s">
        <v>1001</v>
      </c>
      <c r="P269" s="4">
        <v>1269.6500000000001</v>
      </c>
      <c r="Q269" s="23">
        <v>2462.77</v>
      </c>
      <c r="R269" s="4">
        <f t="shared" si="102"/>
        <v>2462.77</v>
      </c>
      <c r="S269" s="11">
        <v>0.107</v>
      </c>
      <c r="T269" s="8">
        <v>8</v>
      </c>
      <c r="U269" s="4">
        <f t="shared" si="103"/>
        <v>17594.028880000002</v>
      </c>
      <c r="V269" s="4">
        <f t="shared" si="104"/>
        <v>10157.200000000001</v>
      </c>
      <c r="W269" s="4">
        <f t="shared" si="105"/>
        <v>7436.8288800000009</v>
      </c>
      <c r="X269" s="11">
        <f t="shared" si="106"/>
        <v>0.42269050089225502</v>
      </c>
      <c r="Y269" s="3" t="str">
        <f t="shared" si="100"/>
        <v>May-2023</v>
      </c>
      <c r="Z269" s="3">
        <f t="shared" si="107"/>
        <v>45047</v>
      </c>
      <c r="AA269" s="3">
        <f t="shared" si="108"/>
        <v>44927</v>
      </c>
      <c r="AB269">
        <f t="shared" si="109"/>
        <v>4</v>
      </c>
      <c r="AC269" s="18" t="str">
        <f t="shared" si="101"/>
        <v>Q2-2023</v>
      </c>
      <c r="AD269" t="str">
        <f t="shared" si="110"/>
        <v>Africa → Nigeria → Port Harcourt</v>
      </c>
      <c r="AG269" t="str">
        <f t="shared" si="111"/>
        <v>High</v>
      </c>
      <c r="AH269">
        <f t="shared" si="112"/>
        <v>1</v>
      </c>
      <c r="AI269">
        <f t="shared" si="113"/>
        <v>0</v>
      </c>
      <c r="AJ269" s="11">
        <f>MIN(S269, WhatIf_Panel!$B$2)</f>
        <v>0.107</v>
      </c>
      <c r="AK269">
        <f>P269 * (1 + WhatIf_Panel!$B$3)</f>
        <v>1396.6150000000002</v>
      </c>
      <c r="AL269">
        <f>ROUND(T269 * (1 + WhatIf_Panel!$B$4), 0)</f>
        <v>8</v>
      </c>
      <c r="AM269">
        <f t="shared" si="114"/>
        <v>17594.028880000002</v>
      </c>
      <c r="AN269">
        <f t="shared" si="115"/>
        <v>11172.920000000002</v>
      </c>
      <c r="AO269">
        <f t="shared" si="116"/>
        <v>6421.1088799999998</v>
      </c>
      <c r="AP269" s="11">
        <f t="shared" si="117"/>
        <v>0.36495955098148042</v>
      </c>
      <c r="AQ269" s="4">
        <f t="shared" si="118"/>
        <v>0</v>
      </c>
      <c r="AR269" s="4">
        <f t="shared" si="119"/>
        <v>-1015.7200000000012</v>
      </c>
    </row>
    <row r="270" spans="1:44" x14ac:dyDescent="0.25">
      <c r="A270" t="s">
        <v>282</v>
      </c>
      <c r="B270" s="3">
        <v>45284</v>
      </c>
      <c r="C270" s="13">
        <v>45292</v>
      </c>
      <c r="D270">
        <f t="shared" si="96"/>
        <v>8</v>
      </c>
      <c r="E270" t="str">
        <f t="shared" si="97"/>
        <v>Original</v>
      </c>
      <c r="F270" s="3">
        <f t="shared" si="98"/>
        <v>45292</v>
      </c>
      <c r="G270" s="8">
        <f t="shared" si="99"/>
        <v>8</v>
      </c>
      <c r="H270" t="s">
        <v>648</v>
      </c>
      <c r="I270" t="s">
        <v>655</v>
      </c>
      <c r="J270" t="s">
        <v>670</v>
      </c>
      <c r="K270" t="s">
        <v>702</v>
      </c>
      <c r="L270" t="s">
        <v>711</v>
      </c>
      <c r="M270" t="s">
        <v>712</v>
      </c>
      <c r="N270" t="s">
        <v>730</v>
      </c>
      <c r="O270" t="s">
        <v>1002</v>
      </c>
      <c r="P270" s="4">
        <v>526.49</v>
      </c>
      <c r="Q270" s="23">
        <v>496.2</v>
      </c>
      <c r="R270" s="4">
        <f t="shared" si="102"/>
        <v>496.2</v>
      </c>
      <c r="S270" s="11">
        <v>0</v>
      </c>
      <c r="T270" s="8">
        <v>14</v>
      </c>
      <c r="U270" s="4">
        <f t="shared" si="103"/>
        <v>6946.8</v>
      </c>
      <c r="V270" s="4">
        <f t="shared" si="104"/>
        <v>7370.8600000000006</v>
      </c>
      <c r="W270" s="4">
        <f t="shared" si="105"/>
        <v>-424.0600000000004</v>
      </c>
      <c r="X270" s="11">
        <f t="shared" si="106"/>
        <v>-6.1043933897621985E-2</v>
      </c>
      <c r="Y270" s="3" t="str">
        <f t="shared" si="100"/>
        <v>Dec-2023</v>
      </c>
      <c r="Z270" s="3">
        <f t="shared" si="107"/>
        <v>45261</v>
      </c>
      <c r="AA270" s="3">
        <f t="shared" si="108"/>
        <v>44927</v>
      </c>
      <c r="AB270">
        <f t="shared" si="109"/>
        <v>11</v>
      </c>
      <c r="AC270" s="18" t="str">
        <f t="shared" si="101"/>
        <v>Q4-2023</v>
      </c>
      <c r="AD270" t="str">
        <f t="shared" si="110"/>
        <v>Americas → Brazil → São Paulo</v>
      </c>
      <c r="AG270" t="str">
        <f t="shared" si="111"/>
        <v>Low</v>
      </c>
      <c r="AH270">
        <f t="shared" si="112"/>
        <v>0</v>
      </c>
      <c r="AI270">
        <f t="shared" si="113"/>
        <v>0</v>
      </c>
      <c r="AJ270" s="11">
        <f>MIN(S270, WhatIf_Panel!$B$2)</f>
        <v>0</v>
      </c>
      <c r="AK270">
        <f>P270 * (1 + WhatIf_Panel!$B$3)</f>
        <v>579.13900000000001</v>
      </c>
      <c r="AL270">
        <f>ROUND(T270 * (1 + WhatIf_Panel!$B$4), 0)</f>
        <v>15</v>
      </c>
      <c r="AM270">
        <f t="shared" si="114"/>
        <v>7443</v>
      </c>
      <c r="AN270">
        <f t="shared" si="115"/>
        <v>8687.0850000000009</v>
      </c>
      <c r="AO270">
        <f t="shared" si="116"/>
        <v>-1244.0850000000009</v>
      </c>
      <c r="AP270" s="11">
        <f t="shared" si="117"/>
        <v>-0.16714832728738424</v>
      </c>
      <c r="AQ270" s="4">
        <f t="shared" si="118"/>
        <v>496.19999999999982</v>
      </c>
      <c r="AR270" s="4">
        <f t="shared" si="119"/>
        <v>-820.02500000000055</v>
      </c>
    </row>
    <row r="271" spans="1:44" x14ac:dyDescent="0.25">
      <c r="A271" t="s">
        <v>283</v>
      </c>
      <c r="B271" s="3">
        <v>45301</v>
      </c>
      <c r="C271" s="13">
        <v>45314</v>
      </c>
      <c r="D271">
        <f t="shared" si="96"/>
        <v>13</v>
      </c>
      <c r="E271" t="str">
        <f t="shared" si="97"/>
        <v>Original</v>
      </c>
      <c r="F271" s="3">
        <f t="shared" si="98"/>
        <v>45314</v>
      </c>
      <c r="G271" s="8">
        <f t="shared" si="99"/>
        <v>13</v>
      </c>
      <c r="H271" t="s">
        <v>649</v>
      </c>
      <c r="I271" t="s">
        <v>657</v>
      </c>
      <c r="J271" t="s">
        <v>673</v>
      </c>
      <c r="K271" t="s">
        <v>701</v>
      </c>
      <c r="L271" t="s">
        <v>711</v>
      </c>
      <c r="M271" t="s">
        <v>720</v>
      </c>
      <c r="N271" t="s">
        <v>728</v>
      </c>
      <c r="O271" t="s">
        <v>1003</v>
      </c>
      <c r="P271" s="4">
        <v>720</v>
      </c>
      <c r="Q271" s="23">
        <v>907.59</v>
      </c>
      <c r="R271" s="4">
        <f t="shared" si="102"/>
        <v>907.59</v>
      </c>
      <c r="S271" s="11">
        <v>0.154</v>
      </c>
      <c r="T271" s="8">
        <v>10</v>
      </c>
      <c r="U271" s="4">
        <f t="shared" si="103"/>
        <v>7678.2113999999992</v>
      </c>
      <c r="V271" s="4">
        <f t="shared" si="104"/>
        <v>7200</v>
      </c>
      <c r="W271" s="4">
        <f t="shared" si="105"/>
        <v>478.21139999999923</v>
      </c>
      <c r="X271" s="11">
        <f t="shared" si="106"/>
        <v>6.2281614179052078E-2</v>
      </c>
      <c r="Y271" s="3" t="str">
        <f t="shared" si="100"/>
        <v>Jan-2024</v>
      </c>
      <c r="Z271" s="3">
        <f t="shared" si="107"/>
        <v>45292</v>
      </c>
      <c r="AA271" s="3">
        <f t="shared" si="108"/>
        <v>44927</v>
      </c>
      <c r="AB271">
        <f t="shared" si="109"/>
        <v>12</v>
      </c>
      <c r="AC271" s="18" t="str">
        <f t="shared" si="101"/>
        <v>Q1-2024</v>
      </c>
      <c r="AD271" t="str">
        <f t="shared" si="110"/>
        <v>Europe → France → Marseille</v>
      </c>
      <c r="AG271" t="str">
        <f t="shared" si="111"/>
        <v>Medium</v>
      </c>
      <c r="AH271">
        <f t="shared" si="112"/>
        <v>0</v>
      </c>
      <c r="AI271">
        <f t="shared" si="113"/>
        <v>0</v>
      </c>
      <c r="AJ271" s="11">
        <f>MIN(S271, WhatIf_Panel!$B$2)</f>
        <v>0.154</v>
      </c>
      <c r="AK271">
        <f>P271 * (1 + WhatIf_Panel!$B$3)</f>
        <v>792.00000000000011</v>
      </c>
      <c r="AL271">
        <f>ROUND(T271 * (1 + WhatIf_Panel!$B$4), 0)</f>
        <v>11</v>
      </c>
      <c r="AM271">
        <f t="shared" si="114"/>
        <v>8446.0325400000002</v>
      </c>
      <c r="AN271">
        <f t="shared" si="115"/>
        <v>8712.0000000000018</v>
      </c>
      <c r="AO271">
        <f t="shared" si="116"/>
        <v>-265.96746000000167</v>
      </c>
      <c r="AP271" s="11">
        <f t="shared" si="117"/>
        <v>-3.1490224403042812E-2</v>
      </c>
      <c r="AQ271" s="4">
        <f t="shared" si="118"/>
        <v>767.82114000000092</v>
      </c>
      <c r="AR271" s="4">
        <f t="shared" si="119"/>
        <v>-744.1788600000009</v>
      </c>
    </row>
    <row r="272" spans="1:44" x14ac:dyDescent="0.25">
      <c r="A272" t="s">
        <v>284</v>
      </c>
      <c r="B272" s="3">
        <v>45141</v>
      </c>
      <c r="C272" s="13">
        <v>45152</v>
      </c>
      <c r="D272">
        <f t="shared" si="96"/>
        <v>11</v>
      </c>
      <c r="E272" t="str">
        <f t="shared" si="97"/>
        <v>Original</v>
      </c>
      <c r="F272" s="3">
        <f t="shared" si="98"/>
        <v>45152</v>
      </c>
      <c r="G272" s="8">
        <f t="shared" si="99"/>
        <v>11</v>
      </c>
      <c r="H272" t="s">
        <v>648</v>
      </c>
      <c r="I272" t="s">
        <v>655</v>
      </c>
      <c r="J272" t="s">
        <v>672</v>
      </c>
      <c r="K272" t="s">
        <v>701</v>
      </c>
      <c r="L272" t="s">
        <v>711</v>
      </c>
      <c r="M272" t="s">
        <v>713</v>
      </c>
      <c r="N272" t="s">
        <v>733</v>
      </c>
      <c r="O272" t="s">
        <v>1004</v>
      </c>
      <c r="P272" s="4">
        <v>232.73</v>
      </c>
      <c r="Q272" s="23">
        <v>334.19</v>
      </c>
      <c r="R272" s="4">
        <f t="shared" si="102"/>
        <v>334.19</v>
      </c>
      <c r="S272" s="11">
        <v>0.13400000000000001</v>
      </c>
      <c r="T272" s="8">
        <v>25</v>
      </c>
      <c r="U272" s="4">
        <f t="shared" si="103"/>
        <v>7235.2134999999998</v>
      </c>
      <c r="V272" s="4">
        <f t="shared" si="104"/>
        <v>5818.25</v>
      </c>
      <c r="W272" s="4">
        <f t="shared" si="105"/>
        <v>1416.9634999999998</v>
      </c>
      <c r="X272" s="11">
        <f t="shared" si="106"/>
        <v>0.1958426658729559</v>
      </c>
      <c r="Y272" s="3" t="str">
        <f t="shared" si="100"/>
        <v>Aug-2023</v>
      </c>
      <c r="Z272" s="3">
        <f t="shared" si="107"/>
        <v>45139</v>
      </c>
      <c r="AA272" s="3">
        <f t="shared" si="108"/>
        <v>44927</v>
      </c>
      <c r="AB272">
        <f t="shared" si="109"/>
        <v>7</v>
      </c>
      <c r="AC272" s="18" t="str">
        <f t="shared" si="101"/>
        <v>Q3-2023</v>
      </c>
      <c r="AD272" t="str">
        <f t="shared" si="110"/>
        <v>Americas → Brazil → Brasília</v>
      </c>
      <c r="AG272" t="str">
        <f t="shared" si="111"/>
        <v>Low</v>
      </c>
      <c r="AH272">
        <f t="shared" si="112"/>
        <v>0</v>
      </c>
      <c r="AI272">
        <f t="shared" si="113"/>
        <v>0</v>
      </c>
      <c r="AJ272" s="11">
        <f>MIN(S272, WhatIf_Panel!$B$2)</f>
        <v>0.13400000000000001</v>
      </c>
      <c r="AK272">
        <f>P272 * (1 + WhatIf_Panel!$B$3)</f>
        <v>256.00299999999999</v>
      </c>
      <c r="AL272">
        <f>ROUND(T272 * (1 + WhatIf_Panel!$B$4), 0)</f>
        <v>26</v>
      </c>
      <c r="AM272">
        <f t="shared" si="114"/>
        <v>7524.6220400000002</v>
      </c>
      <c r="AN272">
        <f t="shared" si="115"/>
        <v>6656.0779999999995</v>
      </c>
      <c r="AO272">
        <f t="shared" si="116"/>
        <v>868.54404000000068</v>
      </c>
      <c r="AP272" s="11">
        <f t="shared" si="117"/>
        <v>0.11542693246025161</v>
      </c>
      <c r="AQ272" s="4">
        <f t="shared" si="118"/>
        <v>289.40854000000036</v>
      </c>
      <c r="AR272" s="4">
        <f t="shared" si="119"/>
        <v>-548.41945999999916</v>
      </c>
    </row>
    <row r="273" spans="1:44" x14ac:dyDescent="0.25">
      <c r="A273" t="s">
        <v>285</v>
      </c>
      <c r="B273" s="3">
        <v>45707</v>
      </c>
      <c r="C273" s="13">
        <v>45725</v>
      </c>
      <c r="D273">
        <f t="shared" si="96"/>
        <v>18</v>
      </c>
      <c r="E273" t="str">
        <f t="shared" si="97"/>
        <v>Original</v>
      </c>
      <c r="F273" s="3">
        <f t="shared" si="98"/>
        <v>45725</v>
      </c>
      <c r="G273" s="8">
        <f t="shared" si="99"/>
        <v>18</v>
      </c>
      <c r="H273" t="s">
        <v>647</v>
      </c>
      <c r="I273" t="s">
        <v>654</v>
      </c>
      <c r="J273" t="s">
        <v>680</v>
      </c>
      <c r="K273" t="s">
        <v>705</v>
      </c>
      <c r="L273" t="s">
        <v>711</v>
      </c>
      <c r="M273" t="s">
        <v>719</v>
      </c>
      <c r="N273" t="s">
        <v>732</v>
      </c>
      <c r="O273" t="s">
        <v>1005</v>
      </c>
      <c r="P273" s="4">
        <v>325.87</v>
      </c>
      <c r="Q273" s="23">
        <v>538.79</v>
      </c>
      <c r="R273" s="4">
        <f t="shared" si="102"/>
        <v>538.79</v>
      </c>
      <c r="S273" s="11">
        <v>0.17399999999999999</v>
      </c>
      <c r="T273" s="8">
        <v>16</v>
      </c>
      <c r="U273" s="4">
        <f t="shared" si="103"/>
        <v>7120.6486400000003</v>
      </c>
      <c r="V273" s="4">
        <f t="shared" si="104"/>
        <v>5213.92</v>
      </c>
      <c r="W273" s="4">
        <f t="shared" si="105"/>
        <v>1906.7286400000003</v>
      </c>
      <c r="X273" s="11">
        <f t="shared" si="106"/>
        <v>0.26777457172778013</v>
      </c>
      <c r="Y273" s="3" t="str">
        <f t="shared" si="100"/>
        <v>Feb-2025</v>
      </c>
      <c r="Z273" s="3">
        <f t="shared" si="107"/>
        <v>45689</v>
      </c>
      <c r="AA273" s="3">
        <f t="shared" si="108"/>
        <v>44927</v>
      </c>
      <c r="AB273">
        <f t="shared" si="109"/>
        <v>25</v>
      </c>
      <c r="AC273" s="18" t="str">
        <f t="shared" si="101"/>
        <v>Q1-2025</v>
      </c>
      <c r="AD273" t="str">
        <f t="shared" si="110"/>
        <v>Asia → India → Delhi</v>
      </c>
      <c r="AG273" t="str">
        <f t="shared" si="111"/>
        <v>Low</v>
      </c>
      <c r="AH273">
        <f t="shared" si="112"/>
        <v>0</v>
      </c>
      <c r="AI273">
        <f t="shared" si="113"/>
        <v>0</v>
      </c>
      <c r="AJ273" s="11">
        <f>MIN(S273, WhatIf_Panel!$B$2)</f>
        <v>0.17399999999999999</v>
      </c>
      <c r="AK273">
        <f>P273 * (1 + WhatIf_Panel!$B$3)</f>
        <v>358.45700000000005</v>
      </c>
      <c r="AL273">
        <f>ROUND(T273 * (1 + WhatIf_Panel!$B$4), 0)</f>
        <v>17</v>
      </c>
      <c r="AM273">
        <f t="shared" si="114"/>
        <v>7565.6891800000012</v>
      </c>
      <c r="AN273">
        <f t="shared" si="115"/>
        <v>6093.7690000000011</v>
      </c>
      <c r="AO273">
        <f t="shared" si="116"/>
        <v>1471.9201800000001</v>
      </c>
      <c r="AP273" s="11">
        <f t="shared" si="117"/>
        <v>0.19455202890055812</v>
      </c>
      <c r="AQ273" s="4">
        <f t="shared" si="118"/>
        <v>445.04054000000087</v>
      </c>
      <c r="AR273" s="4">
        <f t="shared" si="119"/>
        <v>-434.8084600000002</v>
      </c>
    </row>
    <row r="274" spans="1:44" x14ac:dyDescent="0.25">
      <c r="A274" t="s">
        <v>286</v>
      </c>
      <c r="B274" s="3">
        <v>45382</v>
      </c>
      <c r="C274" s="13">
        <v>45399</v>
      </c>
      <c r="D274">
        <f t="shared" si="96"/>
        <v>17</v>
      </c>
      <c r="E274" t="str">
        <f t="shared" si="97"/>
        <v>Original</v>
      </c>
      <c r="F274" s="3">
        <f t="shared" si="98"/>
        <v>45399</v>
      </c>
      <c r="G274" s="8">
        <f t="shared" si="99"/>
        <v>17</v>
      </c>
      <c r="H274" t="s">
        <v>649</v>
      </c>
      <c r="I274" t="s">
        <v>656</v>
      </c>
      <c r="J274" t="s">
        <v>698</v>
      </c>
      <c r="K274" t="s">
        <v>702</v>
      </c>
      <c r="L274" t="s">
        <v>711</v>
      </c>
      <c r="M274" t="s">
        <v>722</v>
      </c>
      <c r="N274" t="s">
        <v>732</v>
      </c>
      <c r="O274" t="s">
        <v>1006</v>
      </c>
      <c r="P274" s="4">
        <v>1025.51</v>
      </c>
      <c r="Q274" s="23">
        <v>1436.54</v>
      </c>
      <c r="R274" s="4">
        <f t="shared" si="102"/>
        <v>1436.54</v>
      </c>
      <c r="S274" s="11">
        <v>0.13900000000000001</v>
      </c>
      <c r="T274" s="8">
        <v>28</v>
      </c>
      <c r="U274" s="4">
        <f t="shared" si="103"/>
        <v>34632.106319999999</v>
      </c>
      <c r="V274" s="4">
        <f t="shared" si="104"/>
        <v>28714.28</v>
      </c>
      <c r="W274" s="4">
        <f t="shared" si="105"/>
        <v>5917.8263200000001</v>
      </c>
      <c r="X274" s="11">
        <f t="shared" si="106"/>
        <v>0.17087688127656453</v>
      </c>
      <c r="Y274" s="3" t="str">
        <f t="shared" si="100"/>
        <v>Mar-2024</v>
      </c>
      <c r="Z274" s="3">
        <f t="shared" si="107"/>
        <v>45352</v>
      </c>
      <c r="AA274" s="3">
        <f t="shared" si="108"/>
        <v>44927</v>
      </c>
      <c r="AB274">
        <f t="shared" si="109"/>
        <v>14</v>
      </c>
      <c r="AC274" s="18" t="str">
        <f t="shared" si="101"/>
        <v>Q1-2024</v>
      </c>
      <c r="AD274" t="str">
        <f t="shared" si="110"/>
        <v>Europe → Germany → Frankfurt</v>
      </c>
      <c r="AG274" t="str">
        <f t="shared" si="111"/>
        <v>Medium</v>
      </c>
      <c r="AH274">
        <f t="shared" si="112"/>
        <v>0</v>
      </c>
      <c r="AI274">
        <f t="shared" si="113"/>
        <v>0</v>
      </c>
      <c r="AJ274" s="11">
        <f>MIN(S274, WhatIf_Panel!$B$2)</f>
        <v>0.13900000000000001</v>
      </c>
      <c r="AK274">
        <f>P274 * (1 + WhatIf_Panel!$B$3)</f>
        <v>1128.0610000000001</v>
      </c>
      <c r="AL274">
        <f>ROUND(T274 * (1 + WhatIf_Panel!$B$4), 0)</f>
        <v>29</v>
      </c>
      <c r="AM274">
        <f t="shared" si="114"/>
        <v>35868.967259999998</v>
      </c>
      <c r="AN274">
        <f t="shared" si="115"/>
        <v>32713.769000000004</v>
      </c>
      <c r="AO274">
        <f t="shared" si="116"/>
        <v>3155.1982599999938</v>
      </c>
      <c r="AP274" s="11">
        <f t="shared" si="117"/>
        <v>8.7964569404220816E-2</v>
      </c>
      <c r="AQ274" s="4">
        <f t="shared" si="118"/>
        <v>1236.8609399999987</v>
      </c>
      <c r="AR274" s="4">
        <f t="shared" si="119"/>
        <v>-2762.6280600000064</v>
      </c>
    </row>
    <row r="275" spans="1:44" x14ac:dyDescent="0.25">
      <c r="A275" t="s">
        <v>287</v>
      </c>
      <c r="B275" s="3">
        <v>45131</v>
      </c>
      <c r="C275" s="13">
        <v>45151</v>
      </c>
      <c r="D275">
        <f t="shared" si="96"/>
        <v>20</v>
      </c>
      <c r="E275" t="str">
        <f t="shared" si="97"/>
        <v>Original</v>
      </c>
      <c r="F275" s="3">
        <f t="shared" si="98"/>
        <v>45151</v>
      </c>
      <c r="G275" s="8">
        <f t="shared" si="99"/>
        <v>20</v>
      </c>
      <c r="H275" t="s">
        <v>648</v>
      </c>
      <c r="I275" t="s">
        <v>653</v>
      </c>
      <c r="J275" t="s">
        <v>681</v>
      </c>
      <c r="K275" t="s">
        <v>702</v>
      </c>
      <c r="L275" t="s">
        <v>711</v>
      </c>
      <c r="M275" t="s">
        <v>712</v>
      </c>
      <c r="N275" t="s">
        <v>732</v>
      </c>
      <c r="O275" t="s">
        <v>1007</v>
      </c>
      <c r="P275" s="4">
        <v>1082.3800000000001</v>
      </c>
      <c r="Q275" s="23">
        <v>1766.55</v>
      </c>
      <c r="R275" s="4">
        <f t="shared" si="102"/>
        <v>1766.55</v>
      </c>
      <c r="S275" s="11">
        <v>0.16400000000000001</v>
      </c>
      <c r="T275" s="8">
        <v>20</v>
      </c>
      <c r="U275" s="4">
        <f t="shared" si="103"/>
        <v>29536.716</v>
      </c>
      <c r="V275" s="4">
        <f t="shared" si="104"/>
        <v>21647.600000000002</v>
      </c>
      <c r="W275" s="4">
        <f t="shared" si="105"/>
        <v>7889.1159999999982</v>
      </c>
      <c r="X275" s="11">
        <f t="shared" si="106"/>
        <v>0.26709523157550752</v>
      </c>
      <c r="Y275" s="3" t="str">
        <f t="shared" si="100"/>
        <v>Jul-2023</v>
      </c>
      <c r="Z275" s="3">
        <f t="shared" si="107"/>
        <v>45108</v>
      </c>
      <c r="AA275" s="3">
        <f t="shared" si="108"/>
        <v>44927</v>
      </c>
      <c r="AB275">
        <f t="shared" si="109"/>
        <v>6</v>
      </c>
      <c r="AC275" s="18" t="str">
        <f t="shared" si="101"/>
        <v>Q3-2023</v>
      </c>
      <c r="AD275" t="str">
        <f t="shared" si="110"/>
        <v>Americas → Canada → Montreal</v>
      </c>
      <c r="AG275" t="str">
        <f t="shared" si="111"/>
        <v>High</v>
      </c>
      <c r="AH275">
        <f t="shared" si="112"/>
        <v>0</v>
      </c>
      <c r="AI275">
        <f t="shared" si="113"/>
        <v>0</v>
      </c>
      <c r="AJ275" s="11">
        <f>MIN(S275, WhatIf_Panel!$B$2)</f>
        <v>0.16400000000000001</v>
      </c>
      <c r="AK275">
        <f>P275 * (1 + WhatIf_Panel!$B$3)</f>
        <v>1190.6180000000002</v>
      </c>
      <c r="AL275">
        <f>ROUND(T275 * (1 + WhatIf_Panel!$B$4), 0)</f>
        <v>21</v>
      </c>
      <c r="AM275">
        <f t="shared" si="114"/>
        <v>31013.551799999994</v>
      </c>
      <c r="AN275">
        <f t="shared" si="115"/>
        <v>25002.978000000003</v>
      </c>
      <c r="AO275">
        <f t="shared" si="116"/>
        <v>6010.573799999991</v>
      </c>
      <c r="AP275" s="11">
        <f t="shared" si="117"/>
        <v>0.19380475473305808</v>
      </c>
      <c r="AQ275" s="4">
        <f t="shared" si="118"/>
        <v>1476.8357999999935</v>
      </c>
      <c r="AR275" s="4">
        <f t="shared" si="119"/>
        <v>-1878.5422000000071</v>
      </c>
    </row>
    <row r="276" spans="1:44" x14ac:dyDescent="0.25">
      <c r="A276" t="s">
        <v>288</v>
      </c>
      <c r="B276" s="3">
        <v>45367</v>
      </c>
      <c r="C276" s="13">
        <v>45395</v>
      </c>
      <c r="D276">
        <f t="shared" si="96"/>
        <v>28</v>
      </c>
      <c r="E276" t="str">
        <f t="shared" si="97"/>
        <v>Original</v>
      </c>
      <c r="F276" s="3">
        <f t="shared" si="98"/>
        <v>45395</v>
      </c>
      <c r="G276" s="8">
        <f t="shared" si="99"/>
        <v>28</v>
      </c>
      <c r="H276" t="s">
        <v>649</v>
      </c>
      <c r="I276" t="s">
        <v>657</v>
      </c>
      <c r="J276" t="s">
        <v>690</v>
      </c>
      <c r="K276" t="s">
        <v>705</v>
      </c>
      <c r="L276" t="s">
        <v>708</v>
      </c>
      <c r="M276" t="s">
        <v>723</v>
      </c>
      <c r="N276" t="s">
        <v>728</v>
      </c>
      <c r="O276" t="s">
        <v>1008</v>
      </c>
      <c r="P276" s="4">
        <v>287.61</v>
      </c>
      <c r="Q276" s="23">
        <v>628.54</v>
      </c>
      <c r="R276" s="4">
        <f t="shared" si="102"/>
        <v>628.54</v>
      </c>
      <c r="S276" s="11">
        <v>0.13500000000000001</v>
      </c>
      <c r="T276" s="8">
        <v>21</v>
      </c>
      <c r="U276" s="4">
        <f t="shared" si="103"/>
        <v>11417.429099999999</v>
      </c>
      <c r="V276" s="4">
        <f t="shared" si="104"/>
        <v>6039.81</v>
      </c>
      <c r="W276" s="4">
        <f t="shared" si="105"/>
        <v>5377.619099999999</v>
      </c>
      <c r="X276" s="11">
        <f t="shared" si="106"/>
        <v>0.47100087531964613</v>
      </c>
      <c r="Y276" s="3" t="str">
        <f t="shared" si="100"/>
        <v>Mar-2024</v>
      </c>
      <c r="Z276" s="3">
        <f t="shared" si="107"/>
        <v>45352</v>
      </c>
      <c r="AA276" s="3">
        <f t="shared" si="108"/>
        <v>44927</v>
      </c>
      <c r="AB276">
        <f t="shared" si="109"/>
        <v>14</v>
      </c>
      <c r="AC276" s="18" t="str">
        <f t="shared" si="101"/>
        <v>Q1-2024</v>
      </c>
      <c r="AD276" t="str">
        <f t="shared" si="110"/>
        <v>Europe → France → Paris</v>
      </c>
      <c r="AG276" t="str">
        <f t="shared" si="111"/>
        <v>Low</v>
      </c>
      <c r="AH276">
        <f t="shared" si="112"/>
        <v>0</v>
      </c>
      <c r="AI276">
        <f t="shared" si="113"/>
        <v>0</v>
      </c>
      <c r="AJ276" s="11">
        <f>MIN(S276, WhatIf_Panel!$B$2)</f>
        <v>0.13500000000000001</v>
      </c>
      <c r="AK276">
        <f>P276 * (1 + WhatIf_Panel!$B$3)</f>
        <v>316.37100000000004</v>
      </c>
      <c r="AL276">
        <f>ROUND(T276 * (1 + WhatIf_Panel!$B$4), 0)</f>
        <v>22</v>
      </c>
      <c r="AM276">
        <f t="shared" si="114"/>
        <v>11961.116199999999</v>
      </c>
      <c r="AN276">
        <f t="shared" si="115"/>
        <v>6960.1620000000012</v>
      </c>
      <c r="AO276">
        <f t="shared" si="116"/>
        <v>5000.9541999999974</v>
      </c>
      <c r="AP276" s="11">
        <f t="shared" si="117"/>
        <v>0.41810096285161064</v>
      </c>
      <c r="AQ276" s="4">
        <f t="shared" si="118"/>
        <v>543.68709999999919</v>
      </c>
      <c r="AR276" s="4">
        <f t="shared" si="119"/>
        <v>-376.66490000000158</v>
      </c>
    </row>
    <row r="277" spans="1:44" x14ac:dyDescent="0.25">
      <c r="A277" t="s">
        <v>289</v>
      </c>
      <c r="B277" s="3">
        <v>45316</v>
      </c>
      <c r="C277" s="13">
        <v>45318</v>
      </c>
      <c r="D277">
        <f t="shared" si="96"/>
        <v>2</v>
      </c>
      <c r="E277" t="str">
        <f t="shared" si="97"/>
        <v>Original</v>
      </c>
      <c r="F277" s="3">
        <f t="shared" si="98"/>
        <v>45318</v>
      </c>
      <c r="G277" s="8">
        <f t="shared" si="99"/>
        <v>2</v>
      </c>
      <c r="H277" t="s">
        <v>648</v>
      </c>
      <c r="I277" t="s">
        <v>655</v>
      </c>
      <c r="J277" t="s">
        <v>670</v>
      </c>
      <c r="K277" t="s">
        <v>703</v>
      </c>
      <c r="L277" t="s">
        <v>709</v>
      </c>
      <c r="M277" t="s">
        <v>725</v>
      </c>
      <c r="N277" t="s">
        <v>731</v>
      </c>
      <c r="O277" t="s">
        <v>1009</v>
      </c>
      <c r="P277" s="4">
        <v>1410.97</v>
      </c>
      <c r="Q277" s="23">
        <v>1650.75</v>
      </c>
      <c r="R277" s="4">
        <f t="shared" si="102"/>
        <v>1650.75</v>
      </c>
      <c r="S277" s="11">
        <v>0.13500000000000001</v>
      </c>
      <c r="T277" s="8">
        <v>6</v>
      </c>
      <c r="U277" s="4">
        <f t="shared" si="103"/>
        <v>8567.3924999999999</v>
      </c>
      <c r="V277" s="4">
        <f t="shared" si="104"/>
        <v>8465.82</v>
      </c>
      <c r="W277" s="4">
        <f t="shared" si="105"/>
        <v>101.57250000000022</v>
      </c>
      <c r="X277" s="11">
        <f t="shared" si="106"/>
        <v>1.1855707556295596E-2</v>
      </c>
      <c r="Y277" s="3" t="str">
        <f t="shared" si="100"/>
        <v>Jan-2024</v>
      </c>
      <c r="Z277" s="3">
        <f t="shared" si="107"/>
        <v>45292</v>
      </c>
      <c r="AA277" s="3">
        <f t="shared" si="108"/>
        <v>44927</v>
      </c>
      <c r="AB277">
        <f t="shared" si="109"/>
        <v>12</v>
      </c>
      <c r="AC277" s="18" t="str">
        <f t="shared" si="101"/>
        <v>Q1-2024</v>
      </c>
      <c r="AD277" t="str">
        <f t="shared" si="110"/>
        <v>Americas → Brazil → São Paulo</v>
      </c>
      <c r="AG277" t="str">
        <f t="shared" si="111"/>
        <v>High</v>
      </c>
      <c r="AH277">
        <f t="shared" si="112"/>
        <v>1</v>
      </c>
      <c r="AI277">
        <f t="shared" si="113"/>
        <v>0</v>
      </c>
      <c r="AJ277" s="11">
        <f>MIN(S277, WhatIf_Panel!$B$2)</f>
        <v>0.13500000000000001</v>
      </c>
      <c r="AK277">
        <f>P277 * (1 + WhatIf_Panel!$B$3)</f>
        <v>1552.0670000000002</v>
      </c>
      <c r="AL277">
        <f>ROUND(T277 * (1 + WhatIf_Panel!$B$4), 0)</f>
        <v>6</v>
      </c>
      <c r="AM277">
        <f t="shared" si="114"/>
        <v>8567.3924999999999</v>
      </c>
      <c r="AN277">
        <f t="shared" si="115"/>
        <v>9312.4020000000019</v>
      </c>
      <c r="AO277">
        <f t="shared" si="116"/>
        <v>-745.00950000000194</v>
      </c>
      <c r="AP277" s="11">
        <f t="shared" si="117"/>
        <v>-8.69587216880751E-2</v>
      </c>
      <c r="AQ277" s="4">
        <f t="shared" si="118"/>
        <v>0</v>
      </c>
      <c r="AR277" s="4">
        <f t="shared" si="119"/>
        <v>-846.58200000000215</v>
      </c>
    </row>
    <row r="278" spans="1:44" x14ac:dyDescent="0.25">
      <c r="A278" t="s">
        <v>290</v>
      </c>
      <c r="B278" s="3">
        <v>45378</v>
      </c>
      <c r="C278" s="13">
        <v>45393</v>
      </c>
      <c r="D278">
        <f t="shared" si="96"/>
        <v>15</v>
      </c>
      <c r="E278" t="str">
        <f t="shared" si="97"/>
        <v>Original</v>
      </c>
      <c r="F278" s="3">
        <f t="shared" si="98"/>
        <v>45393</v>
      </c>
      <c r="G278" s="8">
        <f t="shared" si="99"/>
        <v>15</v>
      </c>
      <c r="H278" t="s">
        <v>648</v>
      </c>
      <c r="I278" t="s">
        <v>660</v>
      </c>
      <c r="J278" t="s">
        <v>686</v>
      </c>
      <c r="K278" t="s">
        <v>705</v>
      </c>
      <c r="L278" t="s">
        <v>711</v>
      </c>
      <c r="M278" t="s">
        <v>719</v>
      </c>
      <c r="N278" t="s">
        <v>729</v>
      </c>
      <c r="O278" t="s">
        <v>1010</v>
      </c>
      <c r="P278" s="4">
        <v>1338.35</v>
      </c>
      <c r="Q278" s="23">
        <v>2247.14</v>
      </c>
      <c r="R278" s="4">
        <f t="shared" si="102"/>
        <v>2247.14</v>
      </c>
      <c r="S278" s="11">
        <v>0.115</v>
      </c>
      <c r="T278" s="8">
        <v>40</v>
      </c>
      <c r="U278" s="4">
        <f t="shared" si="103"/>
        <v>79548.755999999994</v>
      </c>
      <c r="V278" s="4">
        <f t="shared" si="104"/>
        <v>53534</v>
      </c>
      <c r="W278" s="4">
        <f t="shared" si="105"/>
        <v>26014.755999999994</v>
      </c>
      <c r="X278" s="11">
        <f t="shared" si="106"/>
        <v>0.32702907384246205</v>
      </c>
      <c r="Y278" s="3" t="str">
        <f t="shared" si="100"/>
        <v>Mar-2024</v>
      </c>
      <c r="Z278" s="3">
        <f t="shared" si="107"/>
        <v>45352</v>
      </c>
      <c r="AA278" s="3">
        <f t="shared" si="108"/>
        <v>44927</v>
      </c>
      <c r="AB278">
        <f t="shared" si="109"/>
        <v>14</v>
      </c>
      <c r="AC278" s="18" t="str">
        <f t="shared" si="101"/>
        <v>Q1-2024</v>
      </c>
      <c r="AD278" t="str">
        <f t="shared" si="110"/>
        <v>Americas → USA → San Francisco</v>
      </c>
      <c r="AG278" t="str">
        <f t="shared" si="111"/>
        <v>High</v>
      </c>
      <c r="AH278">
        <f t="shared" si="112"/>
        <v>0</v>
      </c>
      <c r="AI278">
        <f t="shared" si="113"/>
        <v>0</v>
      </c>
      <c r="AJ278" s="11">
        <f>MIN(S278, WhatIf_Panel!$B$2)</f>
        <v>0.115</v>
      </c>
      <c r="AK278">
        <f>P278 * (1 + WhatIf_Panel!$B$3)</f>
        <v>1472.1849999999999</v>
      </c>
      <c r="AL278">
        <f>ROUND(T278 * (1 + WhatIf_Panel!$B$4), 0)</f>
        <v>42</v>
      </c>
      <c r="AM278">
        <f t="shared" si="114"/>
        <v>83526.193799999994</v>
      </c>
      <c r="AN278">
        <f t="shared" si="115"/>
        <v>61831.77</v>
      </c>
      <c r="AO278">
        <f t="shared" si="116"/>
        <v>21694.423799999997</v>
      </c>
      <c r="AP278" s="11">
        <f t="shared" si="117"/>
        <v>0.25973198122670826</v>
      </c>
      <c r="AQ278" s="4">
        <f t="shared" si="118"/>
        <v>3977.4377999999997</v>
      </c>
      <c r="AR278" s="4">
        <f t="shared" si="119"/>
        <v>-4320.3321999999971</v>
      </c>
    </row>
    <row r="279" spans="1:44" x14ac:dyDescent="0.25">
      <c r="A279" t="s">
        <v>291</v>
      </c>
      <c r="B279" s="3">
        <v>45832</v>
      </c>
      <c r="C279" s="13">
        <v>45852</v>
      </c>
      <c r="D279">
        <f t="shared" si="96"/>
        <v>20</v>
      </c>
      <c r="E279" t="str">
        <f t="shared" si="97"/>
        <v>Original</v>
      </c>
      <c r="F279" s="3">
        <f t="shared" si="98"/>
        <v>45852</v>
      </c>
      <c r="G279" s="8">
        <f t="shared" si="99"/>
        <v>20</v>
      </c>
      <c r="H279" t="s">
        <v>649</v>
      </c>
      <c r="I279" t="s">
        <v>656</v>
      </c>
      <c r="J279" t="s">
        <v>671</v>
      </c>
      <c r="K279" t="s">
        <v>701</v>
      </c>
      <c r="L279" t="s">
        <v>711</v>
      </c>
      <c r="M279" t="s">
        <v>719</v>
      </c>
      <c r="N279" t="s">
        <v>733</v>
      </c>
      <c r="O279" t="s">
        <v>1011</v>
      </c>
      <c r="P279" s="4">
        <v>385.08</v>
      </c>
      <c r="Q279" s="23">
        <v>893.19</v>
      </c>
      <c r="R279" s="4">
        <f t="shared" si="102"/>
        <v>893.19</v>
      </c>
      <c r="S279" s="11">
        <v>0.151</v>
      </c>
      <c r="T279" s="8">
        <v>8</v>
      </c>
      <c r="U279" s="4">
        <f t="shared" si="103"/>
        <v>6066.54648</v>
      </c>
      <c r="V279" s="4">
        <f t="shared" si="104"/>
        <v>3080.64</v>
      </c>
      <c r="W279" s="4">
        <f t="shared" si="105"/>
        <v>2985.9064800000001</v>
      </c>
      <c r="X279" s="11">
        <f t="shared" si="106"/>
        <v>0.49219213762621666</v>
      </c>
      <c r="Y279" s="3" t="str">
        <f t="shared" si="100"/>
        <v>Jun-2025</v>
      </c>
      <c r="Z279" s="3">
        <f t="shared" si="107"/>
        <v>45809</v>
      </c>
      <c r="AA279" s="3">
        <f t="shared" si="108"/>
        <v>44927</v>
      </c>
      <c r="AB279">
        <f t="shared" si="109"/>
        <v>29</v>
      </c>
      <c r="AC279" s="18" t="str">
        <f t="shared" si="101"/>
        <v>Q2-2025</v>
      </c>
      <c r="AD279" t="str">
        <f t="shared" si="110"/>
        <v>Europe → Germany → Berlin</v>
      </c>
      <c r="AG279" t="str">
        <f t="shared" si="111"/>
        <v>Medium</v>
      </c>
      <c r="AH279">
        <f t="shared" si="112"/>
        <v>0</v>
      </c>
      <c r="AI279">
        <f t="shared" si="113"/>
        <v>0</v>
      </c>
      <c r="AJ279" s="11">
        <f>MIN(S279, WhatIf_Panel!$B$2)</f>
        <v>0.151</v>
      </c>
      <c r="AK279">
        <f>P279 * (1 + WhatIf_Panel!$B$3)</f>
        <v>423.58800000000002</v>
      </c>
      <c r="AL279">
        <f>ROUND(T279 * (1 + WhatIf_Panel!$B$4), 0)</f>
        <v>8</v>
      </c>
      <c r="AM279">
        <f t="shared" si="114"/>
        <v>6066.54648</v>
      </c>
      <c r="AN279">
        <f t="shared" si="115"/>
        <v>3388.7040000000002</v>
      </c>
      <c r="AO279">
        <f t="shared" si="116"/>
        <v>2677.8424799999998</v>
      </c>
      <c r="AP279" s="11">
        <f t="shared" si="117"/>
        <v>0.44141135138883825</v>
      </c>
      <c r="AQ279" s="4">
        <f t="shared" si="118"/>
        <v>0</v>
      </c>
      <c r="AR279" s="4">
        <f t="shared" si="119"/>
        <v>-308.06400000000031</v>
      </c>
    </row>
    <row r="280" spans="1:44" x14ac:dyDescent="0.25">
      <c r="A280" t="s">
        <v>292</v>
      </c>
      <c r="B280" s="3">
        <v>45459</v>
      </c>
      <c r="C280" s="13">
        <v>45476</v>
      </c>
      <c r="D280">
        <f t="shared" si="96"/>
        <v>17</v>
      </c>
      <c r="E280" t="str">
        <f t="shared" si="97"/>
        <v>Original</v>
      </c>
      <c r="F280" s="3">
        <f t="shared" si="98"/>
        <v>45476</v>
      </c>
      <c r="G280" s="8">
        <f t="shared" si="99"/>
        <v>17</v>
      </c>
      <c r="H280" t="s">
        <v>646</v>
      </c>
      <c r="I280" t="s">
        <v>661</v>
      </c>
      <c r="J280" t="s">
        <v>682</v>
      </c>
      <c r="K280" t="s">
        <v>706</v>
      </c>
      <c r="L280" t="s">
        <v>709</v>
      </c>
      <c r="M280" t="s">
        <v>721</v>
      </c>
      <c r="N280" t="s">
        <v>730</v>
      </c>
      <c r="O280" t="s">
        <v>1012</v>
      </c>
      <c r="P280" s="4">
        <v>1173.83</v>
      </c>
      <c r="Q280" s="23">
        <v>2328.9</v>
      </c>
      <c r="R280" s="4">
        <f t="shared" si="102"/>
        <v>2328.9</v>
      </c>
      <c r="S280" s="11">
        <v>0.12</v>
      </c>
      <c r="T280" s="8">
        <v>17</v>
      </c>
      <c r="U280" s="4">
        <f t="shared" si="103"/>
        <v>34840.344000000005</v>
      </c>
      <c r="V280" s="4">
        <f t="shared" si="104"/>
        <v>19955.11</v>
      </c>
      <c r="W280" s="4">
        <f t="shared" si="105"/>
        <v>14885.234000000004</v>
      </c>
      <c r="X280" s="11">
        <f t="shared" si="106"/>
        <v>0.42724130393201637</v>
      </c>
      <c r="Y280" s="3" t="str">
        <f t="shared" si="100"/>
        <v>Jun-2024</v>
      </c>
      <c r="Z280" s="3">
        <f t="shared" si="107"/>
        <v>45444</v>
      </c>
      <c r="AA280" s="3">
        <f t="shared" si="108"/>
        <v>44927</v>
      </c>
      <c r="AB280">
        <f t="shared" si="109"/>
        <v>17</v>
      </c>
      <c r="AC280" s="18" t="str">
        <f t="shared" si="101"/>
        <v>Q2-2024</v>
      </c>
      <c r="AD280" t="str">
        <f t="shared" si="110"/>
        <v>Africa → South Africa → Johannesburg</v>
      </c>
      <c r="AG280" t="str">
        <f t="shared" si="111"/>
        <v>High</v>
      </c>
      <c r="AH280">
        <f t="shared" si="112"/>
        <v>0</v>
      </c>
      <c r="AI280">
        <f t="shared" si="113"/>
        <v>0</v>
      </c>
      <c r="AJ280" s="11">
        <f>MIN(S280, WhatIf_Panel!$B$2)</f>
        <v>0.12</v>
      </c>
      <c r="AK280">
        <f>P280 * (1 + WhatIf_Panel!$B$3)</f>
        <v>1291.213</v>
      </c>
      <c r="AL280">
        <f>ROUND(T280 * (1 + WhatIf_Panel!$B$4), 0)</f>
        <v>18</v>
      </c>
      <c r="AM280">
        <f t="shared" si="114"/>
        <v>36889.776000000005</v>
      </c>
      <c r="AN280">
        <f t="shared" si="115"/>
        <v>23241.833999999999</v>
      </c>
      <c r="AO280">
        <f t="shared" si="116"/>
        <v>13647.942000000006</v>
      </c>
      <c r="AP280" s="11">
        <f t="shared" si="117"/>
        <v>0.36996543432521806</v>
      </c>
      <c r="AQ280" s="4">
        <f t="shared" si="118"/>
        <v>2049.4320000000007</v>
      </c>
      <c r="AR280" s="4">
        <f t="shared" si="119"/>
        <v>-1237.2919999999976</v>
      </c>
    </row>
    <row r="281" spans="1:44" x14ac:dyDescent="0.25">
      <c r="A281" t="s">
        <v>293</v>
      </c>
      <c r="B281" s="3">
        <v>45229</v>
      </c>
      <c r="C281" s="13">
        <v>45244</v>
      </c>
      <c r="D281">
        <f t="shared" si="96"/>
        <v>15</v>
      </c>
      <c r="E281" t="str">
        <f t="shared" si="97"/>
        <v>Original</v>
      </c>
      <c r="F281" s="3">
        <f t="shared" si="98"/>
        <v>45244</v>
      </c>
      <c r="G281" s="8">
        <f t="shared" si="99"/>
        <v>15</v>
      </c>
      <c r="H281" t="s">
        <v>647</v>
      </c>
      <c r="I281" t="s">
        <v>654</v>
      </c>
      <c r="J281" t="s">
        <v>668</v>
      </c>
      <c r="K281" t="s">
        <v>701</v>
      </c>
      <c r="L281" t="s">
        <v>708</v>
      </c>
      <c r="M281" t="s">
        <v>721</v>
      </c>
      <c r="N281" t="s">
        <v>731</v>
      </c>
      <c r="O281" t="s">
        <v>1013</v>
      </c>
      <c r="P281" s="4">
        <v>953.46</v>
      </c>
      <c r="Q281" s="23">
        <v>2066.75</v>
      </c>
      <c r="R281" s="4">
        <f t="shared" si="102"/>
        <v>2066.75</v>
      </c>
      <c r="S281" s="11">
        <v>0.13800000000000001</v>
      </c>
      <c r="T281" s="8">
        <v>5</v>
      </c>
      <c r="U281" s="4">
        <f t="shared" si="103"/>
        <v>8907.6924999999992</v>
      </c>
      <c r="V281" s="4">
        <f t="shared" si="104"/>
        <v>4767.3</v>
      </c>
      <c r="W281" s="4">
        <f t="shared" si="105"/>
        <v>4140.392499999999</v>
      </c>
      <c r="X281" s="11">
        <f t="shared" si="106"/>
        <v>0.46481089238318446</v>
      </c>
      <c r="Y281" s="3" t="str">
        <f t="shared" si="100"/>
        <v>Oct-2023</v>
      </c>
      <c r="Z281" s="3">
        <f t="shared" si="107"/>
        <v>45200</v>
      </c>
      <c r="AA281" s="3">
        <f t="shared" si="108"/>
        <v>44927</v>
      </c>
      <c r="AB281">
        <f t="shared" si="109"/>
        <v>9</v>
      </c>
      <c r="AC281" s="18" t="str">
        <f t="shared" si="101"/>
        <v>Q4-2023</v>
      </c>
      <c r="AD281" t="str">
        <f t="shared" si="110"/>
        <v>Asia → India → Bengaluru</v>
      </c>
      <c r="AG281" t="str">
        <f t="shared" si="111"/>
        <v>High</v>
      </c>
      <c r="AH281">
        <f t="shared" si="112"/>
        <v>0</v>
      </c>
      <c r="AI281">
        <f t="shared" si="113"/>
        <v>0</v>
      </c>
      <c r="AJ281" s="11">
        <f>MIN(S281, WhatIf_Panel!$B$2)</f>
        <v>0.13800000000000001</v>
      </c>
      <c r="AK281">
        <f>P281 * (1 + WhatIf_Panel!$B$3)</f>
        <v>1048.806</v>
      </c>
      <c r="AL281">
        <f>ROUND(T281 * (1 + WhatIf_Panel!$B$4), 0)</f>
        <v>5</v>
      </c>
      <c r="AM281">
        <f t="shared" si="114"/>
        <v>8907.6924999999992</v>
      </c>
      <c r="AN281">
        <f t="shared" si="115"/>
        <v>5244.0300000000007</v>
      </c>
      <c r="AO281">
        <f t="shared" si="116"/>
        <v>3663.6624999999985</v>
      </c>
      <c r="AP281" s="11">
        <f t="shared" si="117"/>
        <v>0.41129198162150288</v>
      </c>
      <c r="AQ281" s="4">
        <f t="shared" si="118"/>
        <v>0</v>
      </c>
      <c r="AR281" s="4">
        <f t="shared" si="119"/>
        <v>-476.73000000000047</v>
      </c>
    </row>
    <row r="282" spans="1:44" x14ac:dyDescent="0.25">
      <c r="A282" t="s">
        <v>294</v>
      </c>
      <c r="B282" s="3">
        <v>45092</v>
      </c>
      <c r="C282" s="13">
        <v>45100</v>
      </c>
      <c r="D282">
        <f t="shared" si="96"/>
        <v>8</v>
      </c>
      <c r="E282" t="str">
        <f t="shared" si="97"/>
        <v>Original</v>
      </c>
      <c r="F282" s="3">
        <f t="shared" si="98"/>
        <v>45100</v>
      </c>
      <c r="G282" s="8">
        <f t="shared" si="99"/>
        <v>8</v>
      </c>
      <c r="H282" t="s">
        <v>648</v>
      </c>
      <c r="I282" t="s">
        <v>660</v>
      </c>
      <c r="J282" t="s">
        <v>686</v>
      </c>
      <c r="K282" t="s">
        <v>704</v>
      </c>
      <c r="L282" t="s">
        <v>710</v>
      </c>
      <c r="M282" t="s">
        <v>719</v>
      </c>
      <c r="N282" t="s">
        <v>732</v>
      </c>
      <c r="O282" t="s">
        <v>1014</v>
      </c>
      <c r="P282" s="4">
        <v>1097.0899999999999</v>
      </c>
      <c r="Q282" s="23">
        <v>2182.31</v>
      </c>
      <c r="R282" s="4">
        <f t="shared" si="102"/>
        <v>2182.31</v>
      </c>
      <c r="S282" s="11">
        <v>0.112</v>
      </c>
      <c r="T282" s="8">
        <v>9</v>
      </c>
      <c r="U282" s="4">
        <f t="shared" si="103"/>
        <v>17441.021520000002</v>
      </c>
      <c r="V282" s="4">
        <f t="shared" si="104"/>
        <v>9873.81</v>
      </c>
      <c r="W282" s="4">
        <f t="shared" si="105"/>
        <v>7567.2115200000026</v>
      </c>
      <c r="X282" s="11">
        <f t="shared" si="106"/>
        <v>0.43387432962699546</v>
      </c>
      <c r="Y282" s="3" t="str">
        <f t="shared" si="100"/>
        <v>Jun-2023</v>
      </c>
      <c r="Z282" s="3">
        <f t="shared" si="107"/>
        <v>45078</v>
      </c>
      <c r="AA282" s="3">
        <f t="shared" si="108"/>
        <v>44927</v>
      </c>
      <c r="AB282">
        <f t="shared" si="109"/>
        <v>5</v>
      </c>
      <c r="AC282" s="18" t="str">
        <f t="shared" si="101"/>
        <v>Q2-2023</v>
      </c>
      <c r="AD282" t="str">
        <f t="shared" si="110"/>
        <v>Americas → USA → San Francisco</v>
      </c>
      <c r="AG282" t="str">
        <f t="shared" si="111"/>
        <v>High</v>
      </c>
      <c r="AH282">
        <f t="shared" si="112"/>
        <v>0</v>
      </c>
      <c r="AI282">
        <f t="shared" si="113"/>
        <v>0</v>
      </c>
      <c r="AJ282" s="11">
        <f>MIN(S282, WhatIf_Panel!$B$2)</f>
        <v>0.112</v>
      </c>
      <c r="AK282">
        <f>P282 * (1 + WhatIf_Panel!$B$3)</f>
        <v>1206.799</v>
      </c>
      <c r="AL282">
        <f>ROUND(T282 * (1 + WhatIf_Panel!$B$4), 0)</f>
        <v>9</v>
      </c>
      <c r="AM282">
        <f t="shared" si="114"/>
        <v>17441.021520000002</v>
      </c>
      <c r="AN282">
        <f t="shared" si="115"/>
        <v>10861.190999999999</v>
      </c>
      <c r="AO282">
        <f t="shared" si="116"/>
        <v>6579.8305200000032</v>
      </c>
      <c r="AP282" s="11">
        <f t="shared" si="117"/>
        <v>0.37726176258969507</v>
      </c>
      <c r="AQ282" s="4">
        <f t="shared" si="118"/>
        <v>0</v>
      </c>
      <c r="AR282" s="4">
        <f t="shared" si="119"/>
        <v>-987.3809999999994</v>
      </c>
    </row>
    <row r="283" spans="1:44" x14ac:dyDescent="0.25">
      <c r="A283" t="s">
        <v>295</v>
      </c>
      <c r="B283" s="3">
        <v>45730</v>
      </c>
      <c r="C283" s="13">
        <v>45745</v>
      </c>
      <c r="D283">
        <f t="shared" si="96"/>
        <v>15</v>
      </c>
      <c r="E283" t="str">
        <f t="shared" si="97"/>
        <v>Original</v>
      </c>
      <c r="F283" s="3">
        <f t="shared" si="98"/>
        <v>45745</v>
      </c>
      <c r="G283" s="8">
        <f t="shared" si="99"/>
        <v>15</v>
      </c>
      <c r="H283" t="s">
        <v>647</v>
      </c>
      <c r="I283" t="s">
        <v>652</v>
      </c>
      <c r="J283" t="s">
        <v>689</v>
      </c>
      <c r="K283" t="s">
        <v>703</v>
      </c>
      <c r="L283" t="s">
        <v>711</v>
      </c>
      <c r="M283" t="s">
        <v>722</v>
      </c>
      <c r="N283" t="s">
        <v>729</v>
      </c>
      <c r="O283" t="s">
        <v>1015</v>
      </c>
      <c r="P283" s="4">
        <v>1106.96</v>
      </c>
      <c r="Q283" s="23">
        <v>2726.62</v>
      </c>
      <c r="R283" s="4">
        <f t="shared" si="102"/>
        <v>2726.62</v>
      </c>
      <c r="S283" s="11">
        <v>0.317</v>
      </c>
      <c r="T283" s="8">
        <v>7</v>
      </c>
      <c r="U283" s="4">
        <f t="shared" si="103"/>
        <v>13035.970220000001</v>
      </c>
      <c r="V283" s="4">
        <f t="shared" si="104"/>
        <v>7748.72</v>
      </c>
      <c r="W283" s="4">
        <f t="shared" si="105"/>
        <v>5287.2502200000008</v>
      </c>
      <c r="X283" s="11">
        <f t="shared" si="106"/>
        <v>0.40558931408789306</v>
      </c>
      <c r="Y283" s="3" t="str">
        <f t="shared" si="100"/>
        <v>Mar-2025</v>
      </c>
      <c r="Z283" s="3">
        <f t="shared" si="107"/>
        <v>45717</v>
      </c>
      <c r="AA283" s="3">
        <f t="shared" si="108"/>
        <v>44986</v>
      </c>
      <c r="AB283">
        <f t="shared" si="109"/>
        <v>24</v>
      </c>
      <c r="AC283" s="18" t="str">
        <f t="shared" si="101"/>
        <v>Q1-2025</v>
      </c>
      <c r="AD283" t="str">
        <f t="shared" si="110"/>
        <v>Asia → Japan → Tokyo</v>
      </c>
      <c r="AG283" t="str">
        <f t="shared" si="111"/>
        <v>High</v>
      </c>
      <c r="AH283">
        <f t="shared" si="112"/>
        <v>0</v>
      </c>
      <c r="AI283">
        <f t="shared" si="113"/>
        <v>1</v>
      </c>
      <c r="AJ283" s="11">
        <f>MIN(S283, WhatIf_Panel!$B$2)</f>
        <v>0.25</v>
      </c>
      <c r="AK283">
        <f>P283 * (1 + WhatIf_Panel!$B$3)</f>
        <v>1217.6560000000002</v>
      </c>
      <c r="AL283">
        <f>ROUND(T283 * (1 + WhatIf_Panel!$B$4), 0)</f>
        <v>7</v>
      </c>
      <c r="AM283">
        <f t="shared" si="114"/>
        <v>14314.755000000001</v>
      </c>
      <c r="AN283">
        <f t="shared" si="115"/>
        <v>8523.5920000000006</v>
      </c>
      <c r="AO283">
        <f t="shared" si="116"/>
        <v>5791.1630000000005</v>
      </c>
      <c r="AP283" s="11">
        <f t="shared" si="117"/>
        <v>0.40455900223231206</v>
      </c>
      <c r="AQ283" s="4">
        <f t="shared" si="118"/>
        <v>1278.78478</v>
      </c>
      <c r="AR283" s="4">
        <f t="shared" si="119"/>
        <v>503.91277999999966</v>
      </c>
    </row>
    <row r="284" spans="1:44" x14ac:dyDescent="0.25">
      <c r="A284" t="s">
        <v>296</v>
      </c>
      <c r="B284" s="3">
        <v>45153</v>
      </c>
      <c r="C284" s="13">
        <v>45163</v>
      </c>
      <c r="D284">
        <f t="shared" si="96"/>
        <v>10</v>
      </c>
      <c r="E284" t="str">
        <f t="shared" si="97"/>
        <v>Original</v>
      </c>
      <c r="F284" s="3">
        <f t="shared" si="98"/>
        <v>45163</v>
      </c>
      <c r="G284" s="8">
        <f t="shared" si="99"/>
        <v>10</v>
      </c>
      <c r="H284" t="s">
        <v>646</v>
      </c>
      <c r="I284" t="s">
        <v>650</v>
      </c>
      <c r="J284" t="s">
        <v>664</v>
      </c>
      <c r="K284" t="s">
        <v>705</v>
      </c>
      <c r="L284" t="s">
        <v>707</v>
      </c>
      <c r="M284" t="s">
        <v>725</v>
      </c>
      <c r="N284" t="s">
        <v>730</v>
      </c>
      <c r="O284" t="s">
        <v>1016</v>
      </c>
      <c r="P284" s="4">
        <v>91.85</v>
      </c>
      <c r="Q284" s="23">
        <v>111.29</v>
      </c>
      <c r="R284" s="4">
        <f t="shared" si="102"/>
        <v>111.29</v>
      </c>
      <c r="S284" s="11">
        <v>0</v>
      </c>
      <c r="T284" s="8">
        <v>6</v>
      </c>
      <c r="U284" s="4">
        <f t="shared" si="103"/>
        <v>667.74</v>
      </c>
      <c r="V284" s="4">
        <f t="shared" si="104"/>
        <v>551.09999999999991</v>
      </c>
      <c r="W284" s="4">
        <f t="shared" si="105"/>
        <v>116.6400000000001</v>
      </c>
      <c r="X284" s="11">
        <f t="shared" si="106"/>
        <v>0.17467876718483258</v>
      </c>
      <c r="Y284" s="3" t="str">
        <f t="shared" si="100"/>
        <v>Aug-2023</v>
      </c>
      <c r="Z284" s="3">
        <f t="shared" si="107"/>
        <v>45139</v>
      </c>
      <c r="AA284" s="3">
        <f t="shared" si="108"/>
        <v>44927</v>
      </c>
      <c r="AB284">
        <f t="shared" si="109"/>
        <v>7</v>
      </c>
      <c r="AC284" s="18" t="str">
        <f t="shared" si="101"/>
        <v>Q3-2023</v>
      </c>
      <c r="AD284" t="str">
        <f t="shared" si="110"/>
        <v>Africa → Kenya → Nairobi</v>
      </c>
      <c r="AG284" t="str">
        <f t="shared" si="111"/>
        <v>Low</v>
      </c>
      <c r="AH284">
        <f t="shared" si="112"/>
        <v>0</v>
      </c>
      <c r="AI284">
        <f t="shared" si="113"/>
        <v>0</v>
      </c>
      <c r="AJ284" s="11">
        <f>MIN(S284, WhatIf_Panel!$B$2)</f>
        <v>0</v>
      </c>
      <c r="AK284">
        <f>P284 * (1 + WhatIf_Panel!$B$3)</f>
        <v>101.035</v>
      </c>
      <c r="AL284">
        <f>ROUND(T284 * (1 + WhatIf_Panel!$B$4), 0)</f>
        <v>6</v>
      </c>
      <c r="AM284">
        <f t="shared" si="114"/>
        <v>667.74</v>
      </c>
      <c r="AN284">
        <f t="shared" si="115"/>
        <v>606.21</v>
      </c>
      <c r="AO284">
        <f t="shared" si="116"/>
        <v>61.529999999999973</v>
      </c>
      <c r="AP284" s="11">
        <f t="shared" si="117"/>
        <v>9.2146643903315617E-2</v>
      </c>
      <c r="AQ284" s="4">
        <f t="shared" si="118"/>
        <v>0</v>
      </c>
      <c r="AR284" s="4">
        <f t="shared" si="119"/>
        <v>-55.110000000000127</v>
      </c>
    </row>
    <row r="285" spans="1:44" x14ac:dyDescent="0.25">
      <c r="A285" t="s">
        <v>297</v>
      </c>
      <c r="B285" s="3">
        <v>45794</v>
      </c>
      <c r="C285" s="13">
        <v>45805</v>
      </c>
      <c r="D285">
        <f t="shared" si="96"/>
        <v>11</v>
      </c>
      <c r="E285" t="str">
        <f t="shared" si="97"/>
        <v>Original</v>
      </c>
      <c r="F285" s="3">
        <f t="shared" si="98"/>
        <v>45805</v>
      </c>
      <c r="G285" s="8">
        <f t="shared" si="99"/>
        <v>11</v>
      </c>
      <c r="H285" t="s">
        <v>647</v>
      </c>
      <c r="I285" t="s">
        <v>654</v>
      </c>
      <c r="J285" t="s">
        <v>668</v>
      </c>
      <c r="K285" t="s">
        <v>701</v>
      </c>
      <c r="L285" t="s">
        <v>710</v>
      </c>
      <c r="M285" t="s">
        <v>717</v>
      </c>
      <c r="N285" t="s">
        <v>731</v>
      </c>
      <c r="O285" t="s">
        <v>1017</v>
      </c>
      <c r="P285" s="4">
        <v>623.4</v>
      </c>
      <c r="Q285" s="23">
        <v>1100.0899999999999</v>
      </c>
      <c r="R285" s="4">
        <f t="shared" si="102"/>
        <v>1100.0899999999999</v>
      </c>
      <c r="S285" s="11">
        <v>0.114</v>
      </c>
      <c r="T285" s="8">
        <v>12</v>
      </c>
      <c r="U285" s="4">
        <f t="shared" si="103"/>
        <v>11696.156879999999</v>
      </c>
      <c r="V285" s="4">
        <f t="shared" si="104"/>
        <v>7480.7999999999993</v>
      </c>
      <c r="W285" s="4">
        <f t="shared" si="105"/>
        <v>4215.3568799999994</v>
      </c>
      <c r="X285" s="11">
        <f t="shared" si="106"/>
        <v>0.36040529579490388</v>
      </c>
      <c r="Y285" s="3" t="str">
        <f t="shared" si="100"/>
        <v>May-2025</v>
      </c>
      <c r="Z285" s="3">
        <f t="shared" si="107"/>
        <v>45778</v>
      </c>
      <c r="AA285" s="3">
        <f t="shared" si="108"/>
        <v>44927</v>
      </c>
      <c r="AB285">
        <f t="shared" si="109"/>
        <v>28</v>
      </c>
      <c r="AC285" s="18" t="str">
        <f t="shared" si="101"/>
        <v>Q2-2025</v>
      </c>
      <c r="AD285" t="str">
        <f t="shared" si="110"/>
        <v>Asia → India → Bengaluru</v>
      </c>
      <c r="AG285" t="str">
        <f t="shared" si="111"/>
        <v>Medium</v>
      </c>
      <c r="AH285">
        <f t="shared" si="112"/>
        <v>0</v>
      </c>
      <c r="AI285">
        <f t="shared" si="113"/>
        <v>0</v>
      </c>
      <c r="AJ285" s="11">
        <f>MIN(S285, WhatIf_Panel!$B$2)</f>
        <v>0.114</v>
      </c>
      <c r="AK285">
        <f>P285 * (1 + WhatIf_Panel!$B$3)</f>
        <v>685.74</v>
      </c>
      <c r="AL285">
        <f>ROUND(T285 * (1 + WhatIf_Panel!$B$4), 0)</f>
        <v>13</v>
      </c>
      <c r="AM285">
        <f t="shared" si="114"/>
        <v>12670.836619999998</v>
      </c>
      <c r="AN285">
        <f t="shared" si="115"/>
        <v>8914.6200000000008</v>
      </c>
      <c r="AO285">
        <f t="shared" si="116"/>
        <v>3756.2166199999974</v>
      </c>
      <c r="AP285" s="11">
        <f t="shared" si="117"/>
        <v>0.29644582537439412</v>
      </c>
      <c r="AQ285" s="4">
        <f t="shared" si="118"/>
        <v>974.67973999999958</v>
      </c>
      <c r="AR285" s="4">
        <f t="shared" si="119"/>
        <v>-459.14026000000194</v>
      </c>
    </row>
    <row r="286" spans="1:44" x14ac:dyDescent="0.25">
      <c r="A286" t="s">
        <v>298</v>
      </c>
      <c r="B286" s="3">
        <v>45304</v>
      </c>
      <c r="C286" s="13">
        <v>45327</v>
      </c>
      <c r="D286">
        <f t="shared" si="96"/>
        <v>23</v>
      </c>
      <c r="E286" t="str">
        <f t="shared" si="97"/>
        <v>Original</v>
      </c>
      <c r="F286" s="3">
        <f t="shared" si="98"/>
        <v>45327</v>
      </c>
      <c r="G286" s="8">
        <f t="shared" si="99"/>
        <v>23</v>
      </c>
      <c r="H286" t="s">
        <v>649</v>
      </c>
      <c r="I286" t="s">
        <v>656</v>
      </c>
      <c r="J286" t="s">
        <v>698</v>
      </c>
      <c r="K286" t="s">
        <v>702</v>
      </c>
      <c r="L286" t="s">
        <v>711</v>
      </c>
      <c r="M286" t="s">
        <v>717</v>
      </c>
      <c r="N286" t="s">
        <v>731</v>
      </c>
      <c r="O286" t="s">
        <v>1018</v>
      </c>
      <c r="P286" s="4">
        <v>1017.93</v>
      </c>
      <c r="Q286" s="23">
        <v>1529.14</v>
      </c>
      <c r="R286" s="4">
        <f t="shared" si="102"/>
        <v>1529.14</v>
      </c>
      <c r="S286" s="11">
        <v>0.155</v>
      </c>
      <c r="T286" s="8">
        <v>12</v>
      </c>
      <c r="U286" s="4">
        <f t="shared" si="103"/>
        <v>15505.479600000001</v>
      </c>
      <c r="V286" s="4">
        <f t="shared" si="104"/>
        <v>12215.16</v>
      </c>
      <c r="W286" s="4">
        <f t="shared" si="105"/>
        <v>3290.3196000000007</v>
      </c>
      <c r="X286" s="11">
        <f t="shared" si="106"/>
        <v>0.21220366508366503</v>
      </c>
      <c r="Y286" s="3" t="str">
        <f t="shared" si="100"/>
        <v>Jan-2024</v>
      </c>
      <c r="Z286" s="3">
        <f t="shared" si="107"/>
        <v>45292</v>
      </c>
      <c r="AA286" s="3">
        <f t="shared" si="108"/>
        <v>44927</v>
      </c>
      <c r="AB286">
        <f t="shared" si="109"/>
        <v>12</v>
      </c>
      <c r="AC286" s="18" t="str">
        <f t="shared" si="101"/>
        <v>Q1-2024</v>
      </c>
      <c r="AD286" t="str">
        <f t="shared" si="110"/>
        <v>Europe → Germany → Frankfurt</v>
      </c>
      <c r="AG286" t="str">
        <f t="shared" si="111"/>
        <v>Medium</v>
      </c>
      <c r="AH286">
        <f t="shared" si="112"/>
        <v>0</v>
      </c>
      <c r="AI286">
        <f t="shared" si="113"/>
        <v>0</v>
      </c>
      <c r="AJ286" s="11">
        <f>MIN(S286, WhatIf_Panel!$B$2)</f>
        <v>0.155</v>
      </c>
      <c r="AK286">
        <f>P286 * (1 + WhatIf_Panel!$B$3)</f>
        <v>1119.723</v>
      </c>
      <c r="AL286">
        <f>ROUND(T286 * (1 + WhatIf_Panel!$B$4), 0)</f>
        <v>13</v>
      </c>
      <c r="AM286">
        <f t="shared" si="114"/>
        <v>16797.602899999998</v>
      </c>
      <c r="AN286">
        <f t="shared" si="115"/>
        <v>14556.398999999999</v>
      </c>
      <c r="AO286">
        <f t="shared" si="116"/>
        <v>2241.2038999999986</v>
      </c>
      <c r="AP286" s="11">
        <f t="shared" si="117"/>
        <v>0.13342403159203145</v>
      </c>
      <c r="AQ286" s="4">
        <f t="shared" si="118"/>
        <v>1292.1232999999975</v>
      </c>
      <c r="AR286" s="4">
        <f t="shared" si="119"/>
        <v>-1049.1157000000021</v>
      </c>
    </row>
    <row r="287" spans="1:44" x14ac:dyDescent="0.25">
      <c r="A287" t="s">
        <v>299</v>
      </c>
      <c r="B287" s="3">
        <v>45101</v>
      </c>
      <c r="C287" s="13">
        <v>45128</v>
      </c>
      <c r="D287">
        <f t="shared" si="96"/>
        <v>27</v>
      </c>
      <c r="E287" t="str">
        <f t="shared" si="97"/>
        <v>Original</v>
      </c>
      <c r="F287" s="3">
        <f t="shared" si="98"/>
        <v>45128</v>
      </c>
      <c r="G287" s="8">
        <f t="shared" si="99"/>
        <v>27</v>
      </c>
      <c r="H287" t="s">
        <v>647</v>
      </c>
      <c r="I287" t="s">
        <v>652</v>
      </c>
      <c r="J287" t="s">
        <v>694</v>
      </c>
      <c r="K287" t="s">
        <v>704</v>
      </c>
      <c r="L287" t="s">
        <v>709</v>
      </c>
      <c r="M287" t="s">
        <v>713</v>
      </c>
      <c r="N287" t="s">
        <v>730</v>
      </c>
      <c r="O287" t="s">
        <v>1019</v>
      </c>
      <c r="P287" s="4">
        <v>554.76</v>
      </c>
      <c r="Q287" s="23">
        <v>728.69</v>
      </c>
      <c r="R287" s="4">
        <f t="shared" si="102"/>
        <v>728.69</v>
      </c>
      <c r="S287" s="11">
        <v>0.22</v>
      </c>
      <c r="T287" s="8">
        <v>7</v>
      </c>
      <c r="U287" s="4">
        <f t="shared" si="103"/>
        <v>3978.6474000000003</v>
      </c>
      <c r="V287" s="4">
        <f t="shared" si="104"/>
        <v>3883.3199999999997</v>
      </c>
      <c r="W287" s="4">
        <f t="shared" si="105"/>
        <v>95.32740000000058</v>
      </c>
      <c r="X287" s="11">
        <f t="shared" si="106"/>
        <v>2.395975074343119E-2</v>
      </c>
      <c r="Y287" s="3" t="str">
        <f t="shared" si="100"/>
        <v>Jun-2023</v>
      </c>
      <c r="Z287" s="3">
        <f t="shared" si="107"/>
        <v>45078</v>
      </c>
      <c r="AA287" s="3">
        <f t="shared" si="108"/>
        <v>44986</v>
      </c>
      <c r="AB287">
        <f t="shared" si="109"/>
        <v>3</v>
      </c>
      <c r="AC287" s="18" t="str">
        <f t="shared" si="101"/>
        <v>Q2-2023</v>
      </c>
      <c r="AD287" t="str">
        <f t="shared" si="110"/>
        <v>Asia → Japan → Nagoya</v>
      </c>
      <c r="AG287" t="str">
        <f t="shared" si="111"/>
        <v>Low</v>
      </c>
      <c r="AH287">
        <f t="shared" si="112"/>
        <v>0</v>
      </c>
      <c r="AI287">
        <f t="shared" si="113"/>
        <v>1</v>
      </c>
      <c r="AJ287" s="11">
        <f>MIN(S287, WhatIf_Panel!$B$2)</f>
        <v>0.22</v>
      </c>
      <c r="AK287">
        <f>P287 * (1 + WhatIf_Panel!$B$3)</f>
        <v>610.23599999999999</v>
      </c>
      <c r="AL287">
        <f>ROUND(T287 * (1 + WhatIf_Panel!$B$4), 0)</f>
        <v>7</v>
      </c>
      <c r="AM287">
        <f t="shared" si="114"/>
        <v>3978.6474000000003</v>
      </c>
      <c r="AN287">
        <f t="shared" si="115"/>
        <v>4271.652</v>
      </c>
      <c r="AO287">
        <f t="shared" si="116"/>
        <v>-293.00459999999975</v>
      </c>
      <c r="AP287" s="11">
        <f t="shared" si="117"/>
        <v>-7.3644274182225786E-2</v>
      </c>
      <c r="AQ287" s="4">
        <f t="shared" si="118"/>
        <v>0</v>
      </c>
      <c r="AR287" s="4">
        <f t="shared" si="119"/>
        <v>-388.33200000000033</v>
      </c>
    </row>
    <row r="288" spans="1:44" x14ac:dyDescent="0.25">
      <c r="A288" t="s">
        <v>300</v>
      </c>
      <c r="B288" s="3">
        <v>45751</v>
      </c>
      <c r="C288" s="13">
        <v>45760</v>
      </c>
      <c r="D288">
        <f t="shared" si="96"/>
        <v>9</v>
      </c>
      <c r="E288" t="str">
        <f t="shared" si="97"/>
        <v>Original</v>
      </c>
      <c r="F288" s="3">
        <f t="shared" si="98"/>
        <v>45760</v>
      </c>
      <c r="G288" s="8">
        <f t="shared" si="99"/>
        <v>9</v>
      </c>
      <c r="H288" t="s">
        <v>649</v>
      </c>
      <c r="I288" t="s">
        <v>656</v>
      </c>
      <c r="J288" t="s">
        <v>684</v>
      </c>
      <c r="K288" t="s">
        <v>704</v>
      </c>
      <c r="L288" t="s">
        <v>709</v>
      </c>
      <c r="M288" t="s">
        <v>721</v>
      </c>
      <c r="N288" t="s">
        <v>730</v>
      </c>
      <c r="O288" t="s">
        <v>1020</v>
      </c>
      <c r="P288" s="4">
        <v>7.02</v>
      </c>
      <c r="Q288" s="23">
        <v>6.28</v>
      </c>
      <c r="R288" s="4">
        <f t="shared" si="102"/>
        <v>6.28</v>
      </c>
      <c r="S288" s="11">
        <v>0.13400000000000001</v>
      </c>
      <c r="T288" s="8">
        <v>14</v>
      </c>
      <c r="U288" s="4">
        <f t="shared" si="103"/>
        <v>76.138720000000006</v>
      </c>
      <c r="V288" s="4">
        <f t="shared" si="104"/>
        <v>98.28</v>
      </c>
      <c r="W288" s="4">
        <f t="shared" si="105"/>
        <v>-22.141279999999995</v>
      </c>
      <c r="X288" s="11">
        <f t="shared" si="106"/>
        <v>-0.29080184169106066</v>
      </c>
      <c r="Y288" s="3" t="str">
        <f t="shared" si="100"/>
        <v>Apr-2025</v>
      </c>
      <c r="Z288" s="3">
        <f t="shared" si="107"/>
        <v>45748</v>
      </c>
      <c r="AA288" s="3">
        <f t="shared" si="108"/>
        <v>44927</v>
      </c>
      <c r="AB288">
        <f t="shared" si="109"/>
        <v>27</v>
      </c>
      <c r="AC288" s="18" t="str">
        <f t="shared" si="101"/>
        <v>Q2-2025</v>
      </c>
      <c r="AD288" t="str">
        <f t="shared" si="110"/>
        <v>Europe → Germany → Munich</v>
      </c>
      <c r="AG288" t="str">
        <f t="shared" si="111"/>
        <v>Low</v>
      </c>
      <c r="AH288">
        <f t="shared" si="112"/>
        <v>0</v>
      </c>
      <c r="AI288">
        <f t="shared" si="113"/>
        <v>0</v>
      </c>
      <c r="AJ288" s="11">
        <f>MIN(S288, WhatIf_Panel!$B$2)</f>
        <v>0.13400000000000001</v>
      </c>
      <c r="AK288">
        <f>P288 * (1 + WhatIf_Panel!$B$3)</f>
        <v>7.7220000000000004</v>
      </c>
      <c r="AL288">
        <f>ROUND(T288 * (1 + WhatIf_Panel!$B$4), 0)</f>
        <v>15</v>
      </c>
      <c r="AM288">
        <f t="shared" si="114"/>
        <v>81.577200000000005</v>
      </c>
      <c r="AN288">
        <f t="shared" si="115"/>
        <v>115.83000000000001</v>
      </c>
      <c r="AO288">
        <f t="shared" si="116"/>
        <v>-34.252800000000008</v>
      </c>
      <c r="AP288" s="11">
        <f t="shared" si="117"/>
        <v>-0.41988202586016687</v>
      </c>
      <c r="AQ288" s="4">
        <f t="shared" si="118"/>
        <v>5.4384799999999984</v>
      </c>
      <c r="AR288" s="4">
        <f t="shared" si="119"/>
        <v>-12.111520000000013</v>
      </c>
    </row>
    <row r="289" spans="1:44" x14ac:dyDescent="0.25">
      <c r="A289" t="s">
        <v>301</v>
      </c>
      <c r="B289" s="3">
        <v>45542</v>
      </c>
      <c r="C289" s="13">
        <v>45542</v>
      </c>
      <c r="D289">
        <f t="shared" si="96"/>
        <v>0</v>
      </c>
      <c r="E289" t="str">
        <f t="shared" si="97"/>
        <v>Original</v>
      </c>
      <c r="F289" s="3">
        <f t="shared" si="98"/>
        <v>45542</v>
      </c>
      <c r="G289" s="8">
        <f t="shared" si="99"/>
        <v>0</v>
      </c>
      <c r="H289" t="s">
        <v>647</v>
      </c>
      <c r="I289" t="s">
        <v>654</v>
      </c>
      <c r="J289" t="s">
        <v>691</v>
      </c>
      <c r="K289" t="s">
        <v>702</v>
      </c>
      <c r="L289" t="s">
        <v>710</v>
      </c>
      <c r="M289" t="s">
        <v>717</v>
      </c>
      <c r="N289" t="s">
        <v>729</v>
      </c>
      <c r="O289" t="s">
        <v>1021</v>
      </c>
      <c r="P289" s="4">
        <v>1066.6500000000001</v>
      </c>
      <c r="Q289" s="23">
        <v>2569.77</v>
      </c>
      <c r="R289" s="4">
        <f t="shared" si="102"/>
        <v>2569.77</v>
      </c>
      <c r="S289" s="11">
        <v>0.13400000000000001</v>
      </c>
      <c r="T289" s="8">
        <v>9</v>
      </c>
      <c r="U289" s="4">
        <f t="shared" si="103"/>
        <v>20028.787380000002</v>
      </c>
      <c r="V289" s="4">
        <f t="shared" si="104"/>
        <v>9599.85</v>
      </c>
      <c r="W289" s="4">
        <f t="shared" si="105"/>
        <v>10428.937380000001</v>
      </c>
      <c r="X289" s="11">
        <f t="shared" si="106"/>
        <v>0.52069739331368348</v>
      </c>
      <c r="Y289" s="3" t="str">
        <f t="shared" si="100"/>
        <v>Sep-2024</v>
      </c>
      <c r="Z289" s="3">
        <f t="shared" si="107"/>
        <v>45536</v>
      </c>
      <c r="AA289" s="3">
        <f t="shared" si="108"/>
        <v>44927</v>
      </c>
      <c r="AB289">
        <f t="shared" si="109"/>
        <v>20</v>
      </c>
      <c r="AC289" s="18" t="str">
        <f t="shared" si="101"/>
        <v>Q3-2024</v>
      </c>
      <c r="AD289" t="str">
        <f t="shared" si="110"/>
        <v>Asia → India → Mumbai</v>
      </c>
      <c r="AG289" t="str">
        <f t="shared" si="111"/>
        <v>High</v>
      </c>
      <c r="AH289">
        <f t="shared" si="112"/>
        <v>1</v>
      </c>
      <c r="AI289">
        <f t="shared" si="113"/>
        <v>0</v>
      </c>
      <c r="AJ289" s="11">
        <f>MIN(S289, WhatIf_Panel!$B$2)</f>
        <v>0.13400000000000001</v>
      </c>
      <c r="AK289">
        <f>P289 * (1 + WhatIf_Panel!$B$3)</f>
        <v>1173.3150000000003</v>
      </c>
      <c r="AL289">
        <f>ROUND(T289 * (1 + WhatIf_Panel!$B$4), 0)</f>
        <v>9</v>
      </c>
      <c r="AM289">
        <f t="shared" si="114"/>
        <v>20028.787380000002</v>
      </c>
      <c r="AN289">
        <f t="shared" si="115"/>
        <v>10559.835000000003</v>
      </c>
      <c r="AO289">
        <f t="shared" si="116"/>
        <v>9468.9523799999988</v>
      </c>
      <c r="AP289" s="11">
        <f t="shared" si="117"/>
        <v>0.47276713264505171</v>
      </c>
      <c r="AQ289" s="4">
        <f t="shared" si="118"/>
        <v>0</v>
      </c>
      <c r="AR289" s="4">
        <f t="shared" si="119"/>
        <v>-959.9850000000024</v>
      </c>
    </row>
    <row r="290" spans="1:44" x14ac:dyDescent="0.25">
      <c r="A290" t="s">
        <v>302</v>
      </c>
      <c r="B290" s="3">
        <v>45319</v>
      </c>
      <c r="C290" s="13">
        <v>45321</v>
      </c>
      <c r="D290">
        <f t="shared" si="96"/>
        <v>2</v>
      </c>
      <c r="E290" t="str">
        <f t="shared" si="97"/>
        <v>Original</v>
      </c>
      <c r="F290" s="3">
        <f t="shared" si="98"/>
        <v>45321</v>
      </c>
      <c r="G290" s="8">
        <f t="shared" si="99"/>
        <v>2</v>
      </c>
      <c r="H290" t="s">
        <v>646</v>
      </c>
      <c r="I290" t="s">
        <v>661</v>
      </c>
      <c r="J290" t="s">
        <v>695</v>
      </c>
      <c r="K290" t="s">
        <v>704</v>
      </c>
      <c r="L290" t="s">
        <v>711</v>
      </c>
      <c r="M290" t="s">
        <v>721</v>
      </c>
      <c r="N290" t="s">
        <v>733</v>
      </c>
      <c r="O290" t="s">
        <v>1022</v>
      </c>
      <c r="P290" s="4">
        <v>798.45</v>
      </c>
      <c r="Q290" s="23">
        <v>1592.02</v>
      </c>
      <c r="R290" s="4">
        <f t="shared" si="102"/>
        <v>1592.02</v>
      </c>
      <c r="S290" s="11">
        <v>6.6000000000000003E-2</v>
      </c>
      <c r="T290" s="8">
        <v>18</v>
      </c>
      <c r="U290" s="4">
        <f t="shared" si="103"/>
        <v>26765.040239999998</v>
      </c>
      <c r="V290" s="4">
        <f t="shared" si="104"/>
        <v>14372.1</v>
      </c>
      <c r="W290" s="4">
        <f t="shared" si="105"/>
        <v>12392.940239999998</v>
      </c>
      <c r="X290" s="11">
        <f t="shared" si="106"/>
        <v>0.46302714768494585</v>
      </c>
      <c r="Y290" s="3" t="str">
        <f t="shared" si="100"/>
        <v>Jan-2024</v>
      </c>
      <c r="Z290" s="3">
        <f t="shared" si="107"/>
        <v>45292</v>
      </c>
      <c r="AA290" s="3">
        <f t="shared" si="108"/>
        <v>44927</v>
      </c>
      <c r="AB290">
        <f t="shared" si="109"/>
        <v>12</v>
      </c>
      <c r="AC290" s="18" t="str">
        <f t="shared" si="101"/>
        <v>Q1-2024</v>
      </c>
      <c r="AD290" t="str">
        <f t="shared" si="110"/>
        <v>Africa → South Africa → Cape Town</v>
      </c>
      <c r="AG290" t="str">
        <f t="shared" si="111"/>
        <v>Medium</v>
      </c>
      <c r="AH290">
        <f t="shared" si="112"/>
        <v>1</v>
      </c>
      <c r="AI290">
        <f t="shared" si="113"/>
        <v>0</v>
      </c>
      <c r="AJ290" s="11">
        <f>MIN(S290, WhatIf_Panel!$B$2)</f>
        <v>6.6000000000000003E-2</v>
      </c>
      <c r="AK290">
        <f>P290 * (1 + WhatIf_Panel!$B$3)</f>
        <v>878.29500000000007</v>
      </c>
      <c r="AL290">
        <f>ROUND(T290 * (1 + WhatIf_Panel!$B$4), 0)</f>
        <v>19</v>
      </c>
      <c r="AM290">
        <f t="shared" si="114"/>
        <v>28251.986919999999</v>
      </c>
      <c r="AN290">
        <f t="shared" si="115"/>
        <v>16687.605000000003</v>
      </c>
      <c r="AO290">
        <f t="shared" si="116"/>
        <v>11564.381919999996</v>
      </c>
      <c r="AP290" s="11">
        <f t="shared" si="117"/>
        <v>0.40932986245344039</v>
      </c>
      <c r="AQ290" s="4">
        <f t="shared" si="118"/>
        <v>1486.9466800000009</v>
      </c>
      <c r="AR290" s="4">
        <f t="shared" si="119"/>
        <v>-828.55832000000191</v>
      </c>
    </row>
    <row r="291" spans="1:44" x14ac:dyDescent="0.25">
      <c r="A291" t="s">
        <v>303</v>
      </c>
      <c r="B291" s="3">
        <v>45125</v>
      </c>
      <c r="C291" s="13">
        <v>45148</v>
      </c>
      <c r="D291">
        <f t="shared" si="96"/>
        <v>23</v>
      </c>
      <c r="E291" t="str">
        <f t="shared" si="97"/>
        <v>Original</v>
      </c>
      <c r="F291" s="3">
        <f t="shared" si="98"/>
        <v>45148</v>
      </c>
      <c r="G291" s="8">
        <f t="shared" si="99"/>
        <v>23</v>
      </c>
      <c r="H291" t="s">
        <v>646</v>
      </c>
      <c r="I291" t="s">
        <v>661</v>
      </c>
      <c r="J291" t="s">
        <v>682</v>
      </c>
      <c r="K291" t="s">
        <v>705</v>
      </c>
      <c r="L291" t="s">
        <v>707</v>
      </c>
      <c r="M291" t="s">
        <v>716</v>
      </c>
      <c r="N291" t="s">
        <v>727</v>
      </c>
      <c r="O291" t="s">
        <v>1023</v>
      </c>
      <c r="P291" s="4">
        <v>1271.56</v>
      </c>
      <c r="Q291" s="23">
        <v>995.47</v>
      </c>
      <c r="R291" s="4">
        <f t="shared" si="102"/>
        <v>995.47</v>
      </c>
      <c r="S291" s="11">
        <v>0.192</v>
      </c>
      <c r="T291" s="8">
        <v>13</v>
      </c>
      <c r="U291" s="4">
        <f t="shared" si="103"/>
        <v>10456.416880000001</v>
      </c>
      <c r="V291" s="4">
        <f t="shared" si="104"/>
        <v>16530.28</v>
      </c>
      <c r="W291" s="4">
        <f t="shared" si="105"/>
        <v>-6073.8631199999982</v>
      </c>
      <c r="X291" s="11">
        <f t="shared" si="106"/>
        <v>-0.58087423155607754</v>
      </c>
      <c r="Y291" s="3" t="str">
        <f t="shared" si="100"/>
        <v>Jul-2023</v>
      </c>
      <c r="Z291" s="3">
        <f t="shared" si="107"/>
        <v>45108</v>
      </c>
      <c r="AA291" s="3">
        <f t="shared" si="108"/>
        <v>44927</v>
      </c>
      <c r="AB291">
        <f t="shared" si="109"/>
        <v>6</v>
      </c>
      <c r="AC291" s="18" t="str">
        <f t="shared" si="101"/>
        <v>Q3-2023</v>
      </c>
      <c r="AD291" t="str">
        <f t="shared" si="110"/>
        <v>Africa → South Africa → Johannesburg</v>
      </c>
      <c r="AG291" t="str">
        <f t="shared" si="111"/>
        <v>Medium</v>
      </c>
      <c r="AH291">
        <f t="shared" si="112"/>
        <v>0</v>
      </c>
      <c r="AI291">
        <f t="shared" si="113"/>
        <v>0</v>
      </c>
      <c r="AJ291" s="11">
        <f>MIN(S291, WhatIf_Panel!$B$2)</f>
        <v>0.192</v>
      </c>
      <c r="AK291">
        <f>P291 * (1 + WhatIf_Panel!$B$3)</f>
        <v>1398.7160000000001</v>
      </c>
      <c r="AL291">
        <f>ROUND(T291 * (1 + WhatIf_Panel!$B$4), 0)</f>
        <v>14</v>
      </c>
      <c r="AM291">
        <f t="shared" si="114"/>
        <v>11260.756640000001</v>
      </c>
      <c r="AN291">
        <f t="shared" si="115"/>
        <v>19582.024000000001</v>
      </c>
      <c r="AO291">
        <f t="shared" si="116"/>
        <v>-8321.2673599999998</v>
      </c>
      <c r="AP291" s="11">
        <f t="shared" si="117"/>
        <v>-0.7389616547116854</v>
      </c>
      <c r="AQ291" s="4">
        <f t="shared" si="118"/>
        <v>804.33976000000075</v>
      </c>
      <c r="AR291" s="4">
        <f t="shared" si="119"/>
        <v>-2247.4042400000017</v>
      </c>
    </row>
    <row r="292" spans="1:44" x14ac:dyDescent="0.25">
      <c r="A292" t="s">
        <v>304</v>
      </c>
      <c r="B292" s="3">
        <v>45897</v>
      </c>
      <c r="C292" s="13">
        <v>45895</v>
      </c>
      <c r="D292">
        <f t="shared" si="96"/>
        <v>-2</v>
      </c>
      <c r="E292" t="str">
        <f t="shared" si="97"/>
        <v>Corrected</v>
      </c>
      <c r="F292" s="3">
        <f t="shared" si="98"/>
        <v>45899</v>
      </c>
      <c r="G292" s="8">
        <f t="shared" si="99"/>
        <v>2</v>
      </c>
      <c r="H292" t="s">
        <v>646</v>
      </c>
      <c r="I292" t="s">
        <v>651</v>
      </c>
      <c r="J292" t="s">
        <v>663</v>
      </c>
      <c r="K292" t="s">
        <v>705</v>
      </c>
      <c r="L292" t="s">
        <v>707</v>
      </c>
      <c r="M292" t="s">
        <v>720</v>
      </c>
      <c r="N292" t="s">
        <v>733</v>
      </c>
      <c r="O292" t="s">
        <v>1024</v>
      </c>
      <c r="P292" s="4">
        <v>521.05999999999995</v>
      </c>
      <c r="Q292" s="23">
        <v>1240.31</v>
      </c>
      <c r="R292" s="4">
        <f t="shared" si="102"/>
        <v>1240.31</v>
      </c>
      <c r="S292" s="11">
        <v>0.14599999999999999</v>
      </c>
      <c r="T292" s="8">
        <v>18</v>
      </c>
      <c r="U292" s="4">
        <f t="shared" si="103"/>
        <v>19066.045319999997</v>
      </c>
      <c r="V292" s="4">
        <f t="shared" si="104"/>
        <v>9379.0799999999981</v>
      </c>
      <c r="W292" s="4">
        <f t="shared" si="105"/>
        <v>9686.9653199999993</v>
      </c>
      <c r="X292" s="11">
        <f t="shared" si="106"/>
        <v>0.50807417885650974</v>
      </c>
      <c r="Y292" s="3" t="str">
        <f t="shared" si="100"/>
        <v>Aug-2025</v>
      </c>
      <c r="Z292" s="3">
        <f t="shared" si="107"/>
        <v>45870</v>
      </c>
      <c r="AA292" s="3">
        <f t="shared" si="108"/>
        <v>44927</v>
      </c>
      <c r="AB292">
        <f t="shared" si="109"/>
        <v>31</v>
      </c>
      <c r="AC292" s="18" t="str">
        <f t="shared" si="101"/>
        <v>Q3-2025</v>
      </c>
      <c r="AD292" t="str">
        <f t="shared" si="110"/>
        <v>Africa → Nigeria → Port Harcourt</v>
      </c>
      <c r="AG292" t="str">
        <f t="shared" si="111"/>
        <v>Medium</v>
      </c>
      <c r="AH292">
        <f t="shared" si="112"/>
        <v>1</v>
      </c>
      <c r="AI292">
        <f t="shared" si="113"/>
        <v>0</v>
      </c>
      <c r="AJ292" s="11">
        <f>MIN(S292, WhatIf_Panel!$B$2)</f>
        <v>0.14599999999999999</v>
      </c>
      <c r="AK292">
        <f>P292 * (1 + WhatIf_Panel!$B$3)</f>
        <v>573.16599999999994</v>
      </c>
      <c r="AL292">
        <f>ROUND(T292 * (1 + WhatIf_Panel!$B$4), 0)</f>
        <v>19</v>
      </c>
      <c r="AM292">
        <f t="shared" si="114"/>
        <v>20125.270059999999</v>
      </c>
      <c r="AN292">
        <f t="shared" si="115"/>
        <v>10890.153999999999</v>
      </c>
      <c r="AO292">
        <f t="shared" si="116"/>
        <v>9235.1160600000003</v>
      </c>
      <c r="AP292" s="11">
        <f t="shared" si="117"/>
        <v>0.45888159674216072</v>
      </c>
      <c r="AQ292" s="4">
        <f t="shared" si="118"/>
        <v>1059.2247400000015</v>
      </c>
      <c r="AR292" s="4">
        <f t="shared" si="119"/>
        <v>-451.84925999999905</v>
      </c>
    </row>
    <row r="293" spans="1:44" x14ac:dyDescent="0.25">
      <c r="A293" t="s">
        <v>305</v>
      </c>
      <c r="B293" s="3">
        <v>45746</v>
      </c>
      <c r="C293" s="13">
        <v>45754</v>
      </c>
      <c r="D293">
        <f t="shared" si="96"/>
        <v>8</v>
      </c>
      <c r="E293" t="str">
        <f t="shared" si="97"/>
        <v>Original</v>
      </c>
      <c r="F293" s="3">
        <f t="shared" si="98"/>
        <v>45754</v>
      </c>
      <c r="G293" s="8">
        <f t="shared" si="99"/>
        <v>8</v>
      </c>
      <c r="H293" t="s">
        <v>648</v>
      </c>
      <c r="I293" t="s">
        <v>655</v>
      </c>
      <c r="J293" t="s">
        <v>670</v>
      </c>
      <c r="K293" t="s">
        <v>703</v>
      </c>
      <c r="L293" t="s">
        <v>711</v>
      </c>
      <c r="M293" t="s">
        <v>716</v>
      </c>
      <c r="N293" t="s">
        <v>728</v>
      </c>
      <c r="O293" t="s">
        <v>1025</v>
      </c>
      <c r="P293" s="4">
        <v>71.62</v>
      </c>
      <c r="Q293" s="23">
        <v>118.37</v>
      </c>
      <c r="R293" s="4">
        <f t="shared" si="102"/>
        <v>118.37</v>
      </c>
      <c r="S293" s="11">
        <v>0.156</v>
      </c>
      <c r="T293" s="8">
        <v>11</v>
      </c>
      <c r="U293" s="4">
        <f t="shared" si="103"/>
        <v>1098.9470800000001</v>
      </c>
      <c r="V293" s="4">
        <f t="shared" si="104"/>
        <v>787.82</v>
      </c>
      <c r="W293" s="4">
        <f t="shared" si="105"/>
        <v>311.12708000000009</v>
      </c>
      <c r="X293" s="11">
        <f t="shared" si="106"/>
        <v>0.28311379652603474</v>
      </c>
      <c r="Y293" s="3" t="str">
        <f t="shared" si="100"/>
        <v>Mar-2025</v>
      </c>
      <c r="Z293" s="3">
        <f t="shared" si="107"/>
        <v>45717</v>
      </c>
      <c r="AA293" s="3">
        <f t="shared" si="108"/>
        <v>44927</v>
      </c>
      <c r="AB293">
        <f t="shared" si="109"/>
        <v>26</v>
      </c>
      <c r="AC293" s="18" t="str">
        <f t="shared" si="101"/>
        <v>Q1-2025</v>
      </c>
      <c r="AD293" t="str">
        <f t="shared" si="110"/>
        <v>Americas → Brazil → São Paulo</v>
      </c>
      <c r="AG293" t="str">
        <f t="shared" si="111"/>
        <v>Low</v>
      </c>
      <c r="AH293">
        <f t="shared" si="112"/>
        <v>0</v>
      </c>
      <c r="AI293">
        <f t="shared" si="113"/>
        <v>0</v>
      </c>
      <c r="AJ293" s="11">
        <f>MIN(S293, WhatIf_Panel!$B$2)</f>
        <v>0.156</v>
      </c>
      <c r="AK293">
        <f>P293 * (1 + WhatIf_Panel!$B$3)</f>
        <v>78.782000000000011</v>
      </c>
      <c r="AL293">
        <f>ROUND(T293 * (1 + WhatIf_Panel!$B$4), 0)</f>
        <v>12</v>
      </c>
      <c r="AM293">
        <f t="shared" si="114"/>
        <v>1198.8513600000001</v>
      </c>
      <c r="AN293">
        <f t="shared" si="115"/>
        <v>945.38400000000013</v>
      </c>
      <c r="AO293">
        <f t="shared" si="116"/>
        <v>253.46735999999999</v>
      </c>
      <c r="AP293" s="11">
        <f t="shared" si="117"/>
        <v>0.21142517617863815</v>
      </c>
      <c r="AQ293" s="4">
        <f t="shared" si="118"/>
        <v>99.904279999999972</v>
      </c>
      <c r="AR293" s="4">
        <f t="shared" si="119"/>
        <v>-57.659720000000107</v>
      </c>
    </row>
    <row r="294" spans="1:44" x14ac:dyDescent="0.25">
      <c r="A294" t="s">
        <v>306</v>
      </c>
      <c r="B294" s="3">
        <v>45220</v>
      </c>
      <c r="C294" s="13">
        <v>45239</v>
      </c>
      <c r="D294">
        <f t="shared" si="96"/>
        <v>19</v>
      </c>
      <c r="E294" t="str">
        <f t="shared" si="97"/>
        <v>Original</v>
      </c>
      <c r="F294" s="3">
        <f t="shared" si="98"/>
        <v>45239</v>
      </c>
      <c r="G294" s="8">
        <f t="shared" si="99"/>
        <v>19</v>
      </c>
      <c r="H294" t="s">
        <v>649</v>
      </c>
      <c r="I294" t="s">
        <v>658</v>
      </c>
      <c r="J294" t="s">
        <v>683</v>
      </c>
      <c r="K294" t="s">
        <v>703</v>
      </c>
      <c r="L294" t="s">
        <v>711</v>
      </c>
      <c r="M294" t="s">
        <v>720</v>
      </c>
      <c r="N294" t="s">
        <v>733</v>
      </c>
      <c r="O294" t="s">
        <v>1026</v>
      </c>
      <c r="P294" s="4">
        <v>1142.48</v>
      </c>
      <c r="Q294" s="23">
        <v>2105.5300000000002</v>
      </c>
      <c r="R294" s="4">
        <f t="shared" si="102"/>
        <v>2105.5300000000002</v>
      </c>
      <c r="S294" s="11">
        <v>0.20699999999999999</v>
      </c>
      <c r="T294" s="8">
        <v>14</v>
      </c>
      <c r="U294" s="4">
        <f t="shared" si="103"/>
        <v>23375.594060000003</v>
      </c>
      <c r="V294" s="4">
        <f t="shared" si="104"/>
        <v>15994.720000000001</v>
      </c>
      <c r="W294" s="4">
        <f t="shared" si="105"/>
        <v>7380.8740600000019</v>
      </c>
      <c r="X294" s="11">
        <f t="shared" si="106"/>
        <v>0.31575129346680658</v>
      </c>
      <c r="Y294" s="3" t="str">
        <f t="shared" si="100"/>
        <v>Oct-2023</v>
      </c>
      <c r="Z294" s="3">
        <f t="shared" si="107"/>
        <v>45200</v>
      </c>
      <c r="AA294" s="3">
        <f t="shared" si="108"/>
        <v>44927</v>
      </c>
      <c r="AB294">
        <f t="shared" si="109"/>
        <v>9</v>
      </c>
      <c r="AC294" s="18" t="str">
        <f t="shared" si="101"/>
        <v>Q4-2023</v>
      </c>
      <c r="AD294" t="str">
        <f t="shared" si="110"/>
        <v>Europe → United Kingdom → London</v>
      </c>
      <c r="AG294" t="str">
        <f t="shared" si="111"/>
        <v>High</v>
      </c>
      <c r="AH294">
        <f t="shared" si="112"/>
        <v>0</v>
      </c>
      <c r="AI294">
        <f t="shared" si="113"/>
        <v>1</v>
      </c>
      <c r="AJ294" s="11">
        <f>MIN(S294, WhatIf_Panel!$B$2)</f>
        <v>0.20699999999999999</v>
      </c>
      <c r="AK294">
        <f>P294 * (1 + WhatIf_Panel!$B$3)</f>
        <v>1256.7280000000001</v>
      </c>
      <c r="AL294">
        <f>ROUND(T294 * (1 + WhatIf_Panel!$B$4), 0)</f>
        <v>15</v>
      </c>
      <c r="AM294">
        <f t="shared" si="114"/>
        <v>25045.279350000004</v>
      </c>
      <c r="AN294">
        <f t="shared" si="115"/>
        <v>18850.920000000002</v>
      </c>
      <c r="AO294">
        <f t="shared" si="116"/>
        <v>6194.3593500000025</v>
      </c>
      <c r="AP294" s="11">
        <f t="shared" si="117"/>
        <v>0.24732642281348727</v>
      </c>
      <c r="AQ294" s="4">
        <f t="shared" si="118"/>
        <v>1669.6852900000013</v>
      </c>
      <c r="AR294" s="4">
        <f t="shared" si="119"/>
        <v>-1186.5147099999995</v>
      </c>
    </row>
    <row r="295" spans="1:44" x14ac:dyDescent="0.25">
      <c r="A295" t="s">
        <v>307</v>
      </c>
      <c r="B295" s="3">
        <v>45161</v>
      </c>
      <c r="C295" s="13">
        <v>45191</v>
      </c>
      <c r="D295">
        <f t="shared" si="96"/>
        <v>30</v>
      </c>
      <c r="E295" t="str">
        <f t="shared" si="97"/>
        <v>Original</v>
      </c>
      <c r="F295" s="3">
        <f t="shared" si="98"/>
        <v>45191</v>
      </c>
      <c r="G295" s="8">
        <f t="shared" si="99"/>
        <v>30</v>
      </c>
      <c r="H295" t="s">
        <v>649</v>
      </c>
      <c r="I295" t="s">
        <v>658</v>
      </c>
      <c r="J295" t="s">
        <v>683</v>
      </c>
      <c r="K295" t="s">
        <v>704</v>
      </c>
      <c r="L295" t="s">
        <v>710</v>
      </c>
      <c r="M295" t="s">
        <v>719</v>
      </c>
      <c r="N295" t="s">
        <v>733</v>
      </c>
      <c r="O295" t="s">
        <v>1027</v>
      </c>
      <c r="P295" s="4">
        <v>209.81</v>
      </c>
      <c r="Q295" s="23">
        <v>523</v>
      </c>
      <c r="R295" s="4">
        <f t="shared" si="102"/>
        <v>523</v>
      </c>
      <c r="S295" s="11">
        <v>5.8999999999999997E-2</v>
      </c>
      <c r="T295" s="8">
        <v>15</v>
      </c>
      <c r="U295" s="4">
        <f t="shared" si="103"/>
        <v>7382.1450000000004</v>
      </c>
      <c r="V295" s="4">
        <f t="shared" si="104"/>
        <v>3147.15</v>
      </c>
      <c r="W295" s="4">
        <f t="shared" si="105"/>
        <v>4234.9950000000008</v>
      </c>
      <c r="X295" s="11">
        <f t="shared" si="106"/>
        <v>0.57368082041195356</v>
      </c>
      <c r="Y295" s="3" t="str">
        <f t="shared" si="100"/>
        <v>Aug-2023</v>
      </c>
      <c r="Z295" s="3">
        <f t="shared" si="107"/>
        <v>45139</v>
      </c>
      <c r="AA295" s="3">
        <f t="shared" si="108"/>
        <v>44927</v>
      </c>
      <c r="AB295">
        <f t="shared" si="109"/>
        <v>7</v>
      </c>
      <c r="AC295" s="18" t="str">
        <f t="shared" si="101"/>
        <v>Q3-2023</v>
      </c>
      <c r="AD295" t="str">
        <f t="shared" si="110"/>
        <v>Europe → United Kingdom → London</v>
      </c>
      <c r="AG295" t="str">
        <f t="shared" si="111"/>
        <v>Low</v>
      </c>
      <c r="AH295">
        <f t="shared" si="112"/>
        <v>0</v>
      </c>
      <c r="AI295">
        <f t="shared" si="113"/>
        <v>0</v>
      </c>
      <c r="AJ295" s="11">
        <f>MIN(S295, WhatIf_Panel!$B$2)</f>
        <v>5.8999999999999997E-2</v>
      </c>
      <c r="AK295">
        <f>P295 * (1 + WhatIf_Panel!$B$3)</f>
        <v>230.79100000000003</v>
      </c>
      <c r="AL295">
        <f>ROUND(T295 * (1 + WhatIf_Panel!$B$4), 0)</f>
        <v>16</v>
      </c>
      <c r="AM295">
        <f t="shared" si="114"/>
        <v>7874.2880000000005</v>
      </c>
      <c r="AN295">
        <f t="shared" si="115"/>
        <v>3692.6560000000004</v>
      </c>
      <c r="AO295">
        <f t="shared" si="116"/>
        <v>4181.6319999999996</v>
      </c>
      <c r="AP295" s="11">
        <f t="shared" si="117"/>
        <v>0.53104890245314873</v>
      </c>
      <c r="AQ295" s="4">
        <f t="shared" si="118"/>
        <v>492.14300000000003</v>
      </c>
      <c r="AR295" s="4">
        <f t="shared" si="119"/>
        <v>-53.363000000001193</v>
      </c>
    </row>
    <row r="296" spans="1:44" x14ac:dyDescent="0.25">
      <c r="A296" t="s">
        <v>308</v>
      </c>
      <c r="B296" s="3">
        <v>45758</v>
      </c>
      <c r="C296" s="13">
        <v>45781</v>
      </c>
      <c r="D296">
        <f t="shared" si="96"/>
        <v>23</v>
      </c>
      <c r="E296" t="str">
        <f t="shared" si="97"/>
        <v>Original</v>
      </c>
      <c r="F296" s="3">
        <f t="shared" si="98"/>
        <v>45781</v>
      </c>
      <c r="G296" s="8">
        <f t="shared" si="99"/>
        <v>23</v>
      </c>
      <c r="H296" t="s">
        <v>647</v>
      </c>
      <c r="I296" t="s">
        <v>652</v>
      </c>
      <c r="J296" t="s">
        <v>666</v>
      </c>
      <c r="K296" t="s">
        <v>705</v>
      </c>
      <c r="L296" t="s">
        <v>708</v>
      </c>
      <c r="M296" t="s">
        <v>724</v>
      </c>
      <c r="N296" t="s">
        <v>727</v>
      </c>
      <c r="O296" t="s">
        <v>1028</v>
      </c>
      <c r="P296" s="4">
        <v>786.2</v>
      </c>
      <c r="Q296" s="23">
        <v>1075.3</v>
      </c>
      <c r="R296" s="4">
        <f t="shared" si="102"/>
        <v>1075.3</v>
      </c>
      <c r="S296" s="11">
        <v>0.08</v>
      </c>
      <c r="T296" s="8">
        <v>9</v>
      </c>
      <c r="U296" s="4">
        <f t="shared" si="103"/>
        <v>8903.4839999999986</v>
      </c>
      <c r="V296" s="4">
        <f t="shared" si="104"/>
        <v>7075.8</v>
      </c>
      <c r="W296" s="4">
        <f t="shared" si="105"/>
        <v>1827.6839999999984</v>
      </c>
      <c r="X296" s="11">
        <f t="shared" si="106"/>
        <v>0.20527739478163815</v>
      </c>
      <c r="Y296" s="3" t="str">
        <f t="shared" si="100"/>
        <v>Apr-2025</v>
      </c>
      <c r="Z296" s="3">
        <f t="shared" si="107"/>
        <v>45748</v>
      </c>
      <c r="AA296" s="3">
        <f t="shared" si="108"/>
        <v>44986</v>
      </c>
      <c r="AB296">
        <f t="shared" si="109"/>
        <v>25</v>
      </c>
      <c r="AC296" s="18" t="str">
        <f t="shared" si="101"/>
        <v>Q2-2025</v>
      </c>
      <c r="AD296" t="str">
        <f t="shared" si="110"/>
        <v>Asia → Japan → Osaka</v>
      </c>
      <c r="AG296" t="str">
        <f t="shared" si="111"/>
        <v>Medium</v>
      </c>
      <c r="AH296">
        <f t="shared" si="112"/>
        <v>0</v>
      </c>
      <c r="AI296">
        <f t="shared" si="113"/>
        <v>0</v>
      </c>
      <c r="AJ296" s="11">
        <f>MIN(S296, WhatIf_Panel!$B$2)</f>
        <v>0.08</v>
      </c>
      <c r="AK296">
        <f>P296 * (1 + WhatIf_Panel!$B$3)</f>
        <v>864.82000000000016</v>
      </c>
      <c r="AL296">
        <f>ROUND(T296 * (1 + WhatIf_Panel!$B$4), 0)</f>
        <v>9</v>
      </c>
      <c r="AM296">
        <f t="shared" si="114"/>
        <v>8903.4839999999986</v>
      </c>
      <c r="AN296">
        <f t="shared" si="115"/>
        <v>7783.380000000001</v>
      </c>
      <c r="AO296">
        <f t="shared" si="116"/>
        <v>1120.1039999999975</v>
      </c>
      <c r="AP296" s="11">
        <f t="shared" si="117"/>
        <v>0.12580513425980186</v>
      </c>
      <c r="AQ296" s="4">
        <f t="shared" si="118"/>
        <v>0</v>
      </c>
      <c r="AR296" s="4">
        <f t="shared" si="119"/>
        <v>-707.58000000000084</v>
      </c>
    </row>
    <row r="297" spans="1:44" x14ac:dyDescent="0.25">
      <c r="A297" t="s">
        <v>309</v>
      </c>
      <c r="B297" s="3">
        <v>45809</v>
      </c>
      <c r="C297" s="13">
        <v>45835</v>
      </c>
      <c r="D297">
        <f t="shared" si="96"/>
        <v>26</v>
      </c>
      <c r="E297" t="str">
        <f t="shared" si="97"/>
        <v>Original</v>
      </c>
      <c r="F297" s="3">
        <f t="shared" si="98"/>
        <v>45835</v>
      </c>
      <c r="G297" s="8">
        <f t="shared" si="99"/>
        <v>26</v>
      </c>
      <c r="H297" t="s">
        <v>649</v>
      </c>
      <c r="I297" t="s">
        <v>656</v>
      </c>
      <c r="J297" t="s">
        <v>684</v>
      </c>
      <c r="K297" t="s">
        <v>704</v>
      </c>
      <c r="L297" t="s">
        <v>710</v>
      </c>
      <c r="M297" t="s">
        <v>718</v>
      </c>
      <c r="N297" t="s">
        <v>731</v>
      </c>
      <c r="O297" t="s">
        <v>1029</v>
      </c>
      <c r="P297" s="4">
        <v>1362.31</v>
      </c>
      <c r="Q297" s="23">
        <v>3294.57</v>
      </c>
      <c r="R297" s="4">
        <f t="shared" si="102"/>
        <v>3294.57</v>
      </c>
      <c r="S297" s="11">
        <v>0.113</v>
      </c>
      <c r="T297" s="8">
        <v>7</v>
      </c>
      <c r="U297" s="4">
        <f t="shared" si="103"/>
        <v>20455.985130000001</v>
      </c>
      <c r="V297" s="4">
        <f t="shared" si="104"/>
        <v>9536.17</v>
      </c>
      <c r="W297" s="4">
        <f t="shared" si="105"/>
        <v>10919.815130000001</v>
      </c>
      <c r="X297" s="11">
        <f t="shared" si="106"/>
        <v>0.5338200561157721</v>
      </c>
      <c r="Y297" s="3" t="str">
        <f t="shared" si="100"/>
        <v>Jun-2025</v>
      </c>
      <c r="Z297" s="3">
        <f t="shared" si="107"/>
        <v>45809</v>
      </c>
      <c r="AA297" s="3">
        <f t="shared" si="108"/>
        <v>44927</v>
      </c>
      <c r="AB297">
        <f t="shared" si="109"/>
        <v>29</v>
      </c>
      <c r="AC297" s="18" t="str">
        <f t="shared" si="101"/>
        <v>Q2-2025</v>
      </c>
      <c r="AD297" t="str">
        <f t="shared" si="110"/>
        <v>Europe → Germany → Munich</v>
      </c>
      <c r="AG297" t="str">
        <f t="shared" si="111"/>
        <v>High</v>
      </c>
      <c r="AH297">
        <f t="shared" si="112"/>
        <v>0</v>
      </c>
      <c r="AI297">
        <f t="shared" si="113"/>
        <v>0</v>
      </c>
      <c r="AJ297" s="11">
        <f>MIN(S297, WhatIf_Panel!$B$2)</f>
        <v>0.113</v>
      </c>
      <c r="AK297">
        <f>P297 * (1 + WhatIf_Panel!$B$3)</f>
        <v>1498.5410000000002</v>
      </c>
      <c r="AL297">
        <f>ROUND(T297 * (1 + WhatIf_Panel!$B$4), 0)</f>
        <v>7</v>
      </c>
      <c r="AM297">
        <f t="shared" si="114"/>
        <v>20455.985130000001</v>
      </c>
      <c r="AN297">
        <f t="shared" si="115"/>
        <v>10489.787</v>
      </c>
      <c r="AO297">
        <f t="shared" si="116"/>
        <v>9966.1981300000007</v>
      </c>
      <c r="AP297" s="11">
        <f t="shared" si="117"/>
        <v>0.48720206172734937</v>
      </c>
      <c r="AQ297" s="4">
        <f t="shared" si="118"/>
        <v>0</v>
      </c>
      <c r="AR297" s="4">
        <f t="shared" si="119"/>
        <v>-953.61700000000019</v>
      </c>
    </row>
    <row r="298" spans="1:44" x14ac:dyDescent="0.25">
      <c r="A298" t="s">
        <v>310</v>
      </c>
      <c r="B298" s="3">
        <v>45353</v>
      </c>
      <c r="C298" s="13">
        <v>45367</v>
      </c>
      <c r="D298">
        <f t="shared" si="96"/>
        <v>14</v>
      </c>
      <c r="E298" t="str">
        <f t="shared" si="97"/>
        <v>Original</v>
      </c>
      <c r="F298" s="3">
        <f t="shared" si="98"/>
        <v>45367</v>
      </c>
      <c r="G298" s="8">
        <f t="shared" si="99"/>
        <v>14</v>
      </c>
      <c r="H298" t="s">
        <v>648</v>
      </c>
      <c r="I298" t="s">
        <v>653</v>
      </c>
      <c r="J298" t="s">
        <v>688</v>
      </c>
      <c r="K298" t="s">
        <v>703</v>
      </c>
      <c r="L298" t="s">
        <v>711</v>
      </c>
      <c r="M298" t="s">
        <v>719</v>
      </c>
      <c r="N298" t="s">
        <v>728</v>
      </c>
      <c r="O298" t="s">
        <v>1030</v>
      </c>
      <c r="P298" s="4">
        <v>248.24</v>
      </c>
      <c r="Q298" s="23">
        <v>464.05</v>
      </c>
      <c r="R298" s="4">
        <f t="shared" si="102"/>
        <v>464.05</v>
      </c>
      <c r="S298" s="11">
        <v>0.16900000000000001</v>
      </c>
      <c r="T298" s="8">
        <v>11</v>
      </c>
      <c r="U298" s="4">
        <f t="shared" si="103"/>
        <v>4241.88105</v>
      </c>
      <c r="V298" s="4">
        <f t="shared" si="104"/>
        <v>2730.6400000000003</v>
      </c>
      <c r="W298" s="4">
        <f t="shared" si="105"/>
        <v>1511.2410499999996</v>
      </c>
      <c r="X298" s="11">
        <f t="shared" si="106"/>
        <v>0.3562667203975462</v>
      </c>
      <c r="Y298" s="3" t="str">
        <f t="shared" si="100"/>
        <v>Mar-2024</v>
      </c>
      <c r="Z298" s="3">
        <f t="shared" si="107"/>
        <v>45352</v>
      </c>
      <c r="AA298" s="3">
        <f t="shared" si="108"/>
        <v>44927</v>
      </c>
      <c r="AB298">
        <f t="shared" si="109"/>
        <v>14</v>
      </c>
      <c r="AC298" s="18" t="str">
        <f t="shared" si="101"/>
        <v>Q1-2024</v>
      </c>
      <c r="AD298" t="str">
        <f t="shared" si="110"/>
        <v>Americas → Canada → Vancouver</v>
      </c>
      <c r="AG298" t="str">
        <f t="shared" si="111"/>
        <v>Low</v>
      </c>
      <c r="AH298">
        <f t="shared" si="112"/>
        <v>0</v>
      </c>
      <c r="AI298">
        <f t="shared" si="113"/>
        <v>0</v>
      </c>
      <c r="AJ298" s="11">
        <f>MIN(S298, WhatIf_Panel!$B$2)</f>
        <v>0.16900000000000001</v>
      </c>
      <c r="AK298">
        <f>P298 * (1 + WhatIf_Panel!$B$3)</f>
        <v>273.06400000000002</v>
      </c>
      <c r="AL298">
        <f>ROUND(T298 * (1 + WhatIf_Panel!$B$4), 0)</f>
        <v>12</v>
      </c>
      <c r="AM298">
        <f t="shared" si="114"/>
        <v>4627.5065999999997</v>
      </c>
      <c r="AN298">
        <f t="shared" si="115"/>
        <v>3276.768</v>
      </c>
      <c r="AO298">
        <f t="shared" si="116"/>
        <v>1350.7385999999997</v>
      </c>
      <c r="AP298" s="11">
        <f t="shared" si="117"/>
        <v>0.29189339243730084</v>
      </c>
      <c r="AQ298" s="4">
        <f t="shared" si="118"/>
        <v>385.62554999999975</v>
      </c>
      <c r="AR298" s="4">
        <f t="shared" si="119"/>
        <v>-160.50244999999995</v>
      </c>
    </row>
    <row r="299" spans="1:44" x14ac:dyDescent="0.25">
      <c r="A299" t="s">
        <v>311</v>
      </c>
      <c r="B299" s="3">
        <v>45097</v>
      </c>
      <c r="C299" s="13">
        <v>45115</v>
      </c>
      <c r="D299">
        <f t="shared" si="96"/>
        <v>18</v>
      </c>
      <c r="E299" t="str">
        <f t="shared" si="97"/>
        <v>Original</v>
      </c>
      <c r="F299" s="3">
        <f t="shared" si="98"/>
        <v>45115</v>
      </c>
      <c r="G299" s="8">
        <f t="shared" si="99"/>
        <v>18</v>
      </c>
      <c r="H299" t="s">
        <v>648</v>
      </c>
      <c r="I299" t="s">
        <v>660</v>
      </c>
      <c r="J299" t="s">
        <v>697</v>
      </c>
      <c r="K299" t="s">
        <v>703</v>
      </c>
      <c r="L299" t="s">
        <v>711</v>
      </c>
      <c r="M299" t="s">
        <v>721</v>
      </c>
      <c r="N299" t="s">
        <v>732</v>
      </c>
      <c r="O299" t="s">
        <v>1031</v>
      </c>
      <c r="P299" s="4">
        <v>337</v>
      </c>
      <c r="Q299" s="23">
        <v>511.03</v>
      </c>
      <c r="R299" s="4">
        <f t="shared" si="102"/>
        <v>511.03</v>
      </c>
      <c r="S299" s="11">
        <v>0.108</v>
      </c>
      <c r="T299" s="8">
        <v>7</v>
      </c>
      <c r="U299" s="4">
        <f t="shared" si="103"/>
        <v>3190.8713200000002</v>
      </c>
      <c r="V299" s="4">
        <f t="shared" si="104"/>
        <v>2359</v>
      </c>
      <c r="W299" s="4">
        <f t="shared" si="105"/>
        <v>831.8713200000002</v>
      </c>
      <c r="X299" s="11">
        <f t="shared" si="106"/>
        <v>0.26070349963219458</v>
      </c>
      <c r="Y299" s="3" t="str">
        <f t="shared" si="100"/>
        <v>Jun-2023</v>
      </c>
      <c r="Z299" s="3">
        <f t="shared" si="107"/>
        <v>45078</v>
      </c>
      <c r="AA299" s="3">
        <f t="shared" si="108"/>
        <v>44927</v>
      </c>
      <c r="AB299">
        <f t="shared" si="109"/>
        <v>5</v>
      </c>
      <c r="AC299" s="18" t="str">
        <f t="shared" si="101"/>
        <v>Q2-2023</v>
      </c>
      <c r="AD299" t="str">
        <f t="shared" si="110"/>
        <v>Americas → USA → Austin</v>
      </c>
      <c r="AG299" t="str">
        <f t="shared" si="111"/>
        <v>Low</v>
      </c>
      <c r="AH299">
        <f t="shared" si="112"/>
        <v>0</v>
      </c>
      <c r="AI299">
        <f t="shared" si="113"/>
        <v>0</v>
      </c>
      <c r="AJ299" s="11">
        <f>MIN(S299, WhatIf_Panel!$B$2)</f>
        <v>0.108</v>
      </c>
      <c r="AK299">
        <f>P299 * (1 + WhatIf_Panel!$B$3)</f>
        <v>370.70000000000005</v>
      </c>
      <c r="AL299">
        <f>ROUND(T299 * (1 + WhatIf_Panel!$B$4), 0)</f>
        <v>7</v>
      </c>
      <c r="AM299">
        <f t="shared" si="114"/>
        <v>3190.8713200000002</v>
      </c>
      <c r="AN299">
        <f t="shared" si="115"/>
        <v>2594.9000000000005</v>
      </c>
      <c r="AO299">
        <f t="shared" si="116"/>
        <v>595.97131999999965</v>
      </c>
      <c r="AP299" s="11">
        <f t="shared" si="117"/>
        <v>0.18677384959541385</v>
      </c>
      <c r="AQ299" s="4">
        <f t="shared" si="118"/>
        <v>0</v>
      </c>
      <c r="AR299" s="4">
        <f t="shared" si="119"/>
        <v>-235.90000000000055</v>
      </c>
    </row>
    <row r="300" spans="1:44" x14ac:dyDescent="0.25">
      <c r="A300" t="s">
        <v>312</v>
      </c>
      <c r="B300" s="3">
        <v>45377</v>
      </c>
      <c r="C300" s="13">
        <v>45387</v>
      </c>
      <c r="D300">
        <f t="shared" si="96"/>
        <v>10</v>
      </c>
      <c r="E300" t="str">
        <f t="shared" si="97"/>
        <v>Original</v>
      </c>
      <c r="F300" s="3">
        <f t="shared" si="98"/>
        <v>45387</v>
      </c>
      <c r="G300" s="8">
        <f t="shared" si="99"/>
        <v>10</v>
      </c>
      <c r="H300" t="s">
        <v>648</v>
      </c>
      <c r="I300" t="s">
        <v>660</v>
      </c>
      <c r="J300" t="s">
        <v>697</v>
      </c>
      <c r="K300" t="s">
        <v>704</v>
      </c>
      <c r="L300" t="s">
        <v>711</v>
      </c>
      <c r="M300" t="s">
        <v>713</v>
      </c>
      <c r="N300" t="s">
        <v>732</v>
      </c>
      <c r="O300" t="s">
        <v>1032</v>
      </c>
      <c r="P300" s="4">
        <v>5.66</v>
      </c>
      <c r="Q300" s="23">
        <v>4.22</v>
      </c>
      <c r="R300" s="4">
        <f t="shared" si="102"/>
        <v>4.22</v>
      </c>
      <c r="S300" s="11">
        <v>0.11899999999999999</v>
      </c>
      <c r="T300" s="8">
        <v>18</v>
      </c>
      <c r="U300" s="4">
        <f t="shared" si="103"/>
        <v>66.920760000000001</v>
      </c>
      <c r="V300" s="4">
        <f t="shared" si="104"/>
        <v>101.88</v>
      </c>
      <c r="W300" s="4">
        <f t="shared" si="105"/>
        <v>-34.959239999999994</v>
      </c>
      <c r="X300" s="11">
        <f t="shared" si="106"/>
        <v>-0.52239753403876454</v>
      </c>
      <c r="Y300" s="3" t="str">
        <f t="shared" si="100"/>
        <v>Mar-2024</v>
      </c>
      <c r="Z300" s="3">
        <f t="shared" si="107"/>
        <v>45352</v>
      </c>
      <c r="AA300" s="3">
        <f t="shared" si="108"/>
        <v>44927</v>
      </c>
      <c r="AB300">
        <f t="shared" si="109"/>
        <v>14</v>
      </c>
      <c r="AC300" s="18" t="str">
        <f t="shared" si="101"/>
        <v>Q1-2024</v>
      </c>
      <c r="AD300" t="str">
        <f t="shared" si="110"/>
        <v>Americas → USA → Austin</v>
      </c>
      <c r="AG300" t="str">
        <f t="shared" si="111"/>
        <v>Low</v>
      </c>
      <c r="AH300">
        <f t="shared" si="112"/>
        <v>0</v>
      </c>
      <c r="AI300">
        <f t="shared" si="113"/>
        <v>0</v>
      </c>
      <c r="AJ300" s="11">
        <f>MIN(S300, WhatIf_Panel!$B$2)</f>
        <v>0.11899999999999999</v>
      </c>
      <c r="AK300">
        <f>P300 * (1 + WhatIf_Panel!$B$3)</f>
        <v>6.2260000000000009</v>
      </c>
      <c r="AL300">
        <f>ROUND(T300 * (1 + WhatIf_Panel!$B$4), 0)</f>
        <v>19</v>
      </c>
      <c r="AM300">
        <f t="shared" si="114"/>
        <v>70.63857999999999</v>
      </c>
      <c r="AN300">
        <f t="shared" si="115"/>
        <v>118.29400000000001</v>
      </c>
      <c r="AO300">
        <f t="shared" si="116"/>
        <v>-47.655420000000021</v>
      </c>
      <c r="AP300" s="11">
        <f t="shared" si="117"/>
        <v>-0.67463728744264151</v>
      </c>
      <c r="AQ300" s="4">
        <f t="shared" si="118"/>
        <v>3.717819999999989</v>
      </c>
      <c r="AR300" s="4">
        <f t="shared" si="119"/>
        <v>-12.696180000000027</v>
      </c>
    </row>
    <row r="301" spans="1:44" x14ac:dyDescent="0.25">
      <c r="A301" t="s">
        <v>313</v>
      </c>
      <c r="B301" s="3">
        <v>45679</v>
      </c>
      <c r="C301" s="13">
        <v>45679</v>
      </c>
      <c r="D301">
        <f t="shared" si="96"/>
        <v>0</v>
      </c>
      <c r="E301" t="str">
        <f t="shared" si="97"/>
        <v>Original</v>
      </c>
      <c r="F301" s="3">
        <f t="shared" si="98"/>
        <v>45679</v>
      </c>
      <c r="G301" s="8">
        <f t="shared" si="99"/>
        <v>0</v>
      </c>
      <c r="H301" t="s">
        <v>649</v>
      </c>
      <c r="I301" t="s">
        <v>657</v>
      </c>
      <c r="J301" t="s">
        <v>679</v>
      </c>
      <c r="K301" t="s">
        <v>705</v>
      </c>
      <c r="L301" t="s">
        <v>708</v>
      </c>
      <c r="M301" t="s">
        <v>717</v>
      </c>
      <c r="N301" t="s">
        <v>733</v>
      </c>
      <c r="O301" t="s">
        <v>1033</v>
      </c>
      <c r="P301" s="4">
        <v>591.72</v>
      </c>
      <c r="Q301" s="23">
        <v>577.24</v>
      </c>
      <c r="R301" s="4">
        <f t="shared" si="102"/>
        <v>577.24</v>
      </c>
      <c r="S301" s="11">
        <v>0</v>
      </c>
      <c r="T301" s="8">
        <v>22</v>
      </c>
      <c r="U301" s="4">
        <f t="shared" si="103"/>
        <v>12699.28</v>
      </c>
      <c r="V301" s="4">
        <f t="shared" si="104"/>
        <v>13017.84</v>
      </c>
      <c r="W301" s="4">
        <f t="shared" si="105"/>
        <v>-318.55999999999949</v>
      </c>
      <c r="X301" s="11">
        <f t="shared" si="106"/>
        <v>-2.5084886702238195E-2</v>
      </c>
      <c r="Y301" s="3" t="str">
        <f t="shared" si="100"/>
        <v>Jan-2025</v>
      </c>
      <c r="Z301" s="3">
        <f t="shared" si="107"/>
        <v>45658</v>
      </c>
      <c r="AA301" s="3">
        <f t="shared" si="108"/>
        <v>44927</v>
      </c>
      <c r="AB301">
        <f t="shared" si="109"/>
        <v>24</v>
      </c>
      <c r="AC301" s="18" t="str">
        <f t="shared" si="101"/>
        <v>Q1-2025</v>
      </c>
      <c r="AD301" t="str">
        <f t="shared" si="110"/>
        <v>Europe → France → Lyon</v>
      </c>
      <c r="AG301" t="str">
        <f t="shared" si="111"/>
        <v>Low</v>
      </c>
      <c r="AH301">
        <f t="shared" si="112"/>
        <v>1</v>
      </c>
      <c r="AI301">
        <f t="shared" si="113"/>
        <v>0</v>
      </c>
      <c r="AJ301" s="11">
        <f>MIN(S301, WhatIf_Panel!$B$2)</f>
        <v>0</v>
      </c>
      <c r="AK301">
        <f>P301 * (1 + WhatIf_Panel!$B$3)</f>
        <v>650.89200000000005</v>
      </c>
      <c r="AL301">
        <f>ROUND(T301 * (1 + WhatIf_Panel!$B$4), 0)</f>
        <v>23</v>
      </c>
      <c r="AM301">
        <f t="shared" si="114"/>
        <v>13276.52</v>
      </c>
      <c r="AN301">
        <f t="shared" si="115"/>
        <v>14970.516000000001</v>
      </c>
      <c r="AO301">
        <f t="shared" si="116"/>
        <v>-1693.996000000001</v>
      </c>
      <c r="AP301" s="11">
        <f t="shared" si="117"/>
        <v>-0.12759337537246213</v>
      </c>
      <c r="AQ301" s="4">
        <f t="shared" si="118"/>
        <v>577.23999999999978</v>
      </c>
      <c r="AR301" s="4">
        <f t="shared" si="119"/>
        <v>-1375.4360000000015</v>
      </c>
    </row>
    <row r="302" spans="1:44" x14ac:dyDescent="0.25">
      <c r="A302" t="s">
        <v>314</v>
      </c>
      <c r="B302" s="3">
        <v>45787</v>
      </c>
      <c r="C302" s="13">
        <v>45804</v>
      </c>
      <c r="D302">
        <f t="shared" si="96"/>
        <v>17</v>
      </c>
      <c r="E302" t="str">
        <f t="shared" si="97"/>
        <v>Original</v>
      </c>
      <c r="F302" s="3">
        <f t="shared" si="98"/>
        <v>45804</v>
      </c>
      <c r="G302" s="8">
        <f t="shared" si="99"/>
        <v>17</v>
      </c>
      <c r="H302" t="s">
        <v>648</v>
      </c>
      <c r="I302" t="s">
        <v>653</v>
      </c>
      <c r="J302" t="s">
        <v>688</v>
      </c>
      <c r="K302" t="s">
        <v>702</v>
      </c>
      <c r="L302" t="s">
        <v>711</v>
      </c>
      <c r="M302" t="s">
        <v>712</v>
      </c>
      <c r="N302" t="s">
        <v>727</v>
      </c>
      <c r="O302" t="s">
        <v>1034</v>
      </c>
      <c r="P302" s="4">
        <v>862.89</v>
      </c>
      <c r="Q302" s="23">
        <v>1426.03</v>
      </c>
      <c r="R302" s="4">
        <f t="shared" si="102"/>
        <v>1426.03</v>
      </c>
      <c r="S302" s="11">
        <v>5.6000000000000001E-2</v>
      </c>
      <c r="T302" s="8">
        <v>19</v>
      </c>
      <c r="U302" s="4">
        <f t="shared" si="103"/>
        <v>25577.274079999999</v>
      </c>
      <c r="V302" s="4">
        <f t="shared" si="104"/>
        <v>16394.91</v>
      </c>
      <c r="W302" s="4">
        <f t="shared" si="105"/>
        <v>9182.3640799999994</v>
      </c>
      <c r="X302" s="11">
        <f t="shared" si="106"/>
        <v>0.35900479665188778</v>
      </c>
      <c r="Y302" s="3" t="str">
        <f t="shared" si="100"/>
        <v>May-2025</v>
      </c>
      <c r="Z302" s="3">
        <f t="shared" si="107"/>
        <v>45778</v>
      </c>
      <c r="AA302" s="3">
        <f t="shared" si="108"/>
        <v>44927</v>
      </c>
      <c r="AB302">
        <f t="shared" si="109"/>
        <v>28</v>
      </c>
      <c r="AC302" s="18" t="str">
        <f t="shared" si="101"/>
        <v>Q2-2025</v>
      </c>
      <c r="AD302" t="str">
        <f t="shared" si="110"/>
        <v>Americas → Canada → Vancouver</v>
      </c>
      <c r="AG302" t="str">
        <f t="shared" si="111"/>
        <v>Medium</v>
      </c>
      <c r="AH302">
        <f t="shared" si="112"/>
        <v>0</v>
      </c>
      <c r="AI302">
        <f t="shared" si="113"/>
        <v>0</v>
      </c>
      <c r="AJ302" s="11">
        <f>MIN(S302, WhatIf_Panel!$B$2)</f>
        <v>5.6000000000000001E-2</v>
      </c>
      <c r="AK302">
        <f>P302 * (1 + WhatIf_Panel!$B$3)</f>
        <v>949.17900000000009</v>
      </c>
      <c r="AL302">
        <f>ROUND(T302 * (1 + WhatIf_Panel!$B$4), 0)</f>
        <v>20</v>
      </c>
      <c r="AM302">
        <f t="shared" si="114"/>
        <v>26923.446399999997</v>
      </c>
      <c r="AN302">
        <f t="shared" si="115"/>
        <v>18983.580000000002</v>
      </c>
      <c r="AO302">
        <f t="shared" si="116"/>
        <v>7939.8663999999953</v>
      </c>
      <c r="AP302" s="11">
        <f t="shared" si="117"/>
        <v>0.29490527631707641</v>
      </c>
      <c r="AQ302" s="4">
        <f t="shared" si="118"/>
        <v>1346.1723199999979</v>
      </c>
      <c r="AR302" s="4">
        <f t="shared" si="119"/>
        <v>-1242.497680000004</v>
      </c>
    </row>
    <row r="303" spans="1:44" x14ac:dyDescent="0.25">
      <c r="A303" t="s">
        <v>315</v>
      </c>
      <c r="B303" s="3">
        <v>45204</v>
      </c>
      <c r="C303" s="13">
        <v>45230</v>
      </c>
      <c r="D303">
        <f t="shared" si="96"/>
        <v>26</v>
      </c>
      <c r="E303" t="str">
        <f t="shared" si="97"/>
        <v>Original</v>
      </c>
      <c r="F303" s="3">
        <f t="shared" si="98"/>
        <v>45230</v>
      </c>
      <c r="G303" s="8">
        <f t="shared" si="99"/>
        <v>26</v>
      </c>
      <c r="H303" t="s">
        <v>647</v>
      </c>
      <c r="I303" t="s">
        <v>659</v>
      </c>
      <c r="J303" t="s">
        <v>685</v>
      </c>
      <c r="K303" t="s">
        <v>704</v>
      </c>
      <c r="L303" s="9" t="s">
        <v>1422</v>
      </c>
      <c r="M303" t="s">
        <v>713</v>
      </c>
      <c r="N303" t="s">
        <v>728</v>
      </c>
      <c r="O303" t="s">
        <v>1035</v>
      </c>
      <c r="P303" s="4">
        <v>649.91</v>
      </c>
      <c r="Q303" s="23">
        <v>1360.12</v>
      </c>
      <c r="R303" s="4">
        <f t="shared" si="102"/>
        <v>1360.12</v>
      </c>
      <c r="S303" s="11">
        <v>0.19400000000000001</v>
      </c>
      <c r="T303" s="8">
        <v>9</v>
      </c>
      <c r="U303" s="4">
        <f t="shared" si="103"/>
        <v>9866.3104799999983</v>
      </c>
      <c r="V303" s="4">
        <f t="shared" si="104"/>
        <v>5849.19</v>
      </c>
      <c r="W303" s="4">
        <f t="shared" si="105"/>
        <v>4017.1204799999987</v>
      </c>
      <c r="X303" s="11">
        <f t="shared" si="106"/>
        <v>0.40715528749506769</v>
      </c>
      <c r="Y303" s="3" t="str">
        <f t="shared" si="100"/>
        <v>Oct-2023</v>
      </c>
      <c r="Z303" s="3">
        <f t="shared" si="107"/>
        <v>45200</v>
      </c>
      <c r="AA303" s="3">
        <f t="shared" si="108"/>
        <v>44927</v>
      </c>
      <c r="AB303">
        <f t="shared" si="109"/>
        <v>9</v>
      </c>
      <c r="AC303" s="18" t="str">
        <f t="shared" si="101"/>
        <v>Q4-2023</v>
      </c>
      <c r="AD303" t="str">
        <f t="shared" si="110"/>
        <v>Asia → China → Shanghai</v>
      </c>
      <c r="AG303" t="str">
        <f t="shared" si="111"/>
        <v>Medium</v>
      </c>
      <c r="AH303">
        <f t="shared" si="112"/>
        <v>0</v>
      </c>
      <c r="AI303">
        <f t="shared" si="113"/>
        <v>0</v>
      </c>
      <c r="AJ303" s="11">
        <f>MIN(S303, WhatIf_Panel!$B$2)</f>
        <v>0.19400000000000001</v>
      </c>
      <c r="AK303">
        <f>P303 * (1 + WhatIf_Panel!$B$3)</f>
        <v>714.90100000000007</v>
      </c>
      <c r="AL303">
        <f>ROUND(T303 * (1 + WhatIf_Panel!$B$4), 0)</f>
        <v>9</v>
      </c>
      <c r="AM303">
        <f t="shared" si="114"/>
        <v>9866.3104799999983</v>
      </c>
      <c r="AN303">
        <f t="shared" si="115"/>
        <v>6434.1090000000004</v>
      </c>
      <c r="AO303">
        <f t="shared" si="116"/>
        <v>3432.2014799999979</v>
      </c>
      <c r="AP303" s="11">
        <f t="shared" si="117"/>
        <v>0.34787081624457439</v>
      </c>
      <c r="AQ303" s="4">
        <f t="shared" si="118"/>
        <v>0</v>
      </c>
      <c r="AR303" s="4">
        <f t="shared" si="119"/>
        <v>-584.91900000000078</v>
      </c>
    </row>
    <row r="304" spans="1:44" x14ac:dyDescent="0.25">
      <c r="A304" t="s">
        <v>316</v>
      </c>
      <c r="B304" s="3">
        <v>45125</v>
      </c>
      <c r="C304" s="13">
        <v>45129</v>
      </c>
      <c r="D304">
        <f t="shared" si="96"/>
        <v>4</v>
      </c>
      <c r="E304" t="str">
        <f t="shared" si="97"/>
        <v>Original</v>
      </c>
      <c r="F304" s="3">
        <f t="shared" si="98"/>
        <v>45129</v>
      </c>
      <c r="G304" s="8">
        <f t="shared" si="99"/>
        <v>4</v>
      </c>
      <c r="H304" t="s">
        <v>648</v>
      </c>
      <c r="I304" t="s">
        <v>655</v>
      </c>
      <c r="J304" t="s">
        <v>670</v>
      </c>
      <c r="K304" t="s">
        <v>704</v>
      </c>
      <c r="L304" t="s">
        <v>711</v>
      </c>
      <c r="M304" t="s">
        <v>721</v>
      </c>
      <c r="N304" t="s">
        <v>729</v>
      </c>
      <c r="O304" t="s">
        <v>1036</v>
      </c>
      <c r="P304" s="4">
        <v>1269.55</v>
      </c>
      <c r="Q304" s="23">
        <v>2071.1</v>
      </c>
      <c r="R304" s="4">
        <f t="shared" si="102"/>
        <v>2071.1</v>
      </c>
      <c r="S304" s="11">
        <v>0.129</v>
      </c>
      <c r="T304" s="8">
        <v>22</v>
      </c>
      <c r="U304" s="4">
        <f t="shared" si="103"/>
        <v>39686.4182</v>
      </c>
      <c r="V304" s="4">
        <f t="shared" si="104"/>
        <v>27930.1</v>
      </c>
      <c r="W304" s="4">
        <f t="shared" si="105"/>
        <v>11756.318200000002</v>
      </c>
      <c r="X304" s="11">
        <f t="shared" si="106"/>
        <v>0.29623026549672354</v>
      </c>
      <c r="Y304" s="3" t="str">
        <f t="shared" si="100"/>
        <v>Jul-2023</v>
      </c>
      <c r="Z304" s="3">
        <f t="shared" si="107"/>
        <v>45108</v>
      </c>
      <c r="AA304" s="3">
        <f t="shared" si="108"/>
        <v>44927</v>
      </c>
      <c r="AB304">
        <f t="shared" si="109"/>
        <v>6</v>
      </c>
      <c r="AC304" s="18" t="str">
        <f t="shared" si="101"/>
        <v>Q3-2023</v>
      </c>
      <c r="AD304" t="str">
        <f t="shared" si="110"/>
        <v>Americas → Brazil → São Paulo</v>
      </c>
      <c r="AG304" t="str">
        <f t="shared" si="111"/>
        <v>High</v>
      </c>
      <c r="AH304">
        <f t="shared" si="112"/>
        <v>1</v>
      </c>
      <c r="AI304">
        <f t="shared" si="113"/>
        <v>0</v>
      </c>
      <c r="AJ304" s="11">
        <f>MIN(S304, WhatIf_Panel!$B$2)</f>
        <v>0.129</v>
      </c>
      <c r="AK304">
        <f>P304 * (1 + WhatIf_Panel!$B$3)</f>
        <v>1396.5050000000001</v>
      </c>
      <c r="AL304">
        <f>ROUND(T304 * (1 + WhatIf_Panel!$B$4), 0)</f>
        <v>23</v>
      </c>
      <c r="AM304">
        <f t="shared" si="114"/>
        <v>41490.346299999997</v>
      </c>
      <c r="AN304">
        <f t="shared" si="115"/>
        <v>32119.615000000002</v>
      </c>
      <c r="AO304">
        <f t="shared" si="116"/>
        <v>9370.7312999999958</v>
      </c>
      <c r="AP304" s="11">
        <f t="shared" si="117"/>
        <v>0.22585329204639579</v>
      </c>
      <c r="AQ304" s="4">
        <f t="shared" si="118"/>
        <v>1803.9280999999974</v>
      </c>
      <c r="AR304" s="4">
        <f t="shared" si="119"/>
        <v>-2385.5869000000057</v>
      </c>
    </row>
    <row r="305" spans="1:44" x14ac:dyDescent="0.25">
      <c r="A305" t="s">
        <v>317</v>
      </c>
      <c r="B305" s="3">
        <v>45830</v>
      </c>
      <c r="C305" s="13">
        <v>45846</v>
      </c>
      <c r="D305">
        <f t="shared" si="96"/>
        <v>16</v>
      </c>
      <c r="E305" t="str">
        <f t="shared" si="97"/>
        <v>Original</v>
      </c>
      <c r="F305" s="3">
        <f t="shared" si="98"/>
        <v>45846</v>
      </c>
      <c r="G305" s="8">
        <f t="shared" si="99"/>
        <v>16</v>
      </c>
      <c r="H305" t="s">
        <v>649</v>
      </c>
      <c r="I305" t="s">
        <v>658</v>
      </c>
      <c r="J305" t="s">
        <v>683</v>
      </c>
      <c r="K305" t="s">
        <v>702</v>
      </c>
      <c r="L305" t="s">
        <v>711</v>
      </c>
      <c r="M305" t="s">
        <v>720</v>
      </c>
      <c r="N305" t="s">
        <v>730</v>
      </c>
      <c r="O305" t="s">
        <v>1037</v>
      </c>
      <c r="P305" s="4">
        <v>892.73</v>
      </c>
      <c r="Q305" s="23">
        <v>979.84</v>
      </c>
      <c r="R305" s="4">
        <f t="shared" si="102"/>
        <v>979.84</v>
      </c>
      <c r="S305" s="11">
        <v>0.17399999999999999</v>
      </c>
      <c r="T305" s="8">
        <v>10</v>
      </c>
      <c r="U305" s="4">
        <f t="shared" si="103"/>
        <v>8093.4784</v>
      </c>
      <c r="V305" s="4">
        <f t="shared" si="104"/>
        <v>8927.2999999999993</v>
      </c>
      <c r="W305" s="4">
        <f t="shared" si="105"/>
        <v>-833.82159999999931</v>
      </c>
      <c r="X305" s="11">
        <f t="shared" si="106"/>
        <v>-0.10302388649112838</v>
      </c>
      <c r="Y305" s="3" t="str">
        <f t="shared" si="100"/>
        <v>Jun-2025</v>
      </c>
      <c r="Z305" s="3">
        <f t="shared" si="107"/>
        <v>45809</v>
      </c>
      <c r="AA305" s="3">
        <f t="shared" si="108"/>
        <v>44927</v>
      </c>
      <c r="AB305">
        <f t="shared" si="109"/>
        <v>29</v>
      </c>
      <c r="AC305" s="18" t="str">
        <f t="shared" si="101"/>
        <v>Q2-2025</v>
      </c>
      <c r="AD305" t="str">
        <f t="shared" si="110"/>
        <v>Europe → United Kingdom → London</v>
      </c>
      <c r="AG305" t="str">
        <f t="shared" si="111"/>
        <v>Medium</v>
      </c>
      <c r="AH305">
        <f t="shared" si="112"/>
        <v>0</v>
      </c>
      <c r="AI305">
        <f t="shared" si="113"/>
        <v>0</v>
      </c>
      <c r="AJ305" s="11">
        <f>MIN(S305, WhatIf_Panel!$B$2)</f>
        <v>0.17399999999999999</v>
      </c>
      <c r="AK305">
        <f>P305 * (1 + WhatIf_Panel!$B$3)</f>
        <v>982.00300000000004</v>
      </c>
      <c r="AL305">
        <f>ROUND(T305 * (1 + WhatIf_Panel!$B$4), 0)</f>
        <v>11</v>
      </c>
      <c r="AM305">
        <f t="shared" si="114"/>
        <v>8902.8262400000003</v>
      </c>
      <c r="AN305">
        <f t="shared" si="115"/>
        <v>10802.033000000001</v>
      </c>
      <c r="AO305">
        <f t="shared" si="116"/>
        <v>-1899.2067600000009</v>
      </c>
      <c r="AP305" s="11">
        <f t="shared" si="117"/>
        <v>-0.21332627514024141</v>
      </c>
      <c r="AQ305" s="4">
        <f t="shared" si="118"/>
        <v>809.34784000000036</v>
      </c>
      <c r="AR305" s="4">
        <f t="shared" si="119"/>
        <v>-1065.3851600000016</v>
      </c>
    </row>
    <row r="306" spans="1:44" x14ac:dyDescent="0.25">
      <c r="A306" t="s">
        <v>318</v>
      </c>
      <c r="B306" s="3">
        <v>45462</v>
      </c>
      <c r="C306" s="13">
        <v>45463</v>
      </c>
      <c r="D306">
        <f t="shared" si="96"/>
        <v>1</v>
      </c>
      <c r="E306" t="str">
        <f t="shared" si="97"/>
        <v>Original</v>
      </c>
      <c r="F306" s="3">
        <f t="shared" si="98"/>
        <v>45463</v>
      </c>
      <c r="G306" s="8">
        <f t="shared" si="99"/>
        <v>1</v>
      </c>
      <c r="H306" t="s">
        <v>646</v>
      </c>
      <c r="I306" t="s">
        <v>650</v>
      </c>
      <c r="J306" t="s">
        <v>662</v>
      </c>
      <c r="K306" t="s">
        <v>705</v>
      </c>
      <c r="L306" t="s">
        <v>711</v>
      </c>
      <c r="M306" t="s">
        <v>713</v>
      </c>
      <c r="N306" t="s">
        <v>731</v>
      </c>
      <c r="O306" t="s">
        <v>1038</v>
      </c>
      <c r="P306" s="4">
        <v>231.63</v>
      </c>
      <c r="Q306" s="23">
        <v>537.39</v>
      </c>
      <c r="R306" s="4">
        <f t="shared" si="102"/>
        <v>537.39</v>
      </c>
      <c r="S306" s="11">
        <v>0.08</v>
      </c>
      <c r="T306" s="8">
        <v>12</v>
      </c>
      <c r="U306" s="4">
        <f t="shared" si="103"/>
        <v>5932.7856000000002</v>
      </c>
      <c r="V306" s="4">
        <f t="shared" si="104"/>
        <v>2779.56</v>
      </c>
      <c r="W306" s="4">
        <f t="shared" si="105"/>
        <v>3153.2256000000002</v>
      </c>
      <c r="X306" s="11">
        <f t="shared" si="106"/>
        <v>0.53149158129024587</v>
      </c>
      <c r="Y306" s="3" t="str">
        <f t="shared" si="100"/>
        <v>Jun-2024</v>
      </c>
      <c r="Z306" s="3">
        <f t="shared" si="107"/>
        <v>45444</v>
      </c>
      <c r="AA306" s="3">
        <f t="shared" si="108"/>
        <v>44927</v>
      </c>
      <c r="AB306">
        <f t="shared" si="109"/>
        <v>17</v>
      </c>
      <c r="AC306" s="18" t="str">
        <f t="shared" si="101"/>
        <v>Q2-2024</v>
      </c>
      <c r="AD306" t="str">
        <f t="shared" si="110"/>
        <v>Africa → Kenya → Kisumu</v>
      </c>
      <c r="AG306" t="str">
        <f t="shared" si="111"/>
        <v>Low</v>
      </c>
      <c r="AH306">
        <f t="shared" si="112"/>
        <v>1</v>
      </c>
      <c r="AI306">
        <f t="shared" si="113"/>
        <v>0</v>
      </c>
      <c r="AJ306" s="11">
        <f>MIN(S306, WhatIf_Panel!$B$2)</f>
        <v>0.08</v>
      </c>
      <c r="AK306">
        <f>P306 * (1 + WhatIf_Panel!$B$3)</f>
        <v>254.79300000000001</v>
      </c>
      <c r="AL306">
        <f>ROUND(T306 * (1 + WhatIf_Panel!$B$4), 0)</f>
        <v>13</v>
      </c>
      <c r="AM306">
        <f t="shared" si="114"/>
        <v>6427.1844000000001</v>
      </c>
      <c r="AN306">
        <f t="shared" si="115"/>
        <v>3312.3090000000002</v>
      </c>
      <c r="AO306">
        <f t="shared" si="116"/>
        <v>3114.8753999999999</v>
      </c>
      <c r="AP306" s="11">
        <f t="shared" si="117"/>
        <v>0.48464073941927044</v>
      </c>
      <c r="AQ306" s="4">
        <f t="shared" si="118"/>
        <v>494.39879999999994</v>
      </c>
      <c r="AR306" s="4">
        <f t="shared" si="119"/>
        <v>-38.350200000000314</v>
      </c>
    </row>
    <row r="307" spans="1:44" x14ac:dyDescent="0.25">
      <c r="A307" t="s">
        <v>319</v>
      </c>
      <c r="B307" s="3">
        <v>45756</v>
      </c>
      <c r="C307" s="13">
        <v>45759</v>
      </c>
      <c r="D307">
        <f t="shared" si="96"/>
        <v>3</v>
      </c>
      <c r="E307" t="str">
        <f t="shared" si="97"/>
        <v>Original</v>
      </c>
      <c r="F307" s="3">
        <f t="shared" si="98"/>
        <v>45759</v>
      </c>
      <c r="G307" s="8">
        <f t="shared" si="99"/>
        <v>3</v>
      </c>
      <c r="H307" t="s">
        <v>649</v>
      </c>
      <c r="I307" t="s">
        <v>657</v>
      </c>
      <c r="J307" t="s">
        <v>679</v>
      </c>
      <c r="K307" t="s">
        <v>705</v>
      </c>
      <c r="L307" t="s">
        <v>710</v>
      </c>
      <c r="M307" t="s">
        <v>722</v>
      </c>
      <c r="N307" t="s">
        <v>732</v>
      </c>
      <c r="O307" t="s">
        <v>1039</v>
      </c>
      <c r="P307" s="4">
        <v>86.68</v>
      </c>
      <c r="Q307" s="23">
        <v>213.32</v>
      </c>
      <c r="R307" s="4">
        <f t="shared" si="102"/>
        <v>213.32</v>
      </c>
      <c r="S307" s="11">
        <v>3.7999999999999999E-2</v>
      </c>
      <c r="T307" s="8">
        <v>8</v>
      </c>
      <c r="U307" s="4">
        <f t="shared" si="103"/>
        <v>1641.7107199999998</v>
      </c>
      <c r="V307" s="4">
        <f t="shared" si="104"/>
        <v>693.44</v>
      </c>
      <c r="W307" s="4">
        <f t="shared" si="105"/>
        <v>948.27071999999976</v>
      </c>
      <c r="X307" s="11">
        <f t="shared" si="106"/>
        <v>0.57761133459614611</v>
      </c>
      <c r="Y307" s="3" t="str">
        <f t="shared" si="100"/>
        <v>Apr-2025</v>
      </c>
      <c r="Z307" s="3">
        <f t="shared" si="107"/>
        <v>45748</v>
      </c>
      <c r="AA307" s="3">
        <f t="shared" si="108"/>
        <v>44927</v>
      </c>
      <c r="AB307">
        <f t="shared" si="109"/>
        <v>27</v>
      </c>
      <c r="AC307" s="18" t="str">
        <f t="shared" si="101"/>
        <v>Q2-2025</v>
      </c>
      <c r="AD307" t="str">
        <f t="shared" si="110"/>
        <v>Europe → France → Lyon</v>
      </c>
      <c r="AG307" t="str">
        <f t="shared" si="111"/>
        <v>Low</v>
      </c>
      <c r="AH307">
        <f t="shared" si="112"/>
        <v>1</v>
      </c>
      <c r="AI307">
        <f t="shared" si="113"/>
        <v>0</v>
      </c>
      <c r="AJ307" s="11">
        <f>MIN(S307, WhatIf_Panel!$B$2)</f>
        <v>3.7999999999999999E-2</v>
      </c>
      <c r="AK307">
        <f>P307 * (1 + WhatIf_Panel!$B$3)</f>
        <v>95.348000000000013</v>
      </c>
      <c r="AL307">
        <f>ROUND(T307 * (1 + WhatIf_Panel!$B$4), 0)</f>
        <v>8</v>
      </c>
      <c r="AM307">
        <f t="shared" si="114"/>
        <v>1641.7107199999998</v>
      </c>
      <c r="AN307">
        <f t="shared" si="115"/>
        <v>762.78400000000011</v>
      </c>
      <c r="AO307">
        <f t="shared" si="116"/>
        <v>878.9267199999997</v>
      </c>
      <c r="AP307" s="11">
        <f t="shared" si="117"/>
        <v>0.53537246805576066</v>
      </c>
      <c r="AQ307" s="4">
        <f t="shared" si="118"/>
        <v>0</v>
      </c>
      <c r="AR307" s="4">
        <f t="shared" si="119"/>
        <v>-69.344000000000051</v>
      </c>
    </row>
    <row r="308" spans="1:44" x14ac:dyDescent="0.25">
      <c r="A308" t="s">
        <v>320</v>
      </c>
      <c r="B308" s="3">
        <v>45741</v>
      </c>
      <c r="C308" s="13">
        <v>45742</v>
      </c>
      <c r="D308">
        <f t="shared" si="96"/>
        <v>1</v>
      </c>
      <c r="E308" t="str">
        <f t="shared" si="97"/>
        <v>Original</v>
      </c>
      <c r="F308" s="3">
        <f t="shared" si="98"/>
        <v>45742</v>
      </c>
      <c r="G308" s="8">
        <f t="shared" si="99"/>
        <v>1</v>
      </c>
      <c r="H308" t="s">
        <v>646</v>
      </c>
      <c r="I308" t="s">
        <v>651</v>
      </c>
      <c r="J308" t="s">
        <v>665</v>
      </c>
      <c r="K308" t="s">
        <v>702</v>
      </c>
      <c r="L308" t="s">
        <v>710</v>
      </c>
      <c r="M308" t="s">
        <v>715</v>
      </c>
      <c r="N308" t="s">
        <v>733</v>
      </c>
      <c r="O308" t="s">
        <v>1040</v>
      </c>
      <c r="P308" s="4">
        <v>1450.43</v>
      </c>
      <c r="Q308" s="23">
        <v>1994.67</v>
      </c>
      <c r="R308" s="4">
        <f t="shared" si="102"/>
        <v>1994.67</v>
      </c>
      <c r="S308" s="11">
        <v>0.1</v>
      </c>
      <c r="T308" s="8">
        <v>24</v>
      </c>
      <c r="U308" s="4">
        <f t="shared" si="103"/>
        <v>43084.872000000003</v>
      </c>
      <c r="V308" s="4">
        <f t="shared" si="104"/>
        <v>34810.32</v>
      </c>
      <c r="W308" s="4">
        <f t="shared" si="105"/>
        <v>8274.5520000000033</v>
      </c>
      <c r="X308" s="11">
        <f t="shared" si="106"/>
        <v>0.19205237513529116</v>
      </c>
      <c r="Y308" s="3" t="str">
        <f t="shared" si="100"/>
        <v>Mar-2025</v>
      </c>
      <c r="Z308" s="3">
        <f t="shared" si="107"/>
        <v>45717</v>
      </c>
      <c r="AA308" s="3">
        <f t="shared" si="108"/>
        <v>44927</v>
      </c>
      <c r="AB308">
        <f t="shared" si="109"/>
        <v>26</v>
      </c>
      <c r="AC308" s="18" t="str">
        <f t="shared" si="101"/>
        <v>Q1-2025</v>
      </c>
      <c r="AD308" t="str">
        <f t="shared" si="110"/>
        <v>Africa → Nigeria → Lagos</v>
      </c>
      <c r="AG308" t="str">
        <f t="shared" si="111"/>
        <v>High</v>
      </c>
      <c r="AH308">
        <f t="shared" si="112"/>
        <v>1</v>
      </c>
      <c r="AI308">
        <f t="shared" si="113"/>
        <v>0</v>
      </c>
      <c r="AJ308" s="11">
        <f>MIN(S308, WhatIf_Panel!$B$2)</f>
        <v>0.1</v>
      </c>
      <c r="AK308">
        <f>P308 * (1 + WhatIf_Panel!$B$3)</f>
        <v>1595.4730000000002</v>
      </c>
      <c r="AL308">
        <f>ROUND(T308 * (1 + WhatIf_Panel!$B$4), 0)</f>
        <v>25</v>
      </c>
      <c r="AM308">
        <f t="shared" si="114"/>
        <v>44880.075000000004</v>
      </c>
      <c r="AN308">
        <f t="shared" si="115"/>
        <v>39886.825000000004</v>
      </c>
      <c r="AO308">
        <f t="shared" si="116"/>
        <v>4993.25</v>
      </c>
      <c r="AP308" s="11">
        <f t="shared" si="117"/>
        <v>0.11125761264882021</v>
      </c>
      <c r="AQ308" s="4">
        <f t="shared" si="118"/>
        <v>1795.2030000000013</v>
      </c>
      <c r="AR308" s="4">
        <f t="shared" si="119"/>
        <v>-3281.3020000000033</v>
      </c>
    </row>
    <row r="309" spans="1:44" x14ac:dyDescent="0.25">
      <c r="A309" t="s">
        <v>321</v>
      </c>
      <c r="B309" s="3">
        <v>45795</v>
      </c>
      <c r="C309" s="13">
        <v>45817</v>
      </c>
      <c r="D309">
        <f t="shared" si="96"/>
        <v>22</v>
      </c>
      <c r="E309" t="str">
        <f t="shared" si="97"/>
        <v>Original</v>
      </c>
      <c r="F309" s="3">
        <f t="shared" si="98"/>
        <v>45817</v>
      </c>
      <c r="G309" s="8">
        <f t="shared" si="99"/>
        <v>22</v>
      </c>
      <c r="H309" t="s">
        <v>648</v>
      </c>
      <c r="I309" t="s">
        <v>660</v>
      </c>
      <c r="J309" t="s">
        <v>700</v>
      </c>
      <c r="K309" t="s">
        <v>704</v>
      </c>
      <c r="L309" t="s">
        <v>707</v>
      </c>
      <c r="M309" t="s">
        <v>722</v>
      </c>
      <c r="N309" t="s">
        <v>729</v>
      </c>
      <c r="O309" t="s">
        <v>1041</v>
      </c>
      <c r="P309" s="4">
        <v>382.96</v>
      </c>
      <c r="Q309" s="23">
        <v>552.84</v>
      </c>
      <c r="R309" s="4">
        <f t="shared" si="102"/>
        <v>552.84</v>
      </c>
      <c r="S309" s="11">
        <v>0.17599999999999999</v>
      </c>
      <c r="T309" s="8">
        <v>8</v>
      </c>
      <c r="U309" s="4">
        <f t="shared" si="103"/>
        <v>3644.3212800000006</v>
      </c>
      <c r="V309" s="4">
        <f t="shared" si="104"/>
        <v>3063.68</v>
      </c>
      <c r="W309" s="4">
        <f t="shared" si="105"/>
        <v>580.64128000000073</v>
      </c>
      <c r="X309" s="11">
        <f t="shared" si="106"/>
        <v>0.15932768693763483</v>
      </c>
      <c r="Y309" s="3" t="str">
        <f t="shared" si="100"/>
        <v>May-2025</v>
      </c>
      <c r="Z309" s="3">
        <f t="shared" si="107"/>
        <v>45778</v>
      </c>
      <c r="AA309" s="3">
        <f t="shared" si="108"/>
        <v>44927</v>
      </c>
      <c r="AB309">
        <f t="shared" si="109"/>
        <v>28</v>
      </c>
      <c r="AC309" s="18" t="str">
        <f t="shared" si="101"/>
        <v>Q2-2025</v>
      </c>
      <c r="AD309" t="str">
        <f t="shared" si="110"/>
        <v>Americas → USA → New York</v>
      </c>
      <c r="AG309" t="str">
        <f t="shared" si="111"/>
        <v>Low</v>
      </c>
      <c r="AH309">
        <f t="shared" si="112"/>
        <v>0</v>
      </c>
      <c r="AI309">
        <f t="shared" si="113"/>
        <v>0</v>
      </c>
      <c r="AJ309" s="11">
        <f>MIN(S309, WhatIf_Panel!$B$2)</f>
        <v>0.17599999999999999</v>
      </c>
      <c r="AK309">
        <f>P309 * (1 + WhatIf_Panel!$B$3)</f>
        <v>421.25600000000003</v>
      </c>
      <c r="AL309">
        <f>ROUND(T309 * (1 + WhatIf_Panel!$B$4), 0)</f>
        <v>8</v>
      </c>
      <c r="AM309">
        <f t="shared" si="114"/>
        <v>3644.3212800000006</v>
      </c>
      <c r="AN309">
        <f t="shared" si="115"/>
        <v>3370.0480000000002</v>
      </c>
      <c r="AO309">
        <f t="shared" si="116"/>
        <v>274.27328000000034</v>
      </c>
      <c r="AP309" s="11">
        <f t="shared" si="117"/>
        <v>7.5260455631398201E-2</v>
      </c>
      <c r="AQ309" s="4">
        <f t="shared" si="118"/>
        <v>0</v>
      </c>
      <c r="AR309" s="4">
        <f t="shared" si="119"/>
        <v>-306.36800000000039</v>
      </c>
    </row>
    <row r="310" spans="1:44" x14ac:dyDescent="0.25">
      <c r="A310" t="s">
        <v>322</v>
      </c>
      <c r="B310" s="3">
        <v>45679</v>
      </c>
      <c r="C310" s="13">
        <v>45692</v>
      </c>
      <c r="D310">
        <f t="shared" si="96"/>
        <v>13</v>
      </c>
      <c r="E310" t="str">
        <f t="shared" si="97"/>
        <v>Original</v>
      </c>
      <c r="F310" s="3">
        <f t="shared" si="98"/>
        <v>45692</v>
      </c>
      <c r="G310" s="8">
        <f t="shared" si="99"/>
        <v>13</v>
      </c>
      <c r="H310" t="s">
        <v>647</v>
      </c>
      <c r="I310" t="s">
        <v>652</v>
      </c>
      <c r="J310" t="s">
        <v>689</v>
      </c>
      <c r="K310" t="s">
        <v>705</v>
      </c>
      <c r="L310" t="s">
        <v>710</v>
      </c>
      <c r="M310" t="s">
        <v>716</v>
      </c>
      <c r="N310" t="s">
        <v>728</v>
      </c>
      <c r="O310" t="s">
        <v>1042</v>
      </c>
      <c r="P310" s="4">
        <v>122.29</v>
      </c>
      <c r="Q310" s="23">
        <v>224.95</v>
      </c>
      <c r="R310" s="4">
        <f t="shared" si="102"/>
        <v>224.95</v>
      </c>
      <c r="S310" s="11">
        <v>0.153</v>
      </c>
      <c r="T310" s="8">
        <v>28</v>
      </c>
      <c r="U310" s="4">
        <f t="shared" si="103"/>
        <v>5334.9141999999993</v>
      </c>
      <c r="V310" s="4">
        <f t="shared" si="104"/>
        <v>3424.1200000000003</v>
      </c>
      <c r="W310" s="4">
        <f t="shared" si="105"/>
        <v>1910.7941999999989</v>
      </c>
      <c r="X310" s="11">
        <f t="shared" si="106"/>
        <v>0.3581677471026618</v>
      </c>
      <c r="Y310" s="3" t="str">
        <f t="shared" si="100"/>
        <v>Jan-2025</v>
      </c>
      <c r="Z310" s="3">
        <f t="shared" si="107"/>
        <v>45658</v>
      </c>
      <c r="AA310" s="3">
        <f t="shared" si="108"/>
        <v>44986</v>
      </c>
      <c r="AB310">
        <f t="shared" si="109"/>
        <v>22</v>
      </c>
      <c r="AC310" s="18" t="str">
        <f t="shared" si="101"/>
        <v>Q1-2025</v>
      </c>
      <c r="AD310" t="str">
        <f t="shared" si="110"/>
        <v>Asia → Japan → Tokyo</v>
      </c>
      <c r="AG310" t="str">
        <f t="shared" si="111"/>
        <v>Low</v>
      </c>
      <c r="AH310">
        <f t="shared" si="112"/>
        <v>0</v>
      </c>
      <c r="AI310">
        <f t="shared" si="113"/>
        <v>0</v>
      </c>
      <c r="AJ310" s="11">
        <f>MIN(S310, WhatIf_Panel!$B$2)</f>
        <v>0.153</v>
      </c>
      <c r="AK310">
        <f>P310 * (1 + WhatIf_Panel!$B$3)</f>
        <v>134.51900000000001</v>
      </c>
      <c r="AL310">
        <f>ROUND(T310 * (1 + WhatIf_Panel!$B$4), 0)</f>
        <v>29</v>
      </c>
      <c r="AM310">
        <f t="shared" si="114"/>
        <v>5525.4468499999994</v>
      </c>
      <c r="AN310">
        <f t="shared" si="115"/>
        <v>3901.0510000000004</v>
      </c>
      <c r="AO310">
        <f t="shared" si="116"/>
        <v>1624.395849999999</v>
      </c>
      <c r="AP310" s="11">
        <f t="shared" si="117"/>
        <v>0.293984521812928</v>
      </c>
      <c r="AQ310" s="4">
        <f t="shared" si="118"/>
        <v>190.5326500000001</v>
      </c>
      <c r="AR310" s="4">
        <f t="shared" si="119"/>
        <v>-286.39834999999994</v>
      </c>
    </row>
    <row r="311" spans="1:44" x14ac:dyDescent="0.25">
      <c r="A311" t="s">
        <v>323</v>
      </c>
      <c r="B311" s="3">
        <v>44936</v>
      </c>
      <c r="C311" s="13">
        <v>44955</v>
      </c>
      <c r="D311">
        <f t="shared" si="96"/>
        <v>19</v>
      </c>
      <c r="E311" t="str">
        <f t="shared" si="97"/>
        <v>Original</v>
      </c>
      <c r="F311" s="3">
        <f t="shared" si="98"/>
        <v>44955</v>
      </c>
      <c r="G311" s="8">
        <f t="shared" si="99"/>
        <v>19</v>
      </c>
      <c r="H311" t="s">
        <v>649</v>
      </c>
      <c r="I311" t="s">
        <v>657</v>
      </c>
      <c r="J311" t="s">
        <v>679</v>
      </c>
      <c r="K311" t="s">
        <v>703</v>
      </c>
      <c r="L311" t="s">
        <v>711</v>
      </c>
      <c r="M311" t="s">
        <v>726</v>
      </c>
      <c r="N311" t="s">
        <v>731</v>
      </c>
      <c r="O311" t="s">
        <v>1043</v>
      </c>
      <c r="P311" s="4">
        <v>401.66</v>
      </c>
      <c r="Q311" s="23">
        <v>772.09</v>
      </c>
      <c r="R311" s="4">
        <f t="shared" si="102"/>
        <v>772.09</v>
      </c>
      <c r="S311" s="11">
        <v>8.8999999999999996E-2</v>
      </c>
      <c r="T311" s="8">
        <v>14</v>
      </c>
      <c r="U311" s="4">
        <f t="shared" si="103"/>
        <v>9847.2358600000007</v>
      </c>
      <c r="V311" s="4">
        <f t="shared" si="104"/>
        <v>5623.2400000000007</v>
      </c>
      <c r="W311" s="4">
        <f t="shared" si="105"/>
        <v>4223.99586</v>
      </c>
      <c r="X311" s="11">
        <f t="shared" si="106"/>
        <v>0.42895244107619046</v>
      </c>
      <c r="Y311" s="3" t="str">
        <f t="shared" si="100"/>
        <v>Jan-2023</v>
      </c>
      <c r="Z311" s="3">
        <f t="shared" si="107"/>
        <v>44927</v>
      </c>
      <c r="AA311" s="3">
        <f t="shared" si="108"/>
        <v>44927</v>
      </c>
      <c r="AB311">
        <f t="shared" si="109"/>
        <v>0</v>
      </c>
      <c r="AC311" s="18" t="str">
        <f t="shared" si="101"/>
        <v>Q1-2023</v>
      </c>
      <c r="AD311" t="str">
        <f t="shared" si="110"/>
        <v>Europe → France → Lyon</v>
      </c>
      <c r="AG311" t="str">
        <f t="shared" si="111"/>
        <v>Low</v>
      </c>
      <c r="AH311">
        <f t="shared" si="112"/>
        <v>0</v>
      </c>
      <c r="AI311">
        <f t="shared" si="113"/>
        <v>0</v>
      </c>
      <c r="AJ311" s="11">
        <f>MIN(S311, WhatIf_Panel!$B$2)</f>
        <v>8.8999999999999996E-2</v>
      </c>
      <c r="AK311">
        <f>P311 * (1 + WhatIf_Panel!$B$3)</f>
        <v>441.82600000000008</v>
      </c>
      <c r="AL311">
        <f>ROUND(T311 * (1 + WhatIf_Panel!$B$4), 0)</f>
        <v>15</v>
      </c>
      <c r="AM311">
        <f t="shared" si="114"/>
        <v>10550.609850000001</v>
      </c>
      <c r="AN311">
        <f t="shared" si="115"/>
        <v>6627.3900000000012</v>
      </c>
      <c r="AO311">
        <f t="shared" si="116"/>
        <v>3923.2198499999995</v>
      </c>
      <c r="AP311" s="11">
        <f t="shared" si="117"/>
        <v>0.37184768518380945</v>
      </c>
      <c r="AQ311" s="4">
        <f t="shared" si="118"/>
        <v>703.37399000000005</v>
      </c>
      <c r="AR311" s="4">
        <f t="shared" si="119"/>
        <v>-300.7760100000005</v>
      </c>
    </row>
    <row r="312" spans="1:44" x14ac:dyDescent="0.25">
      <c r="A312" t="s">
        <v>324</v>
      </c>
      <c r="B312" s="3">
        <v>45655</v>
      </c>
      <c r="C312" s="13">
        <v>45669</v>
      </c>
      <c r="D312">
        <f t="shared" si="96"/>
        <v>14</v>
      </c>
      <c r="E312" t="str">
        <f t="shared" si="97"/>
        <v>Original</v>
      </c>
      <c r="F312" s="3">
        <f t="shared" si="98"/>
        <v>45669</v>
      </c>
      <c r="G312" s="8">
        <f t="shared" si="99"/>
        <v>14</v>
      </c>
      <c r="H312" t="s">
        <v>649</v>
      </c>
      <c r="I312" t="s">
        <v>658</v>
      </c>
      <c r="J312" t="s">
        <v>693</v>
      </c>
      <c r="K312" t="s">
        <v>701</v>
      </c>
      <c r="L312" t="s">
        <v>711</v>
      </c>
      <c r="M312" t="s">
        <v>717</v>
      </c>
      <c r="N312" t="s">
        <v>732</v>
      </c>
      <c r="O312" t="s">
        <v>1044</v>
      </c>
      <c r="P312" s="4">
        <v>1399.72</v>
      </c>
      <c r="Q312" s="23">
        <v>3149.21</v>
      </c>
      <c r="R312" s="4">
        <f t="shared" si="102"/>
        <v>3149.21</v>
      </c>
      <c r="S312" s="11">
        <v>0.185</v>
      </c>
      <c r="T312" s="8">
        <v>12</v>
      </c>
      <c r="U312" s="4">
        <f t="shared" si="103"/>
        <v>30799.273800000003</v>
      </c>
      <c r="V312" s="4">
        <f t="shared" si="104"/>
        <v>16796.64</v>
      </c>
      <c r="W312" s="4">
        <f t="shared" si="105"/>
        <v>14002.633800000003</v>
      </c>
      <c r="X312" s="11">
        <f t="shared" si="106"/>
        <v>0.45464168703873797</v>
      </c>
      <c r="Y312" s="3" t="str">
        <f t="shared" si="100"/>
        <v>Dec-2024</v>
      </c>
      <c r="Z312" s="3">
        <f t="shared" si="107"/>
        <v>45627</v>
      </c>
      <c r="AA312" s="3">
        <f t="shared" si="108"/>
        <v>44927</v>
      </c>
      <c r="AB312">
        <f t="shared" si="109"/>
        <v>23</v>
      </c>
      <c r="AC312" s="18" t="str">
        <f t="shared" si="101"/>
        <v>Q4-2024</v>
      </c>
      <c r="AD312" t="str">
        <f t="shared" si="110"/>
        <v>Europe → United Kingdom → Manchester</v>
      </c>
      <c r="AG312" t="str">
        <f t="shared" si="111"/>
        <v>High</v>
      </c>
      <c r="AH312">
        <f t="shared" si="112"/>
        <v>0</v>
      </c>
      <c r="AI312">
        <f t="shared" si="113"/>
        <v>0</v>
      </c>
      <c r="AJ312" s="11">
        <f>MIN(S312, WhatIf_Panel!$B$2)</f>
        <v>0.185</v>
      </c>
      <c r="AK312">
        <f>P312 * (1 + WhatIf_Panel!$B$3)</f>
        <v>1539.6920000000002</v>
      </c>
      <c r="AL312">
        <f>ROUND(T312 * (1 + WhatIf_Panel!$B$4), 0)</f>
        <v>13</v>
      </c>
      <c r="AM312">
        <f t="shared" si="114"/>
        <v>33365.879950000002</v>
      </c>
      <c r="AN312">
        <f t="shared" si="115"/>
        <v>20015.996000000003</v>
      </c>
      <c r="AO312">
        <f t="shared" si="116"/>
        <v>13349.883949999999</v>
      </c>
      <c r="AP312" s="11">
        <f t="shared" si="117"/>
        <v>0.40010585574261165</v>
      </c>
      <c r="AQ312" s="4">
        <f t="shared" si="118"/>
        <v>2566.6061499999996</v>
      </c>
      <c r="AR312" s="4">
        <f t="shared" si="119"/>
        <v>-652.74985000000379</v>
      </c>
    </row>
    <row r="313" spans="1:44" x14ac:dyDescent="0.25">
      <c r="A313" t="s">
        <v>325</v>
      </c>
      <c r="B313" s="3">
        <v>45435</v>
      </c>
      <c r="C313" s="13">
        <v>45449</v>
      </c>
      <c r="D313">
        <f t="shared" si="96"/>
        <v>14</v>
      </c>
      <c r="E313" t="str">
        <f t="shared" si="97"/>
        <v>Original</v>
      </c>
      <c r="F313" s="3">
        <f t="shared" si="98"/>
        <v>45449</v>
      </c>
      <c r="G313" s="8">
        <f t="shared" si="99"/>
        <v>14</v>
      </c>
      <c r="H313" t="s">
        <v>648</v>
      </c>
      <c r="I313" t="s">
        <v>655</v>
      </c>
      <c r="J313" t="s">
        <v>692</v>
      </c>
      <c r="K313" t="s">
        <v>703</v>
      </c>
      <c r="L313" t="s">
        <v>708</v>
      </c>
      <c r="M313" t="s">
        <v>714</v>
      </c>
      <c r="N313" t="s">
        <v>729</v>
      </c>
      <c r="O313" t="s">
        <v>1045</v>
      </c>
      <c r="P313" s="4">
        <v>51.13</v>
      </c>
      <c r="Q313" s="23">
        <v>57.53</v>
      </c>
      <c r="R313" s="4">
        <f t="shared" si="102"/>
        <v>57.53</v>
      </c>
      <c r="S313" s="11">
        <v>4.4999999999999998E-2</v>
      </c>
      <c r="T313" s="8">
        <v>16</v>
      </c>
      <c r="U313" s="4">
        <f t="shared" si="103"/>
        <v>879.05840000000001</v>
      </c>
      <c r="V313" s="4">
        <f t="shared" si="104"/>
        <v>818.08</v>
      </c>
      <c r="W313" s="4">
        <f t="shared" si="105"/>
        <v>60.978399999999965</v>
      </c>
      <c r="X313" s="11">
        <f t="shared" si="106"/>
        <v>6.9367859973808302E-2</v>
      </c>
      <c r="Y313" s="3" t="str">
        <f t="shared" si="100"/>
        <v>May-2024</v>
      </c>
      <c r="Z313" s="3">
        <f t="shared" si="107"/>
        <v>45413</v>
      </c>
      <c r="AA313" s="3">
        <f t="shared" si="108"/>
        <v>44927</v>
      </c>
      <c r="AB313">
        <f t="shared" si="109"/>
        <v>16</v>
      </c>
      <c r="AC313" s="18" t="str">
        <f t="shared" si="101"/>
        <v>Q2-2024</v>
      </c>
      <c r="AD313" t="str">
        <f t="shared" si="110"/>
        <v>Americas → Brazil → Rio de Janeiro</v>
      </c>
      <c r="AG313" t="str">
        <f t="shared" si="111"/>
        <v>Low</v>
      </c>
      <c r="AH313">
        <f t="shared" si="112"/>
        <v>0</v>
      </c>
      <c r="AI313">
        <f t="shared" si="113"/>
        <v>0</v>
      </c>
      <c r="AJ313" s="11">
        <f>MIN(S313, WhatIf_Panel!$B$2)</f>
        <v>4.4999999999999998E-2</v>
      </c>
      <c r="AK313">
        <f>P313 * (1 + WhatIf_Panel!$B$3)</f>
        <v>56.243000000000009</v>
      </c>
      <c r="AL313">
        <f>ROUND(T313 * (1 + WhatIf_Panel!$B$4), 0)</f>
        <v>17</v>
      </c>
      <c r="AM313">
        <f t="shared" si="114"/>
        <v>933.99955</v>
      </c>
      <c r="AN313">
        <f t="shared" si="115"/>
        <v>956.1310000000002</v>
      </c>
      <c r="AO313">
        <f t="shared" si="116"/>
        <v>-22.1314500000002</v>
      </c>
      <c r="AP313" s="11">
        <f t="shared" si="117"/>
        <v>-2.3695354028811042E-2</v>
      </c>
      <c r="AQ313" s="4">
        <f t="shared" si="118"/>
        <v>54.941149999999993</v>
      </c>
      <c r="AR313" s="4">
        <f t="shared" si="119"/>
        <v>-83.109850000000165</v>
      </c>
    </row>
    <row r="314" spans="1:44" x14ac:dyDescent="0.25">
      <c r="A314" t="s">
        <v>326</v>
      </c>
      <c r="B314" s="3">
        <v>45101</v>
      </c>
      <c r="C314" s="13">
        <v>45099</v>
      </c>
      <c r="D314">
        <f t="shared" si="96"/>
        <v>-2</v>
      </c>
      <c r="E314" t="str">
        <f t="shared" si="97"/>
        <v>Corrected</v>
      </c>
      <c r="F314" s="3">
        <f t="shared" si="98"/>
        <v>45103</v>
      </c>
      <c r="G314" s="8">
        <f t="shared" si="99"/>
        <v>2</v>
      </c>
      <c r="H314" t="s">
        <v>648</v>
      </c>
      <c r="I314" t="s">
        <v>653</v>
      </c>
      <c r="J314" t="s">
        <v>667</v>
      </c>
      <c r="K314" t="s">
        <v>703</v>
      </c>
      <c r="L314" t="s">
        <v>707</v>
      </c>
      <c r="M314" t="s">
        <v>724</v>
      </c>
      <c r="N314" t="s">
        <v>733</v>
      </c>
      <c r="O314" t="s">
        <v>1046</v>
      </c>
      <c r="P314" s="4">
        <v>471.42</v>
      </c>
      <c r="Q314" s="23">
        <v>824.81</v>
      </c>
      <c r="R314" s="4">
        <f t="shared" si="102"/>
        <v>824.81</v>
      </c>
      <c r="S314" s="11">
        <v>8.7999999999999995E-2</v>
      </c>
      <c r="T314" s="8">
        <v>15</v>
      </c>
      <c r="U314" s="4">
        <f t="shared" si="103"/>
        <v>11283.400799999999</v>
      </c>
      <c r="V314" s="4">
        <f t="shared" si="104"/>
        <v>7071.3</v>
      </c>
      <c r="W314" s="4">
        <f t="shared" si="105"/>
        <v>4212.1007999999993</v>
      </c>
      <c r="X314" s="11">
        <f t="shared" si="106"/>
        <v>0.37330064531608231</v>
      </c>
      <c r="Y314" s="3" t="str">
        <f t="shared" si="100"/>
        <v>Jun-2023</v>
      </c>
      <c r="Z314" s="3">
        <f t="shared" si="107"/>
        <v>45078</v>
      </c>
      <c r="AA314" s="3">
        <f t="shared" si="108"/>
        <v>44927</v>
      </c>
      <c r="AB314">
        <f t="shared" si="109"/>
        <v>5</v>
      </c>
      <c r="AC314" s="18" t="str">
        <f t="shared" si="101"/>
        <v>Q2-2023</v>
      </c>
      <c r="AD314" t="str">
        <f t="shared" si="110"/>
        <v>Americas → Canada → Toronto</v>
      </c>
      <c r="AG314" t="str">
        <f t="shared" si="111"/>
        <v>Medium</v>
      </c>
      <c r="AH314">
        <f t="shared" si="112"/>
        <v>1</v>
      </c>
      <c r="AI314">
        <f t="shared" si="113"/>
        <v>0</v>
      </c>
      <c r="AJ314" s="11">
        <f>MIN(S314, WhatIf_Panel!$B$2)</f>
        <v>8.7999999999999995E-2</v>
      </c>
      <c r="AK314">
        <f>P314 * (1 + WhatIf_Panel!$B$3)</f>
        <v>518.56200000000001</v>
      </c>
      <c r="AL314">
        <f>ROUND(T314 * (1 + WhatIf_Panel!$B$4), 0)</f>
        <v>16</v>
      </c>
      <c r="AM314">
        <f t="shared" si="114"/>
        <v>12035.62752</v>
      </c>
      <c r="AN314">
        <f t="shared" si="115"/>
        <v>8296.9920000000002</v>
      </c>
      <c r="AO314">
        <f t="shared" si="116"/>
        <v>3738.6355199999998</v>
      </c>
      <c r="AP314" s="11">
        <f t="shared" si="117"/>
        <v>0.31063070984769059</v>
      </c>
      <c r="AQ314" s="4">
        <f t="shared" si="118"/>
        <v>752.22672000000057</v>
      </c>
      <c r="AR314" s="4">
        <f t="shared" si="119"/>
        <v>-473.46527999999944</v>
      </c>
    </row>
    <row r="315" spans="1:44" x14ac:dyDescent="0.25">
      <c r="A315" t="s">
        <v>327</v>
      </c>
      <c r="B315" s="3">
        <v>45600</v>
      </c>
      <c r="C315" s="13">
        <v>45601</v>
      </c>
      <c r="D315">
        <f t="shared" si="96"/>
        <v>1</v>
      </c>
      <c r="E315" t="str">
        <f t="shared" si="97"/>
        <v>Original</v>
      </c>
      <c r="F315" s="3">
        <f t="shared" si="98"/>
        <v>45601</v>
      </c>
      <c r="G315" s="8">
        <f t="shared" si="99"/>
        <v>1</v>
      </c>
      <c r="H315" t="s">
        <v>649</v>
      </c>
      <c r="I315" t="s">
        <v>658</v>
      </c>
      <c r="J315" t="s">
        <v>683</v>
      </c>
      <c r="K315" t="s">
        <v>701</v>
      </c>
      <c r="L315" t="s">
        <v>707</v>
      </c>
      <c r="M315" t="s">
        <v>724</v>
      </c>
      <c r="N315" t="s">
        <v>728</v>
      </c>
      <c r="O315" t="s">
        <v>1047</v>
      </c>
      <c r="P315" s="4">
        <v>840.68</v>
      </c>
      <c r="Q315" s="23">
        <v>1493.53</v>
      </c>
      <c r="R315" s="4">
        <f t="shared" si="102"/>
        <v>1493.53</v>
      </c>
      <c r="S315" s="11">
        <v>0</v>
      </c>
      <c r="T315" s="8">
        <v>27</v>
      </c>
      <c r="U315" s="4">
        <f t="shared" si="103"/>
        <v>40325.31</v>
      </c>
      <c r="V315" s="4">
        <f t="shared" si="104"/>
        <v>22698.359999999997</v>
      </c>
      <c r="W315" s="4">
        <f t="shared" si="105"/>
        <v>17626.95</v>
      </c>
      <c r="X315" s="11">
        <f t="shared" si="106"/>
        <v>0.43711877230454027</v>
      </c>
      <c r="Y315" s="3" t="str">
        <f t="shared" si="100"/>
        <v>Nov-2024</v>
      </c>
      <c r="Z315" s="3">
        <f t="shared" si="107"/>
        <v>45597</v>
      </c>
      <c r="AA315" s="3">
        <f t="shared" si="108"/>
        <v>44927</v>
      </c>
      <c r="AB315">
        <f t="shared" si="109"/>
        <v>22</v>
      </c>
      <c r="AC315" s="18" t="str">
        <f t="shared" si="101"/>
        <v>Q4-2024</v>
      </c>
      <c r="AD315" t="str">
        <f t="shared" si="110"/>
        <v>Europe → United Kingdom → London</v>
      </c>
      <c r="AG315" t="str">
        <f t="shared" si="111"/>
        <v>Medium</v>
      </c>
      <c r="AH315">
        <f t="shared" si="112"/>
        <v>1</v>
      </c>
      <c r="AI315">
        <f t="shared" si="113"/>
        <v>0</v>
      </c>
      <c r="AJ315" s="11">
        <f>MIN(S315, WhatIf_Panel!$B$2)</f>
        <v>0</v>
      </c>
      <c r="AK315">
        <f>P315 * (1 + WhatIf_Panel!$B$3)</f>
        <v>924.74800000000005</v>
      </c>
      <c r="AL315">
        <f>ROUND(T315 * (1 + WhatIf_Panel!$B$4), 0)</f>
        <v>28</v>
      </c>
      <c r="AM315">
        <f t="shared" si="114"/>
        <v>41818.839999999997</v>
      </c>
      <c r="AN315">
        <f t="shared" si="115"/>
        <v>25892.944000000003</v>
      </c>
      <c r="AO315">
        <f t="shared" si="116"/>
        <v>15925.895999999993</v>
      </c>
      <c r="AP315" s="11">
        <f t="shared" si="117"/>
        <v>0.38083064953499413</v>
      </c>
      <c r="AQ315" s="4">
        <f t="shared" si="118"/>
        <v>1493.5299999999988</v>
      </c>
      <c r="AR315" s="4">
        <f t="shared" si="119"/>
        <v>-1701.0540000000074</v>
      </c>
    </row>
    <row r="316" spans="1:44" x14ac:dyDescent="0.25">
      <c r="A316" t="s">
        <v>328</v>
      </c>
      <c r="B316" s="3">
        <v>45451</v>
      </c>
      <c r="C316" s="13">
        <v>45467</v>
      </c>
      <c r="D316">
        <f t="shared" si="96"/>
        <v>16</v>
      </c>
      <c r="E316" t="str">
        <f t="shared" si="97"/>
        <v>Original</v>
      </c>
      <c r="F316" s="3">
        <f t="shared" si="98"/>
        <v>45467</v>
      </c>
      <c r="G316" s="8">
        <f t="shared" si="99"/>
        <v>16</v>
      </c>
      <c r="H316" t="s">
        <v>646</v>
      </c>
      <c r="I316" t="s">
        <v>661</v>
      </c>
      <c r="J316" t="s">
        <v>687</v>
      </c>
      <c r="K316" t="s">
        <v>702</v>
      </c>
      <c r="L316" t="s">
        <v>710</v>
      </c>
      <c r="M316" t="s">
        <v>722</v>
      </c>
      <c r="N316" t="s">
        <v>732</v>
      </c>
      <c r="O316" t="s">
        <v>1048</v>
      </c>
      <c r="P316" s="4">
        <v>597.85</v>
      </c>
      <c r="Q316" s="23">
        <v>741.92</v>
      </c>
      <c r="R316" s="4">
        <f t="shared" si="102"/>
        <v>741.92</v>
      </c>
      <c r="S316" s="11">
        <v>3.1E-2</v>
      </c>
      <c r="T316" s="8">
        <v>7</v>
      </c>
      <c r="U316" s="4">
        <f t="shared" si="103"/>
        <v>5032.4433599999993</v>
      </c>
      <c r="V316" s="4">
        <f t="shared" si="104"/>
        <v>4184.95</v>
      </c>
      <c r="W316" s="4">
        <f t="shared" si="105"/>
        <v>847.49335999999948</v>
      </c>
      <c r="X316" s="11">
        <f t="shared" si="106"/>
        <v>0.16840594108544515</v>
      </c>
      <c r="Y316" s="3" t="str">
        <f t="shared" si="100"/>
        <v>Jun-2024</v>
      </c>
      <c r="Z316" s="3">
        <f t="shared" si="107"/>
        <v>45444</v>
      </c>
      <c r="AA316" s="3">
        <f t="shared" si="108"/>
        <v>44927</v>
      </c>
      <c r="AB316">
        <f t="shared" si="109"/>
        <v>17</v>
      </c>
      <c r="AC316" s="18" t="str">
        <f t="shared" si="101"/>
        <v>Q2-2024</v>
      </c>
      <c r="AD316" t="str">
        <f t="shared" si="110"/>
        <v>Africa → South Africa → Durban</v>
      </c>
      <c r="AG316" t="str">
        <f t="shared" si="111"/>
        <v>Low</v>
      </c>
      <c r="AH316">
        <f t="shared" si="112"/>
        <v>0</v>
      </c>
      <c r="AI316">
        <f t="shared" si="113"/>
        <v>0</v>
      </c>
      <c r="AJ316" s="11">
        <f>MIN(S316, WhatIf_Panel!$B$2)</f>
        <v>3.1E-2</v>
      </c>
      <c r="AK316">
        <f>P316 * (1 + WhatIf_Panel!$B$3)</f>
        <v>657.6350000000001</v>
      </c>
      <c r="AL316">
        <f>ROUND(T316 * (1 + WhatIf_Panel!$B$4), 0)</f>
        <v>7</v>
      </c>
      <c r="AM316">
        <f t="shared" si="114"/>
        <v>5032.4433599999993</v>
      </c>
      <c r="AN316">
        <f t="shared" si="115"/>
        <v>4603.4450000000006</v>
      </c>
      <c r="AO316">
        <f t="shared" si="116"/>
        <v>428.99835999999868</v>
      </c>
      <c r="AP316" s="11">
        <f t="shared" si="117"/>
        <v>8.5246535193989489E-2</v>
      </c>
      <c r="AQ316" s="4">
        <f t="shared" si="118"/>
        <v>0</v>
      </c>
      <c r="AR316" s="4">
        <f t="shared" si="119"/>
        <v>-418.4950000000008</v>
      </c>
    </row>
    <row r="317" spans="1:44" x14ac:dyDescent="0.25">
      <c r="A317" t="s">
        <v>329</v>
      </c>
      <c r="B317" s="3">
        <v>45809</v>
      </c>
      <c r="C317" s="13">
        <v>45814</v>
      </c>
      <c r="D317">
        <f t="shared" si="96"/>
        <v>5</v>
      </c>
      <c r="E317" t="str">
        <f t="shared" si="97"/>
        <v>Original</v>
      </c>
      <c r="F317" s="3">
        <f t="shared" si="98"/>
        <v>45814</v>
      </c>
      <c r="G317" s="8">
        <f t="shared" si="99"/>
        <v>5</v>
      </c>
      <c r="H317" t="s">
        <v>649</v>
      </c>
      <c r="I317" t="s">
        <v>657</v>
      </c>
      <c r="J317" t="s">
        <v>690</v>
      </c>
      <c r="K317" t="s">
        <v>704</v>
      </c>
      <c r="L317" t="s">
        <v>710</v>
      </c>
      <c r="M317" t="s">
        <v>715</v>
      </c>
      <c r="N317" t="s">
        <v>727</v>
      </c>
      <c r="O317" t="s">
        <v>1049</v>
      </c>
      <c r="P317" s="4">
        <v>379.45</v>
      </c>
      <c r="Q317" s="23">
        <v>742.23</v>
      </c>
      <c r="R317" s="4">
        <f t="shared" si="102"/>
        <v>742.23</v>
      </c>
      <c r="S317" s="11">
        <v>0.09</v>
      </c>
      <c r="T317" s="8">
        <v>13</v>
      </c>
      <c r="U317" s="4">
        <f t="shared" si="103"/>
        <v>8780.5809000000008</v>
      </c>
      <c r="V317" s="4">
        <f t="shared" si="104"/>
        <v>4932.8499999999995</v>
      </c>
      <c r="W317" s="4">
        <f t="shared" si="105"/>
        <v>3847.7309000000014</v>
      </c>
      <c r="X317" s="11">
        <f t="shared" si="106"/>
        <v>0.43820915083192286</v>
      </c>
      <c r="Y317" s="3" t="str">
        <f t="shared" si="100"/>
        <v>Jun-2025</v>
      </c>
      <c r="Z317" s="3">
        <f t="shared" si="107"/>
        <v>45809</v>
      </c>
      <c r="AA317" s="3">
        <f t="shared" si="108"/>
        <v>44927</v>
      </c>
      <c r="AB317">
        <f t="shared" si="109"/>
        <v>29</v>
      </c>
      <c r="AC317" s="18" t="str">
        <f t="shared" si="101"/>
        <v>Q2-2025</v>
      </c>
      <c r="AD317" t="str">
        <f t="shared" si="110"/>
        <v>Europe → France → Paris</v>
      </c>
      <c r="AG317" t="str">
        <f t="shared" si="111"/>
        <v>Low</v>
      </c>
      <c r="AH317">
        <f t="shared" si="112"/>
        <v>1</v>
      </c>
      <c r="AI317">
        <f t="shared" si="113"/>
        <v>0</v>
      </c>
      <c r="AJ317" s="11">
        <f>MIN(S317, WhatIf_Panel!$B$2)</f>
        <v>0.09</v>
      </c>
      <c r="AK317">
        <f>P317 * (1 + WhatIf_Panel!$B$3)</f>
        <v>417.39500000000004</v>
      </c>
      <c r="AL317">
        <f>ROUND(T317 * (1 + WhatIf_Panel!$B$4), 0)</f>
        <v>14</v>
      </c>
      <c r="AM317">
        <f t="shared" si="114"/>
        <v>9456.0102000000006</v>
      </c>
      <c r="AN317">
        <f t="shared" si="115"/>
        <v>5843.5300000000007</v>
      </c>
      <c r="AO317">
        <f t="shared" si="116"/>
        <v>3612.4802</v>
      </c>
      <c r="AP317" s="11">
        <f t="shared" si="117"/>
        <v>0.38203006591511501</v>
      </c>
      <c r="AQ317" s="4">
        <f t="shared" si="118"/>
        <v>675.42929999999978</v>
      </c>
      <c r="AR317" s="4">
        <f t="shared" si="119"/>
        <v>-235.25070000000142</v>
      </c>
    </row>
    <row r="318" spans="1:44" x14ac:dyDescent="0.25">
      <c r="A318" t="s">
        <v>330</v>
      </c>
      <c r="B318" s="3">
        <v>45052</v>
      </c>
      <c r="C318" s="13">
        <v>45060</v>
      </c>
      <c r="D318">
        <f t="shared" si="96"/>
        <v>8</v>
      </c>
      <c r="E318" t="str">
        <f t="shared" si="97"/>
        <v>Original</v>
      </c>
      <c r="F318" s="3">
        <f t="shared" si="98"/>
        <v>45060</v>
      </c>
      <c r="G318" s="8">
        <f t="shared" si="99"/>
        <v>8</v>
      </c>
      <c r="H318" t="s">
        <v>647</v>
      </c>
      <c r="I318" t="s">
        <v>652</v>
      </c>
      <c r="J318" t="s">
        <v>666</v>
      </c>
      <c r="K318" t="s">
        <v>706</v>
      </c>
      <c r="L318" t="s">
        <v>709</v>
      </c>
      <c r="M318" t="s">
        <v>717</v>
      </c>
      <c r="N318" t="s">
        <v>730</v>
      </c>
      <c r="O318" t="s">
        <v>1050</v>
      </c>
      <c r="P318" s="4">
        <v>291.18</v>
      </c>
      <c r="Q318" s="23">
        <v>479.54</v>
      </c>
      <c r="R318" s="4">
        <f t="shared" si="102"/>
        <v>479.54</v>
      </c>
      <c r="S318" s="11">
        <v>0.14099999999999999</v>
      </c>
      <c r="T318" s="8">
        <v>22</v>
      </c>
      <c r="U318" s="4">
        <f t="shared" si="103"/>
        <v>9062.34692</v>
      </c>
      <c r="V318" s="4">
        <f t="shared" si="104"/>
        <v>6405.96</v>
      </c>
      <c r="W318" s="4">
        <f t="shared" si="105"/>
        <v>2656.3869199999999</v>
      </c>
      <c r="X318" s="11">
        <f t="shared" si="106"/>
        <v>0.29312350801066001</v>
      </c>
      <c r="Y318" s="3" t="str">
        <f t="shared" si="100"/>
        <v>May-2023</v>
      </c>
      <c r="Z318" s="3">
        <f t="shared" si="107"/>
        <v>45047</v>
      </c>
      <c r="AA318" s="3">
        <f t="shared" si="108"/>
        <v>44986</v>
      </c>
      <c r="AB318">
        <f t="shared" si="109"/>
        <v>2</v>
      </c>
      <c r="AC318" s="18" t="str">
        <f t="shared" si="101"/>
        <v>Q2-2023</v>
      </c>
      <c r="AD318" t="str">
        <f t="shared" si="110"/>
        <v>Asia → Japan → Osaka</v>
      </c>
      <c r="AG318" t="str">
        <f t="shared" si="111"/>
        <v>Low</v>
      </c>
      <c r="AH318">
        <f t="shared" si="112"/>
        <v>0</v>
      </c>
      <c r="AI318">
        <f t="shared" si="113"/>
        <v>0</v>
      </c>
      <c r="AJ318" s="11">
        <f>MIN(S318, WhatIf_Panel!$B$2)</f>
        <v>0.14099999999999999</v>
      </c>
      <c r="AK318">
        <f>P318 * (1 + WhatIf_Panel!$B$3)</f>
        <v>320.29800000000006</v>
      </c>
      <c r="AL318">
        <f>ROUND(T318 * (1 + WhatIf_Panel!$B$4), 0)</f>
        <v>23</v>
      </c>
      <c r="AM318">
        <f t="shared" si="114"/>
        <v>9474.2717799999991</v>
      </c>
      <c r="AN318">
        <f t="shared" si="115"/>
        <v>7366.8540000000012</v>
      </c>
      <c r="AO318">
        <f t="shared" si="116"/>
        <v>2107.4177799999979</v>
      </c>
      <c r="AP318" s="11">
        <f t="shared" si="117"/>
        <v>0.22243585881172581</v>
      </c>
      <c r="AQ318" s="4">
        <f t="shared" si="118"/>
        <v>411.92485999999917</v>
      </c>
      <c r="AR318" s="4">
        <f t="shared" si="119"/>
        <v>-548.96914000000197</v>
      </c>
    </row>
    <row r="319" spans="1:44" x14ac:dyDescent="0.25">
      <c r="A319" t="s">
        <v>331</v>
      </c>
      <c r="B319" s="3">
        <v>45244</v>
      </c>
      <c r="C319" s="13">
        <v>45260</v>
      </c>
      <c r="D319">
        <f t="shared" si="96"/>
        <v>16</v>
      </c>
      <c r="E319" t="str">
        <f t="shared" si="97"/>
        <v>Original</v>
      </c>
      <c r="F319" s="3">
        <f t="shared" si="98"/>
        <v>45260</v>
      </c>
      <c r="G319" s="8">
        <f t="shared" si="99"/>
        <v>16</v>
      </c>
      <c r="H319" t="s">
        <v>648</v>
      </c>
      <c r="I319" t="s">
        <v>655</v>
      </c>
      <c r="J319" t="s">
        <v>670</v>
      </c>
      <c r="K319" t="s">
        <v>706</v>
      </c>
      <c r="L319" t="s">
        <v>711</v>
      </c>
      <c r="M319" t="s">
        <v>723</v>
      </c>
      <c r="N319" t="s">
        <v>729</v>
      </c>
      <c r="O319" t="s">
        <v>1051</v>
      </c>
      <c r="P319" s="4">
        <v>1017.92</v>
      </c>
      <c r="Q319" s="23">
        <v>1175.25</v>
      </c>
      <c r="R319" s="4">
        <f t="shared" si="102"/>
        <v>1175.25</v>
      </c>
      <c r="S319" s="11">
        <v>7.4999999999999997E-2</v>
      </c>
      <c r="T319" s="8">
        <v>15</v>
      </c>
      <c r="U319" s="4">
        <f t="shared" si="103"/>
        <v>16306.59375</v>
      </c>
      <c r="V319" s="4">
        <f t="shared" si="104"/>
        <v>15268.8</v>
      </c>
      <c r="W319" s="4">
        <f t="shared" si="105"/>
        <v>1037.7937500000007</v>
      </c>
      <c r="X319" s="11">
        <f t="shared" si="106"/>
        <v>6.3642583234159542E-2</v>
      </c>
      <c r="Y319" s="3" t="str">
        <f t="shared" si="100"/>
        <v>Nov-2023</v>
      </c>
      <c r="Z319" s="3">
        <f t="shared" si="107"/>
        <v>45231</v>
      </c>
      <c r="AA319" s="3">
        <f t="shared" si="108"/>
        <v>44927</v>
      </c>
      <c r="AB319">
        <f t="shared" si="109"/>
        <v>10</v>
      </c>
      <c r="AC319" s="18" t="str">
        <f t="shared" si="101"/>
        <v>Q4-2023</v>
      </c>
      <c r="AD319" t="str">
        <f t="shared" si="110"/>
        <v>Americas → Brazil → São Paulo</v>
      </c>
      <c r="AG319" t="str">
        <f t="shared" si="111"/>
        <v>Medium</v>
      </c>
      <c r="AH319">
        <f t="shared" si="112"/>
        <v>0</v>
      </c>
      <c r="AI319">
        <f t="shared" si="113"/>
        <v>0</v>
      </c>
      <c r="AJ319" s="11">
        <f>MIN(S319, WhatIf_Panel!$B$2)</f>
        <v>7.4999999999999997E-2</v>
      </c>
      <c r="AK319">
        <f>P319 * (1 + WhatIf_Panel!$B$3)</f>
        <v>1119.712</v>
      </c>
      <c r="AL319">
        <f>ROUND(T319 * (1 + WhatIf_Panel!$B$4), 0)</f>
        <v>16</v>
      </c>
      <c r="AM319">
        <f t="shared" si="114"/>
        <v>17393.7</v>
      </c>
      <c r="AN319">
        <f t="shared" si="115"/>
        <v>17915.392</v>
      </c>
      <c r="AO319">
        <f t="shared" si="116"/>
        <v>-521.6919999999991</v>
      </c>
      <c r="AP319" s="11">
        <f t="shared" si="117"/>
        <v>-2.9993158442424502E-2</v>
      </c>
      <c r="AQ319" s="4">
        <f t="shared" si="118"/>
        <v>1087.1062500000007</v>
      </c>
      <c r="AR319" s="4">
        <f t="shared" si="119"/>
        <v>-1559.4857499999998</v>
      </c>
    </row>
    <row r="320" spans="1:44" x14ac:dyDescent="0.25">
      <c r="A320" t="s">
        <v>332</v>
      </c>
      <c r="B320" s="3">
        <v>45748</v>
      </c>
      <c r="C320" s="13">
        <v>45774</v>
      </c>
      <c r="D320">
        <f t="shared" si="96"/>
        <v>26</v>
      </c>
      <c r="E320" t="str">
        <f t="shared" si="97"/>
        <v>Original</v>
      </c>
      <c r="F320" s="3">
        <f t="shared" si="98"/>
        <v>45774</v>
      </c>
      <c r="G320" s="8">
        <f t="shared" si="99"/>
        <v>26</v>
      </c>
      <c r="H320" t="s">
        <v>648</v>
      </c>
      <c r="I320" t="s">
        <v>660</v>
      </c>
      <c r="J320" t="s">
        <v>686</v>
      </c>
      <c r="K320" t="s">
        <v>701</v>
      </c>
      <c r="L320" t="s">
        <v>711</v>
      </c>
      <c r="M320" t="s">
        <v>714</v>
      </c>
      <c r="N320" t="s">
        <v>732</v>
      </c>
      <c r="O320" t="s">
        <v>1052</v>
      </c>
      <c r="P320" s="4">
        <v>156.55000000000001</v>
      </c>
      <c r="Q320" s="23">
        <v>227.45</v>
      </c>
      <c r="R320" s="4">
        <f t="shared" si="102"/>
        <v>227.45</v>
      </c>
      <c r="S320" s="11">
        <v>1.4E-2</v>
      </c>
      <c r="T320" s="8">
        <v>13</v>
      </c>
      <c r="U320" s="4">
        <f t="shared" si="103"/>
        <v>2915.4540999999999</v>
      </c>
      <c r="V320" s="4">
        <f t="shared" si="104"/>
        <v>2035.15</v>
      </c>
      <c r="W320" s="4">
        <f t="shared" si="105"/>
        <v>880.30409999999983</v>
      </c>
      <c r="X320" s="11">
        <f t="shared" si="106"/>
        <v>0.3019440779396938</v>
      </c>
      <c r="Y320" s="3" t="str">
        <f t="shared" si="100"/>
        <v>Apr-2025</v>
      </c>
      <c r="Z320" s="3">
        <f t="shared" si="107"/>
        <v>45748</v>
      </c>
      <c r="AA320" s="3">
        <f t="shared" si="108"/>
        <v>44927</v>
      </c>
      <c r="AB320">
        <f t="shared" si="109"/>
        <v>27</v>
      </c>
      <c r="AC320" s="18" t="str">
        <f t="shared" si="101"/>
        <v>Q2-2025</v>
      </c>
      <c r="AD320" t="str">
        <f t="shared" si="110"/>
        <v>Americas → USA → San Francisco</v>
      </c>
      <c r="AG320" t="str">
        <f t="shared" si="111"/>
        <v>Low</v>
      </c>
      <c r="AH320">
        <f t="shared" si="112"/>
        <v>0</v>
      </c>
      <c r="AI320">
        <f t="shared" si="113"/>
        <v>0</v>
      </c>
      <c r="AJ320" s="11">
        <f>MIN(S320, WhatIf_Panel!$B$2)</f>
        <v>1.4E-2</v>
      </c>
      <c r="AK320">
        <f>P320 * (1 + WhatIf_Panel!$B$3)</f>
        <v>172.20500000000001</v>
      </c>
      <c r="AL320">
        <f>ROUND(T320 * (1 + WhatIf_Panel!$B$4), 0)</f>
        <v>14</v>
      </c>
      <c r="AM320">
        <f t="shared" si="114"/>
        <v>3139.7197999999999</v>
      </c>
      <c r="AN320">
        <f t="shared" si="115"/>
        <v>2410.8700000000003</v>
      </c>
      <c r="AO320">
        <f t="shared" si="116"/>
        <v>728.8497999999995</v>
      </c>
      <c r="AP320" s="11">
        <f t="shared" si="117"/>
        <v>0.23213848573366308</v>
      </c>
      <c r="AQ320" s="4">
        <f t="shared" si="118"/>
        <v>224.26569999999992</v>
      </c>
      <c r="AR320" s="4">
        <f t="shared" si="119"/>
        <v>-151.45430000000033</v>
      </c>
    </row>
    <row r="321" spans="1:44" x14ac:dyDescent="0.25">
      <c r="A321" t="s">
        <v>333</v>
      </c>
      <c r="B321" s="3">
        <v>45008</v>
      </c>
      <c r="C321" s="13">
        <v>45031</v>
      </c>
      <c r="D321">
        <f t="shared" si="96"/>
        <v>23</v>
      </c>
      <c r="E321" t="str">
        <f t="shared" si="97"/>
        <v>Original</v>
      </c>
      <c r="F321" s="3">
        <f t="shared" si="98"/>
        <v>45031</v>
      </c>
      <c r="G321" s="8">
        <f t="shared" si="99"/>
        <v>23</v>
      </c>
      <c r="H321" t="s">
        <v>646</v>
      </c>
      <c r="I321" t="s">
        <v>650</v>
      </c>
      <c r="J321" t="s">
        <v>675</v>
      </c>
      <c r="K321" t="s">
        <v>705</v>
      </c>
      <c r="L321" t="s">
        <v>707</v>
      </c>
      <c r="M321" t="s">
        <v>712</v>
      </c>
      <c r="N321" t="s">
        <v>733</v>
      </c>
      <c r="O321" t="s">
        <v>1053</v>
      </c>
      <c r="P321" s="4">
        <v>875.36</v>
      </c>
      <c r="Q321" s="23">
        <v>1178.6199999999999</v>
      </c>
      <c r="R321" s="4">
        <f t="shared" si="102"/>
        <v>1178.6199999999999</v>
      </c>
      <c r="S321" s="11">
        <v>0.151</v>
      </c>
      <c r="T321" s="8">
        <v>53</v>
      </c>
      <c r="U321" s="4">
        <f t="shared" si="103"/>
        <v>53034.364139999991</v>
      </c>
      <c r="V321" s="4">
        <f t="shared" si="104"/>
        <v>46394.080000000002</v>
      </c>
      <c r="W321" s="4">
        <f t="shared" si="105"/>
        <v>6640.2841399999888</v>
      </c>
      <c r="X321" s="11">
        <f t="shared" si="106"/>
        <v>0.12520719815685888</v>
      </c>
      <c r="Y321" s="3" t="str">
        <f t="shared" si="100"/>
        <v>Mar-2023</v>
      </c>
      <c r="Z321" s="3">
        <f t="shared" si="107"/>
        <v>44986</v>
      </c>
      <c r="AA321" s="3">
        <f t="shared" si="108"/>
        <v>44927</v>
      </c>
      <c r="AB321">
        <f t="shared" si="109"/>
        <v>2</v>
      </c>
      <c r="AC321" s="18" t="str">
        <f t="shared" si="101"/>
        <v>Q1-2023</v>
      </c>
      <c r="AD321" t="str">
        <f t="shared" si="110"/>
        <v>Africa → Kenya → Mombasa</v>
      </c>
      <c r="AG321" t="str">
        <f t="shared" si="111"/>
        <v>Medium</v>
      </c>
      <c r="AH321">
        <f t="shared" si="112"/>
        <v>0</v>
      </c>
      <c r="AI321">
        <f t="shared" si="113"/>
        <v>0</v>
      </c>
      <c r="AJ321" s="11">
        <f>MIN(S321, WhatIf_Panel!$B$2)</f>
        <v>0.151</v>
      </c>
      <c r="AK321">
        <f>P321 * (1 + WhatIf_Panel!$B$3)</f>
        <v>962.89600000000007</v>
      </c>
      <c r="AL321">
        <f>ROUND(T321 * (1 + WhatIf_Panel!$B$4), 0)</f>
        <v>56</v>
      </c>
      <c r="AM321">
        <f t="shared" si="114"/>
        <v>56036.309280000001</v>
      </c>
      <c r="AN321">
        <f t="shared" si="115"/>
        <v>53922.176000000007</v>
      </c>
      <c r="AO321">
        <f t="shared" si="116"/>
        <v>2114.1332799999946</v>
      </c>
      <c r="AP321" s="11">
        <f t="shared" si="117"/>
        <v>3.7727917972544864E-2</v>
      </c>
      <c r="AQ321" s="4">
        <f t="shared" si="118"/>
        <v>3001.9451400000107</v>
      </c>
      <c r="AR321" s="4">
        <f t="shared" si="119"/>
        <v>-4526.1508599999943</v>
      </c>
    </row>
    <row r="322" spans="1:44" x14ac:dyDescent="0.25">
      <c r="A322" t="s">
        <v>334</v>
      </c>
      <c r="B322" s="3">
        <v>45440</v>
      </c>
      <c r="C322" s="13">
        <v>45461</v>
      </c>
      <c r="D322">
        <f t="shared" ref="D322:D385" si="120" xml:space="preserve"> C322-B322</f>
        <v>21</v>
      </c>
      <c r="E322" t="str">
        <f t="shared" ref="E322:E385" si="121">IF(C322&lt;B322,"Corrected","Original")</f>
        <v>Original</v>
      </c>
      <c r="F322" s="3">
        <f t="shared" ref="F322:F385" si="122">IF(D322=-1,B322+1,IF(D322=-2,B322+2,C322))</f>
        <v>45461</v>
      </c>
      <c r="G322" s="8">
        <f t="shared" ref="G322:G385" si="123">F322-B322</f>
        <v>21</v>
      </c>
      <c r="H322" t="s">
        <v>649</v>
      </c>
      <c r="I322" t="s">
        <v>656</v>
      </c>
      <c r="J322" t="s">
        <v>698</v>
      </c>
      <c r="K322" t="s">
        <v>705</v>
      </c>
      <c r="L322" t="s">
        <v>708</v>
      </c>
      <c r="M322" t="s">
        <v>718</v>
      </c>
      <c r="N322" t="s">
        <v>730</v>
      </c>
      <c r="O322" t="s">
        <v>1054</v>
      </c>
      <c r="P322" s="4">
        <v>986.85</v>
      </c>
      <c r="Q322" s="23">
        <v>2422.1</v>
      </c>
      <c r="R322" s="4">
        <f t="shared" si="102"/>
        <v>2422.1</v>
      </c>
      <c r="S322" s="11">
        <v>7.5999999999999998E-2</v>
      </c>
      <c r="T322" s="8">
        <v>10</v>
      </c>
      <c r="U322" s="4">
        <f t="shared" si="103"/>
        <v>22380.204000000002</v>
      </c>
      <c r="V322" s="4">
        <f t="shared" si="104"/>
        <v>9868.5</v>
      </c>
      <c r="W322" s="4">
        <f t="shared" si="105"/>
        <v>12511.704000000002</v>
      </c>
      <c r="X322" s="11">
        <f t="shared" si="106"/>
        <v>0.55905227673527913</v>
      </c>
      <c r="Y322" s="3" t="str">
        <f t="shared" ref="Y322:Y385" si="124">TEXT(B322,"MMM-YYYY")</f>
        <v>May-2024</v>
      </c>
      <c r="Z322" s="3">
        <f t="shared" si="107"/>
        <v>45413</v>
      </c>
      <c r="AA322" s="3">
        <f t="shared" si="108"/>
        <v>44927</v>
      </c>
      <c r="AB322">
        <f t="shared" si="109"/>
        <v>16</v>
      </c>
      <c r="AC322" s="18" t="str">
        <f t="shared" ref="AC322:AC385" si="125">"Q"&amp;ROUNDUP(MONTH(B322)/3,0)&amp;"-"&amp;YEAR(B322)</f>
        <v>Q2-2024</v>
      </c>
      <c r="AD322" t="str">
        <f t="shared" si="110"/>
        <v>Europe → Germany → Frankfurt</v>
      </c>
      <c r="AG322" t="str">
        <f t="shared" si="111"/>
        <v>High</v>
      </c>
      <c r="AH322">
        <f t="shared" si="112"/>
        <v>0</v>
      </c>
      <c r="AI322">
        <f t="shared" si="113"/>
        <v>0</v>
      </c>
      <c r="AJ322" s="11">
        <f>MIN(S322, WhatIf_Panel!$B$2)</f>
        <v>7.5999999999999998E-2</v>
      </c>
      <c r="AK322">
        <f>P322 * (1 + WhatIf_Panel!$B$3)</f>
        <v>1085.5350000000001</v>
      </c>
      <c r="AL322">
        <f>ROUND(T322 * (1 + WhatIf_Panel!$B$4), 0)</f>
        <v>11</v>
      </c>
      <c r="AM322">
        <f t="shared" si="114"/>
        <v>24618.224399999999</v>
      </c>
      <c r="AN322">
        <f t="shared" si="115"/>
        <v>11940.885</v>
      </c>
      <c r="AO322">
        <f t="shared" si="116"/>
        <v>12677.339399999999</v>
      </c>
      <c r="AP322" s="11">
        <f t="shared" si="117"/>
        <v>0.51495750440880694</v>
      </c>
      <c r="AQ322" s="4">
        <f t="shared" si="118"/>
        <v>2238.0203999999976</v>
      </c>
      <c r="AR322" s="4">
        <f t="shared" si="119"/>
        <v>165.63539999999739</v>
      </c>
    </row>
    <row r="323" spans="1:44" x14ac:dyDescent="0.25">
      <c r="A323" t="s">
        <v>335</v>
      </c>
      <c r="B323" s="3">
        <v>45293</v>
      </c>
      <c r="C323" s="13">
        <v>45292</v>
      </c>
      <c r="D323">
        <f t="shared" si="120"/>
        <v>-1</v>
      </c>
      <c r="E323" t="str">
        <f t="shared" si="121"/>
        <v>Corrected</v>
      </c>
      <c r="F323" s="3">
        <f t="shared" si="122"/>
        <v>45294</v>
      </c>
      <c r="G323" s="8">
        <f t="shared" si="123"/>
        <v>1</v>
      </c>
      <c r="H323" t="s">
        <v>648</v>
      </c>
      <c r="I323" t="s">
        <v>660</v>
      </c>
      <c r="J323" t="s">
        <v>677</v>
      </c>
      <c r="K323" t="s">
        <v>702</v>
      </c>
      <c r="L323" t="s">
        <v>709</v>
      </c>
      <c r="M323" t="s">
        <v>717</v>
      </c>
      <c r="N323" t="s">
        <v>729</v>
      </c>
      <c r="O323" t="s">
        <v>1055</v>
      </c>
      <c r="P323" s="4">
        <v>404.77</v>
      </c>
      <c r="Q323" s="23">
        <v>433.88</v>
      </c>
      <c r="R323" s="4">
        <f t="shared" ref="R323:R386" si="126">IF(Q323&lt;0,-Q323,Q323)</f>
        <v>433.88</v>
      </c>
      <c r="S323" s="11">
        <v>0.215</v>
      </c>
      <c r="T323" s="8">
        <v>22</v>
      </c>
      <c r="U323" s="4">
        <f t="shared" ref="U323:U386" si="127">R323 * T323 * (1 - S323)</f>
        <v>7493.1076000000012</v>
      </c>
      <c r="V323" s="4">
        <f t="shared" ref="V323:V386" si="128">P323*T323</f>
        <v>8904.9399999999987</v>
      </c>
      <c r="W323" s="4">
        <f t="shared" ref="W323:W386" si="129">U323-V323</f>
        <v>-1411.8323999999975</v>
      </c>
      <c r="X323" s="11">
        <f t="shared" ref="X323:X386" si="130">IF(U323=0, 0, W323/U323)</f>
        <v>-0.18841747314558746</v>
      </c>
      <c r="Y323" s="3" t="str">
        <f t="shared" si="124"/>
        <v>Jan-2024</v>
      </c>
      <c r="Z323" s="3">
        <f t="shared" ref="Z323:Z386" si="131">DATE(YEAR(B323),MONTH(B323),1)</f>
        <v>45292</v>
      </c>
      <c r="AA323" s="3">
        <f t="shared" ref="AA323:AA386" si="132">_xlfn.MINIFS(Z:Z,I:I, I323)</f>
        <v>44927</v>
      </c>
      <c r="AB323">
        <f t="shared" ref="AB323:AB386" si="133">IF(Z323&lt;AA323, " ", DATEDIF(AA323, Z323, "M"))</f>
        <v>12</v>
      </c>
      <c r="AC323" s="18" t="str">
        <f t="shared" si="125"/>
        <v>Q1-2024</v>
      </c>
      <c r="AD323" t="str">
        <f t="shared" ref="AD323:AD386" si="134">H323 &amp; " → " &amp; I323 &amp; " → " &amp; J323</f>
        <v>Americas → USA → Chicago</v>
      </c>
      <c r="AG323" t="str">
        <f t="shared" ref="AG323:AG386" si="135">IF(R323&lt;=$AE$2,"Low",IF(R323&lt;=$AF$2,"Medium","High"))</f>
        <v>Low</v>
      </c>
      <c r="AH323">
        <f t="shared" ref="AH323:AH386" si="136">IF(G323&lt;=7,1,0)</f>
        <v>1</v>
      </c>
      <c r="AI323">
        <f t="shared" ref="AI323:AI386" si="137">IF(S323&gt;0.2,1,0)</f>
        <v>1</v>
      </c>
      <c r="AJ323" s="11">
        <f>MIN(S323, WhatIf_Panel!$B$2)</f>
        <v>0.215</v>
      </c>
      <c r="AK323">
        <f>P323 * (1 + WhatIf_Panel!$B$3)</f>
        <v>445.24700000000001</v>
      </c>
      <c r="AL323">
        <f>ROUND(T323 * (1 + WhatIf_Panel!$B$4), 0)</f>
        <v>23</v>
      </c>
      <c r="AM323">
        <f t="shared" ref="AM323:AM386" si="138">R323 * AL323 * (1 - AJ323)</f>
        <v>7833.7034000000003</v>
      </c>
      <c r="AN323">
        <f t="shared" ref="AN323:AN386" si="139">AK323 * AL323</f>
        <v>10240.681</v>
      </c>
      <c r="AO323">
        <f t="shared" ref="AO323:AO386" si="140">AM323 - AN323</f>
        <v>-2406.9776000000002</v>
      </c>
      <c r="AP323" s="11">
        <f t="shared" ref="AP323:AP386" si="141">IF(AM323=0, 0, AO323/AM323)</f>
        <v>-0.30725922046014659</v>
      </c>
      <c r="AQ323" s="4">
        <f t="shared" ref="AQ323:AQ386" si="142">AM323 - U323</f>
        <v>340.59579999999914</v>
      </c>
      <c r="AR323" s="4">
        <f t="shared" ref="AR323:AR386" si="143">AO323 - W323</f>
        <v>-995.14520000000266</v>
      </c>
    </row>
    <row r="324" spans="1:44" x14ac:dyDescent="0.25">
      <c r="A324" t="s">
        <v>336</v>
      </c>
      <c r="B324" s="3">
        <v>44985</v>
      </c>
      <c r="C324" s="13">
        <v>44984</v>
      </c>
      <c r="D324">
        <f t="shared" si="120"/>
        <v>-1</v>
      </c>
      <c r="E324" t="str">
        <f t="shared" si="121"/>
        <v>Corrected</v>
      </c>
      <c r="F324" s="3">
        <f t="shared" si="122"/>
        <v>44986</v>
      </c>
      <c r="G324" s="8">
        <f t="shared" si="123"/>
        <v>1</v>
      </c>
      <c r="H324" t="s">
        <v>649</v>
      </c>
      <c r="I324" t="s">
        <v>657</v>
      </c>
      <c r="J324" t="s">
        <v>673</v>
      </c>
      <c r="K324" t="s">
        <v>701</v>
      </c>
      <c r="L324" t="s">
        <v>707</v>
      </c>
      <c r="M324" t="s">
        <v>723</v>
      </c>
      <c r="N324" t="s">
        <v>729</v>
      </c>
      <c r="O324" t="s">
        <v>1056</v>
      </c>
      <c r="P324" s="4">
        <v>1299.81</v>
      </c>
      <c r="Q324" s="23">
        <v>3149.13</v>
      </c>
      <c r="R324" s="4">
        <f t="shared" si="126"/>
        <v>3149.13</v>
      </c>
      <c r="S324" s="11">
        <v>0.10299999999999999</v>
      </c>
      <c r="T324" s="8">
        <v>14</v>
      </c>
      <c r="U324" s="4">
        <f t="shared" si="127"/>
        <v>39546.774539999999</v>
      </c>
      <c r="V324" s="4">
        <f t="shared" si="128"/>
        <v>18197.34</v>
      </c>
      <c r="W324" s="4">
        <f t="shared" si="129"/>
        <v>21349.434539999998</v>
      </c>
      <c r="X324" s="11">
        <f t="shared" si="130"/>
        <v>0.53985273864511729</v>
      </c>
      <c r="Y324" s="3" t="str">
        <f t="shared" si="124"/>
        <v>Feb-2023</v>
      </c>
      <c r="Z324" s="3">
        <f t="shared" si="131"/>
        <v>44958</v>
      </c>
      <c r="AA324" s="3">
        <f t="shared" si="132"/>
        <v>44927</v>
      </c>
      <c r="AB324">
        <f t="shared" si="133"/>
        <v>1</v>
      </c>
      <c r="AC324" s="18" t="str">
        <f t="shared" si="125"/>
        <v>Q1-2023</v>
      </c>
      <c r="AD324" t="str">
        <f t="shared" si="134"/>
        <v>Europe → France → Marseille</v>
      </c>
      <c r="AG324" t="str">
        <f t="shared" si="135"/>
        <v>High</v>
      </c>
      <c r="AH324">
        <f t="shared" si="136"/>
        <v>1</v>
      </c>
      <c r="AI324">
        <f t="shared" si="137"/>
        <v>0</v>
      </c>
      <c r="AJ324" s="11">
        <f>MIN(S324, WhatIf_Panel!$B$2)</f>
        <v>0.10299999999999999</v>
      </c>
      <c r="AK324">
        <f>P324 * (1 + WhatIf_Panel!$B$3)</f>
        <v>1429.7910000000002</v>
      </c>
      <c r="AL324">
        <f>ROUND(T324 * (1 + WhatIf_Panel!$B$4), 0)</f>
        <v>15</v>
      </c>
      <c r="AM324">
        <f t="shared" si="138"/>
        <v>42371.544150000002</v>
      </c>
      <c r="AN324">
        <f t="shared" si="139"/>
        <v>21446.865000000002</v>
      </c>
      <c r="AO324">
        <f t="shared" si="140"/>
        <v>20924.67915</v>
      </c>
      <c r="AP324" s="11">
        <f t="shared" si="141"/>
        <v>0.49383801250962905</v>
      </c>
      <c r="AQ324" s="4">
        <f t="shared" si="142"/>
        <v>2824.769610000003</v>
      </c>
      <c r="AR324" s="4">
        <f t="shared" si="143"/>
        <v>-424.75538999999844</v>
      </c>
    </row>
    <row r="325" spans="1:44" x14ac:dyDescent="0.25">
      <c r="A325" t="s">
        <v>337</v>
      </c>
      <c r="B325" s="3">
        <v>45340</v>
      </c>
      <c r="C325" s="13">
        <v>45362</v>
      </c>
      <c r="D325">
        <f t="shared" si="120"/>
        <v>22</v>
      </c>
      <c r="E325" t="str">
        <f t="shared" si="121"/>
        <v>Original</v>
      </c>
      <c r="F325" s="3">
        <f t="shared" si="122"/>
        <v>45362</v>
      </c>
      <c r="G325" s="8">
        <f t="shared" si="123"/>
        <v>22</v>
      </c>
      <c r="H325" t="s">
        <v>648</v>
      </c>
      <c r="I325" t="s">
        <v>655</v>
      </c>
      <c r="J325" t="s">
        <v>670</v>
      </c>
      <c r="K325" t="s">
        <v>704</v>
      </c>
      <c r="L325" t="s">
        <v>708</v>
      </c>
      <c r="M325" t="s">
        <v>720</v>
      </c>
      <c r="N325" t="s">
        <v>727</v>
      </c>
      <c r="O325" t="s">
        <v>1057</v>
      </c>
      <c r="P325" s="4">
        <v>80.48</v>
      </c>
      <c r="Q325" s="23">
        <v>65.650000000000006</v>
      </c>
      <c r="R325" s="4">
        <f t="shared" si="126"/>
        <v>65.650000000000006</v>
      </c>
      <c r="S325" s="11">
        <v>0.17599999999999999</v>
      </c>
      <c r="T325" s="8">
        <v>13</v>
      </c>
      <c r="U325" s="4">
        <f t="shared" si="127"/>
        <v>703.2428000000001</v>
      </c>
      <c r="V325" s="4">
        <f t="shared" si="128"/>
        <v>1046.24</v>
      </c>
      <c r="W325" s="4">
        <f t="shared" si="129"/>
        <v>-342.99719999999991</v>
      </c>
      <c r="X325" s="11">
        <f t="shared" si="130"/>
        <v>-0.48773652570634191</v>
      </c>
      <c r="Y325" s="3" t="str">
        <f t="shared" si="124"/>
        <v>Feb-2024</v>
      </c>
      <c r="Z325" s="3">
        <f t="shared" si="131"/>
        <v>45323</v>
      </c>
      <c r="AA325" s="3">
        <f t="shared" si="132"/>
        <v>44927</v>
      </c>
      <c r="AB325">
        <f t="shared" si="133"/>
        <v>13</v>
      </c>
      <c r="AC325" s="18" t="str">
        <f t="shared" si="125"/>
        <v>Q1-2024</v>
      </c>
      <c r="AD325" t="str">
        <f t="shared" si="134"/>
        <v>Americas → Brazil → São Paulo</v>
      </c>
      <c r="AG325" t="str">
        <f t="shared" si="135"/>
        <v>Low</v>
      </c>
      <c r="AH325">
        <f t="shared" si="136"/>
        <v>0</v>
      </c>
      <c r="AI325">
        <f t="shared" si="137"/>
        <v>0</v>
      </c>
      <c r="AJ325" s="11">
        <f>MIN(S325, WhatIf_Panel!$B$2)</f>
        <v>0.17599999999999999</v>
      </c>
      <c r="AK325">
        <f>P325 * (1 + WhatIf_Panel!$B$3)</f>
        <v>88.528000000000006</v>
      </c>
      <c r="AL325">
        <f>ROUND(T325 * (1 + WhatIf_Panel!$B$4), 0)</f>
        <v>14</v>
      </c>
      <c r="AM325">
        <f t="shared" si="138"/>
        <v>757.33840000000021</v>
      </c>
      <c r="AN325">
        <f t="shared" si="139"/>
        <v>1239.3920000000001</v>
      </c>
      <c r="AO325">
        <f t="shared" si="140"/>
        <v>-482.05359999999985</v>
      </c>
      <c r="AP325" s="11">
        <f t="shared" si="141"/>
        <v>-0.63651017827697598</v>
      </c>
      <c r="AQ325" s="4">
        <f t="shared" si="142"/>
        <v>54.095600000000104</v>
      </c>
      <c r="AR325" s="4">
        <f t="shared" si="143"/>
        <v>-139.05639999999994</v>
      </c>
    </row>
    <row r="326" spans="1:44" x14ac:dyDescent="0.25">
      <c r="A326" t="s">
        <v>338</v>
      </c>
      <c r="B326" s="3">
        <v>45544</v>
      </c>
      <c r="C326" s="13">
        <v>45573</v>
      </c>
      <c r="D326">
        <f t="shared" si="120"/>
        <v>29</v>
      </c>
      <c r="E326" t="str">
        <f t="shared" si="121"/>
        <v>Original</v>
      </c>
      <c r="F326" s="3">
        <f t="shared" si="122"/>
        <v>45573</v>
      </c>
      <c r="G326" s="8">
        <f t="shared" si="123"/>
        <v>29</v>
      </c>
      <c r="H326" t="s">
        <v>648</v>
      </c>
      <c r="I326" t="s">
        <v>655</v>
      </c>
      <c r="J326" t="s">
        <v>670</v>
      </c>
      <c r="K326" t="s">
        <v>702</v>
      </c>
      <c r="L326" t="s">
        <v>711</v>
      </c>
      <c r="M326" t="s">
        <v>713</v>
      </c>
      <c r="N326" t="s">
        <v>727</v>
      </c>
      <c r="O326" t="s">
        <v>1058</v>
      </c>
      <c r="P326" s="4">
        <v>1010.33</v>
      </c>
      <c r="Q326" s="23">
        <v>2492.14</v>
      </c>
      <c r="R326" s="4">
        <f t="shared" si="126"/>
        <v>2492.14</v>
      </c>
      <c r="S326" s="11">
        <v>5.0999999999999997E-2</v>
      </c>
      <c r="T326" s="8">
        <v>11</v>
      </c>
      <c r="U326" s="4">
        <f t="shared" si="127"/>
        <v>26015.449459999996</v>
      </c>
      <c r="V326" s="4">
        <f t="shared" si="128"/>
        <v>11113.630000000001</v>
      </c>
      <c r="W326" s="4">
        <f t="shared" si="129"/>
        <v>14901.819459999995</v>
      </c>
      <c r="X326" s="11">
        <f t="shared" si="130"/>
        <v>0.57280653493656752</v>
      </c>
      <c r="Y326" s="3" t="str">
        <f t="shared" si="124"/>
        <v>Sep-2024</v>
      </c>
      <c r="Z326" s="3">
        <f t="shared" si="131"/>
        <v>45536</v>
      </c>
      <c r="AA326" s="3">
        <f t="shared" si="132"/>
        <v>44927</v>
      </c>
      <c r="AB326">
        <f t="shared" si="133"/>
        <v>20</v>
      </c>
      <c r="AC326" s="18" t="str">
        <f t="shared" si="125"/>
        <v>Q3-2024</v>
      </c>
      <c r="AD326" t="str">
        <f t="shared" si="134"/>
        <v>Americas → Brazil → São Paulo</v>
      </c>
      <c r="AG326" t="str">
        <f t="shared" si="135"/>
        <v>High</v>
      </c>
      <c r="AH326">
        <f t="shared" si="136"/>
        <v>0</v>
      </c>
      <c r="AI326">
        <f t="shared" si="137"/>
        <v>0</v>
      </c>
      <c r="AJ326" s="11">
        <f>MIN(S326, WhatIf_Panel!$B$2)</f>
        <v>5.0999999999999997E-2</v>
      </c>
      <c r="AK326">
        <f>P326 * (1 + WhatIf_Panel!$B$3)</f>
        <v>1111.3630000000001</v>
      </c>
      <c r="AL326">
        <f>ROUND(T326 * (1 + WhatIf_Panel!$B$4), 0)</f>
        <v>12</v>
      </c>
      <c r="AM326">
        <f t="shared" si="138"/>
        <v>28380.490319999997</v>
      </c>
      <c r="AN326">
        <f t="shared" si="139"/>
        <v>13336.356</v>
      </c>
      <c r="AO326">
        <f t="shared" si="140"/>
        <v>15044.134319999997</v>
      </c>
      <c r="AP326" s="11">
        <f t="shared" si="141"/>
        <v>0.5300871884302244</v>
      </c>
      <c r="AQ326" s="4">
        <f t="shared" si="142"/>
        <v>2365.040860000001</v>
      </c>
      <c r="AR326" s="4">
        <f t="shared" si="143"/>
        <v>142.31486000000223</v>
      </c>
    </row>
    <row r="327" spans="1:44" x14ac:dyDescent="0.25">
      <c r="A327" t="s">
        <v>339</v>
      </c>
      <c r="B327" s="3">
        <v>45053</v>
      </c>
      <c r="C327" s="13">
        <v>45075</v>
      </c>
      <c r="D327">
        <f t="shared" si="120"/>
        <v>22</v>
      </c>
      <c r="E327" t="str">
        <f t="shared" si="121"/>
        <v>Original</v>
      </c>
      <c r="F327" s="3">
        <f t="shared" si="122"/>
        <v>45075</v>
      </c>
      <c r="G327" s="8">
        <f t="shared" si="123"/>
        <v>22</v>
      </c>
      <c r="H327" t="s">
        <v>646</v>
      </c>
      <c r="I327" t="s">
        <v>661</v>
      </c>
      <c r="J327" t="s">
        <v>687</v>
      </c>
      <c r="K327" t="s">
        <v>702</v>
      </c>
      <c r="L327" t="s">
        <v>710</v>
      </c>
      <c r="M327" t="s">
        <v>723</v>
      </c>
      <c r="N327" t="s">
        <v>733</v>
      </c>
      <c r="O327" t="s">
        <v>1059</v>
      </c>
      <c r="P327" s="4">
        <v>653.86</v>
      </c>
      <c r="Q327" s="23">
        <v>931.84</v>
      </c>
      <c r="R327" s="4">
        <f t="shared" si="126"/>
        <v>931.84</v>
      </c>
      <c r="S327" s="11">
        <v>0.121</v>
      </c>
      <c r="T327" s="8">
        <v>12</v>
      </c>
      <c r="U327" s="4">
        <f t="shared" si="127"/>
        <v>9829.0483199999999</v>
      </c>
      <c r="V327" s="4">
        <f t="shared" si="128"/>
        <v>7846.32</v>
      </c>
      <c r="W327" s="4">
        <f t="shared" si="129"/>
        <v>1982.7283200000002</v>
      </c>
      <c r="X327" s="11">
        <f t="shared" si="130"/>
        <v>0.20172129136506273</v>
      </c>
      <c r="Y327" s="3" t="str">
        <f t="shared" si="124"/>
        <v>May-2023</v>
      </c>
      <c r="Z327" s="3">
        <f t="shared" si="131"/>
        <v>45047</v>
      </c>
      <c r="AA327" s="3">
        <f t="shared" si="132"/>
        <v>44927</v>
      </c>
      <c r="AB327">
        <f t="shared" si="133"/>
        <v>4</v>
      </c>
      <c r="AC327" s="18" t="str">
        <f t="shared" si="125"/>
        <v>Q2-2023</v>
      </c>
      <c r="AD327" t="str">
        <f t="shared" si="134"/>
        <v>Africa → South Africa → Durban</v>
      </c>
      <c r="AG327" t="str">
        <f t="shared" si="135"/>
        <v>Medium</v>
      </c>
      <c r="AH327">
        <f t="shared" si="136"/>
        <v>0</v>
      </c>
      <c r="AI327">
        <f t="shared" si="137"/>
        <v>0</v>
      </c>
      <c r="AJ327" s="11">
        <f>MIN(S327, WhatIf_Panel!$B$2)</f>
        <v>0.121</v>
      </c>
      <c r="AK327">
        <f>P327 * (1 + WhatIf_Panel!$B$3)</f>
        <v>719.24600000000009</v>
      </c>
      <c r="AL327">
        <f>ROUND(T327 * (1 + WhatIf_Panel!$B$4), 0)</f>
        <v>13</v>
      </c>
      <c r="AM327">
        <f t="shared" si="138"/>
        <v>10648.135679999999</v>
      </c>
      <c r="AN327">
        <f t="shared" si="139"/>
        <v>9350.1980000000003</v>
      </c>
      <c r="AO327">
        <f t="shared" si="140"/>
        <v>1297.9376799999991</v>
      </c>
      <c r="AP327" s="11">
        <f t="shared" si="141"/>
        <v>0.12189342050156889</v>
      </c>
      <c r="AQ327" s="4">
        <f t="shared" si="142"/>
        <v>819.08735999999953</v>
      </c>
      <c r="AR327" s="4">
        <f t="shared" si="143"/>
        <v>-684.79064000000108</v>
      </c>
    </row>
    <row r="328" spans="1:44" x14ac:dyDescent="0.25">
      <c r="A328" t="s">
        <v>340</v>
      </c>
      <c r="B328" s="3">
        <v>45303</v>
      </c>
      <c r="C328" s="13">
        <v>45320</v>
      </c>
      <c r="D328">
        <f t="shared" si="120"/>
        <v>17</v>
      </c>
      <c r="E328" t="str">
        <f t="shared" si="121"/>
        <v>Original</v>
      </c>
      <c r="F328" s="3">
        <f t="shared" si="122"/>
        <v>45320</v>
      </c>
      <c r="G328" s="8">
        <f t="shared" si="123"/>
        <v>17</v>
      </c>
      <c r="H328" t="s">
        <v>647</v>
      </c>
      <c r="I328" t="s">
        <v>654</v>
      </c>
      <c r="J328" t="s">
        <v>696</v>
      </c>
      <c r="K328" t="s">
        <v>705</v>
      </c>
      <c r="L328" t="s">
        <v>711</v>
      </c>
      <c r="M328" t="s">
        <v>717</v>
      </c>
      <c r="N328" t="s">
        <v>727</v>
      </c>
      <c r="O328" t="s">
        <v>1060</v>
      </c>
      <c r="P328" s="4">
        <v>310.02</v>
      </c>
      <c r="Q328" s="23">
        <v>619.51</v>
      </c>
      <c r="R328" s="4">
        <f t="shared" si="126"/>
        <v>619.51</v>
      </c>
      <c r="S328" s="11">
        <v>4.2000000000000003E-2</v>
      </c>
      <c r="T328" s="8">
        <v>4</v>
      </c>
      <c r="U328" s="4">
        <f t="shared" si="127"/>
        <v>2373.9623200000001</v>
      </c>
      <c r="V328" s="4">
        <f t="shared" si="128"/>
        <v>1240.08</v>
      </c>
      <c r="W328" s="4">
        <f t="shared" si="129"/>
        <v>1133.8823200000002</v>
      </c>
      <c r="X328" s="11">
        <f t="shared" si="130"/>
        <v>0.47763282106347843</v>
      </c>
      <c r="Y328" s="3" t="str">
        <f t="shared" si="124"/>
        <v>Jan-2024</v>
      </c>
      <c r="Z328" s="3">
        <f t="shared" si="131"/>
        <v>45292</v>
      </c>
      <c r="AA328" s="3">
        <f t="shared" si="132"/>
        <v>44927</v>
      </c>
      <c r="AB328">
        <f t="shared" si="133"/>
        <v>12</v>
      </c>
      <c r="AC328" s="18" t="str">
        <f t="shared" si="125"/>
        <v>Q1-2024</v>
      </c>
      <c r="AD328" t="str">
        <f t="shared" si="134"/>
        <v>Asia → India → Hyderabad</v>
      </c>
      <c r="AG328" t="str">
        <f t="shared" si="135"/>
        <v>Low</v>
      </c>
      <c r="AH328">
        <f t="shared" si="136"/>
        <v>0</v>
      </c>
      <c r="AI328">
        <f t="shared" si="137"/>
        <v>0</v>
      </c>
      <c r="AJ328" s="11">
        <f>MIN(S328, WhatIf_Panel!$B$2)</f>
        <v>4.2000000000000003E-2</v>
      </c>
      <c r="AK328">
        <f>P328 * (1 + WhatIf_Panel!$B$3)</f>
        <v>341.02199999999999</v>
      </c>
      <c r="AL328">
        <f>ROUND(T328 * (1 + WhatIf_Panel!$B$4), 0)</f>
        <v>4</v>
      </c>
      <c r="AM328">
        <f t="shared" si="138"/>
        <v>2373.9623200000001</v>
      </c>
      <c r="AN328">
        <f t="shared" si="139"/>
        <v>1364.088</v>
      </c>
      <c r="AO328">
        <f t="shared" si="140"/>
        <v>1009.8743200000001</v>
      </c>
      <c r="AP328" s="11">
        <f t="shared" si="141"/>
        <v>0.42539610316982623</v>
      </c>
      <c r="AQ328" s="4">
        <f t="shared" si="142"/>
        <v>0</v>
      </c>
      <c r="AR328" s="4">
        <f t="shared" si="143"/>
        <v>-124.00800000000004</v>
      </c>
    </row>
    <row r="329" spans="1:44" x14ac:dyDescent="0.25">
      <c r="A329" t="s">
        <v>341</v>
      </c>
      <c r="B329" s="3">
        <v>45087</v>
      </c>
      <c r="C329" s="13">
        <v>45095</v>
      </c>
      <c r="D329">
        <f t="shared" si="120"/>
        <v>8</v>
      </c>
      <c r="E329" t="str">
        <f t="shared" si="121"/>
        <v>Original</v>
      </c>
      <c r="F329" s="3">
        <f t="shared" si="122"/>
        <v>45095</v>
      </c>
      <c r="G329" s="8">
        <f t="shared" si="123"/>
        <v>8</v>
      </c>
      <c r="H329" t="s">
        <v>646</v>
      </c>
      <c r="I329" t="s">
        <v>650</v>
      </c>
      <c r="J329" t="s">
        <v>678</v>
      </c>
      <c r="K329" t="s">
        <v>706</v>
      </c>
      <c r="L329" t="s">
        <v>711</v>
      </c>
      <c r="M329" t="s">
        <v>722</v>
      </c>
      <c r="N329" t="s">
        <v>730</v>
      </c>
      <c r="O329" t="s">
        <v>1061</v>
      </c>
      <c r="P329" s="4">
        <v>894.23</v>
      </c>
      <c r="Q329" s="23">
        <v>1421.55</v>
      </c>
      <c r="R329" s="4">
        <f t="shared" si="126"/>
        <v>1421.55</v>
      </c>
      <c r="S329" s="11">
        <v>0.109</v>
      </c>
      <c r="T329" s="8">
        <v>3</v>
      </c>
      <c r="U329" s="4">
        <f t="shared" si="127"/>
        <v>3799.8031499999997</v>
      </c>
      <c r="V329" s="4">
        <f t="shared" si="128"/>
        <v>2682.69</v>
      </c>
      <c r="W329" s="4">
        <f t="shared" si="129"/>
        <v>1117.1131499999997</v>
      </c>
      <c r="X329" s="11">
        <f t="shared" si="130"/>
        <v>0.29399237431549574</v>
      </c>
      <c r="Y329" s="3" t="str">
        <f t="shared" si="124"/>
        <v>Jun-2023</v>
      </c>
      <c r="Z329" s="3">
        <f t="shared" si="131"/>
        <v>45078</v>
      </c>
      <c r="AA329" s="3">
        <f t="shared" si="132"/>
        <v>44927</v>
      </c>
      <c r="AB329">
        <f t="shared" si="133"/>
        <v>5</v>
      </c>
      <c r="AC329" s="18" t="str">
        <f t="shared" si="125"/>
        <v>Q2-2023</v>
      </c>
      <c r="AD329" t="str">
        <f t="shared" si="134"/>
        <v>Africa → Kenya → Nakuru</v>
      </c>
      <c r="AG329" t="str">
        <f t="shared" si="135"/>
        <v>Medium</v>
      </c>
      <c r="AH329">
        <f t="shared" si="136"/>
        <v>0</v>
      </c>
      <c r="AI329">
        <f t="shared" si="137"/>
        <v>0</v>
      </c>
      <c r="AJ329" s="11">
        <f>MIN(S329, WhatIf_Panel!$B$2)</f>
        <v>0.109</v>
      </c>
      <c r="AK329">
        <f>P329 * (1 + WhatIf_Panel!$B$3)</f>
        <v>983.65300000000013</v>
      </c>
      <c r="AL329">
        <f>ROUND(T329 * (1 + WhatIf_Panel!$B$4), 0)</f>
        <v>3</v>
      </c>
      <c r="AM329">
        <f t="shared" si="138"/>
        <v>3799.8031499999997</v>
      </c>
      <c r="AN329">
        <f t="shared" si="139"/>
        <v>2950.9590000000003</v>
      </c>
      <c r="AO329">
        <f t="shared" si="140"/>
        <v>848.84414999999944</v>
      </c>
      <c r="AP329" s="11">
        <f t="shared" si="141"/>
        <v>0.22339161174704525</v>
      </c>
      <c r="AQ329" s="4">
        <f t="shared" si="142"/>
        <v>0</v>
      </c>
      <c r="AR329" s="4">
        <f t="shared" si="143"/>
        <v>-268.26900000000023</v>
      </c>
    </row>
    <row r="330" spans="1:44" x14ac:dyDescent="0.25">
      <c r="A330" t="s">
        <v>342</v>
      </c>
      <c r="B330" s="3">
        <v>45796</v>
      </c>
      <c r="C330" s="13">
        <v>45794</v>
      </c>
      <c r="D330">
        <f t="shared" si="120"/>
        <v>-2</v>
      </c>
      <c r="E330" t="str">
        <f t="shared" si="121"/>
        <v>Corrected</v>
      </c>
      <c r="F330" s="3">
        <f t="shared" si="122"/>
        <v>45798</v>
      </c>
      <c r="G330" s="8">
        <f t="shared" si="123"/>
        <v>2</v>
      </c>
      <c r="H330" t="s">
        <v>648</v>
      </c>
      <c r="I330" t="s">
        <v>655</v>
      </c>
      <c r="J330" t="s">
        <v>670</v>
      </c>
      <c r="K330" t="s">
        <v>705</v>
      </c>
      <c r="L330" t="s">
        <v>710</v>
      </c>
      <c r="M330" t="s">
        <v>716</v>
      </c>
      <c r="N330" t="s">
        <v>732</v>
      </c>
      <c r="O330" t="s">
        <v>1062</v>
      </c>
      <c r="P330" s="4">
        <v>383.77</v>
      </c>
      <c r="Q330" s="23">
        <v>952.56</v>
      </c>
      <c r="R330" s="4">
        <f t="shared" si="126"/>
        <v>952.56</v>
      </c>
      <c r="S330" s="11">
        <v>0.34599999999999997</v>
      </c>
      <c r="T330" s="8">
        <v>10</v>
      </c>
      <c r="U330" s="4">
        <f t="shared" si="127"/>
        <v>6229.7423999999992</v>
      </c>
      <c r="V330" s="4">
        <f t="shared" si="128"/>
        <v>3837.7</v>
      </c>
      <c r="W330" s="4">
        <f t="shared" si="129"/>
        <v>2392.0423999999994</v>
      </c>
      <c r="X330" s="11">
        <f t="shared" si="130"/>
        <v>0.38397131797937578</v>
      </c>
      <c r="Y330" s="3" t="str">
        <f t="shared" si="124"/>
        <v>May-2025</v>
      </c>
      <c r="Z330" s="3">
        <f t="shared" si="131"/>
        <v>45778</v>
      </c>
      <c r="AA330" s="3">
        <f t="shared" si="132"/>
        <v>44927</v>
      </c>
      <c r="AB330">
        <f t="shared" si="133"/>
        <v>28</v>
      </c>
      <c r="AC330" s="18" t="str">
        <f t="shared" si="125"/>
        <v>Q2-2025</v>
      </c>
      <c r="AD330" t="str">
        <f t="shared" si="134"/>
        <v>Americas → Brazil → São Paulo</v>
      </c>
      <c r="AG330" t="str">
        <f t="shared" si="135"/>
        <v>Medium</v>
      </c>
      <c r="AH330">
        <f t="shared" si="136"/>
        <v>1</v>
      </c>
      <c r="AI330">
        <f t="shared" si="137"/>
        <v>1</v>
      </c>
      <c r="AJ330" s="11">
        <f>MIN(S330, WhatIf_Panel!$B$2)</f>
        <v>0.25</v>
      </c>
      <c r="AK330">
        <f>P330 * (1 + WhatIf_Panel!$B$3)</f>
        <v>422.14699999999999</v>
      </c>
      <c r="AL330">
        <f>ROUND(T330 * (1 + WhatIf_Panel!$B$4), 0)</f>
        <v>11</v>
      </c>
      <c r="AM330">
        <f t="shared" si="138"/>
        <v>7858.62</v>
      </c>
      <c r="AN330">
        <f t="shared" si="139"/>
        <v>4643.6170000000002</v>
      </c>
      <c r="AO330">
        <f t="shared" si="140"/>
        <v>3215.0029999999997</v>
      </c>
      <c r="AP330" s="11">
        <f t="shared" si="141"/>
        <v>0.40910528820581726</v>
      </c>
      <c r="AQ330" s="4">
        <f t="shared" si="142"/>
        <v>1628.8776000000007</v>
      </c>
      <c r="AR330" s="4">
        <f t="shared" si="143"/>
        <v>822.96060000000034</v>
      </c>
    </row>
    <row r="331" spans="1:44" x14ac:dyDescent="0.25">
      <c r="A331" t="s">
        <v>343</v>
      </c>
      <c r="B331" s="3">
        <v>45221</v>
      </c>
      <c r="C331" s="13">
        <v>45246</v>
      </c>
      <c r="D331">
        <f t="shared" si="120"/>
        <v>25</v>
      </c>
      <c r="E331" t="str">
        <f t="shared" si="121"/>
        <v>Original</v>
      </c>
      <c r="F331" s="3">
        <f t="shared" si="122"/>
        <v>45246</v>
      </c>
      <c r="G331" s="8">
        <f t="shared" si="123"/>
        <v>25</v>
      </c>
      <c r="H331" t="s">
        <v>648</v>
      </c>
      <c r="I331" t="s">
        <v>653</v>
      </c>
      <c r="J331" t="s">
        <v>667</v>
      </c>
      <c r="K331" t="s">
        <v>705</v>
      </c>
      <c r="L331" t="s">
        <v>709</v>
      </c>
      <c r="M331" t="s">
        <v>714</v>
      </c>
      <c r="N331" t="s">
        <v>731</v>
      </c>
      <c r="O331" t="s">
        <v>1063</v>
      </c>
      <c r="P331" s="4">
        <v>1373.31</v>
      </c>
      <c r="Q331" s="23">
        <v>3154.14</v>
      </c>
      <c r="R331" s="4">
        <f t="shared" si="126"/>
        <v>3154.14</v>
      </c>
      <c r="S331" s="11">
        <v>0.2</v>
      </c>
      <c r="T331" s="8">
        <v>11</v>
      </c>
      <c r="U331" s="4">
        <f t="shared" si="127"/>
        <v>27756.432000000001</v>
      </c>
      <c r="V331" s="4">
        <f t="shared" si="128"/>
        <v>15106.41</v>
      </c>
      <c r="W331" s="4">
        <f t="shared" si="129"/>
        <v>12650.022000000001</v>
      </c>
      <c r="X331" s="11">
        <f t="shared" si="130"/>
        <v>0.45575101295440279</v>
      </c>
      <c r="Y331" s="3" t="str">
        <f t="shared" si="124"/>
        <v>Oct-2023</v>
      </c>
      <c r="Z331" s="3">
        <f t="shared" si="131"/>
        <v>45200</v>
      </c>
      <c r="AA331" s="3">
        <f t="shared" si="132"/>
        <v>44927</v>
      </c>
      <c r="AB331">
        <f t="shared" si="133"/>
        <v>9</v>
      </c>
      <c r="AC331" s="18" t="str">
        <f t="shared" si="125"/>
        <v>Q4-2023</v>
      </c>
      <c r="AD331" t="str">
        <f t="shared" si="134"/>
        <v>Americas → Canada → Toronto</v>
      </c>
      <c r="AG331" t="str">
        <f t="shared" si="135"/>
        <v>High</v>
      </c>
      <c r="AH331">
        <f t="shared" si="136"/>
        <v>0</v>
      </c>
      <c r="AI331">
        <f t="shared" si="137"/>
        <v>0</v>
      </c>
      <c r="AJ331" s="11">
        <f>MIN(S331, WhatIf_Panel!$B$2)</f>
        <v>0.2</v>
      </c>
      <c r="AK331">
        <f>P331 * (1 + WhatIf_Panel!$B$3)</f>
        <v>1510.6410000000001</v>
      </c>
      <c r="AL331">
        <f>ROUND(T331 * (1 + WhatIf_Panel!$B$4), 0)</f>
        <v>12</v>
      </c>
      <c r="AM331">
        <f t="shared" si="138"/>
        <v>30279.744000000002</v>
      </c>
      <c r="AN331">
        <f t="shared" si="139"/>
        <v>18127.692000000003</v>
      </c>
      <c r="AO331">
        <f t="shared" si="140"/>
        <v>12152.052</v>
      </c>
      <c r="AP331" s="11">
        <f t="shared" si="141"/>
        <v>0.40132611424984305</v>
      </c>
      <c r="AQ331" s="4">
        <f t="shared" si="142"/>
        <v>2523.3120000000017</v>
      </c>
      <c r="AR331" s="4">
        <f t="shared" si="143"/>
        <v>-497.97000000000116</v>
      </c>
    </row>
    <row r="332" spans="1:44" x14ac:dyDescent="0.25">
      <c r="A332" t="s">
        <v>344</v>
      </c>
      <c r="B332" s="3">
        <v>45668</v>
      </c>
      <c r="C332" s="13">
        <v>45680</v>
      </c>
      <c r="D332">
        <f t="shared" si="120"/>
        <v>12</v>
      </c>
      <c r="E332" t="str">
        <f t="shared" si="121"/>
        <v>Original</v>
      </c>
      <c r="F332" s="3">
        <f t="shared" si="122"/>
        <v>45680</v>
      </c>
      <c r="G332" s="8">
        <f t="shared" si="123"/>
        <v>12</v>
      </c>
      <c r="H332" t="s">
        <v>648</v>
      </c>
      <c r="I332" t="s">
        <v>660</v>
      </c>
      <c r="J332" t="s">
        <v>697</v>
      </c>
      <c r="K332" t="s">
        <v>704</v>
      </c>
      <c r="L332" t="s">
        <v>710</v>
      </c>
      <c r="M332" t="s">
        <v>722</v>
      </c>
      <c r="N332" t="s">
        <v>730</v>
      </c>
      <c r="O332" t="s">
        <v>1064</v>
      </c>
      <c r="P332" s="4">
        <v>100.69</v>
      </c>
      <c r="Q332" s="23">
        <v>226.14</v>
      </c>
      <c r="R332" s="4">
        <f t="shared" si="126"/>
        <v>226.14</v>
      </c>
      <c r="S332" s="11">
        <v>6.5000000000000002E-2</v>
      </c>
      <c r="T332" s="8">
        <v>12</v>
      </c>
      <c r="U332" s="4">
        <f t="shared" si="127"/>
        <v>2537.2908000000002</v>
      </c>
      <c r="V332" s="4">
        <f t="shared" si="128"/>
        <v>1208.28</v>
      </c>
      <c r="W332" s="4">
        <f t="shared" si="129"/>
        <v>1329.0108000000002</v>
      </c>
      <c r="X332" s="11">
        <f t="shared" si="130"/>
        <v>0.52379128162999689</v>
      </c>
      <c r="Y332" s="3" t="str">
        <f t="shared" si="124"/>
        <v>Jan-2025</v>
      </c>
      <c r="Z332" s="3">
        <f t="shared" si="131"/>
        <v>45658</v>
      </c>
      <c r="AA332" s="3">
        <f t="shared" si="132"/>
        <v>44927</v>
      </c>
      <c r="AB332">
        <f t="shared" si="133"/>
        <v>24</v>
      </c>
      <c r="AC332" s="18" t="str">
        <f t="shared" si="125"/>
        <v>Q1-2025</v>
      </c>
      <c r="AD332" t="str">
        <f t="shared" si="134"/>
        <v>Americas → USA → Austin</v>
      </c>
      <c r="AG332" t="str">
        <f t="shared" si="135"/>
        <v>Low</v>
      </c>
      <c r="AH332">
        <f t="shared" si="136"/>
        <v>0</v>
      </c>
      <c r="AI332">
        <f t="shared" si="137"/>
        <v>0</v>
      </c>
      <c r="AJ332" s="11">
        <f>MIN(S332, WhatIf_Panel!$B$2)</f>
        <v>6.5000000000000002E-2</v>
      </c>
      <c r="AK332">
        <f>P332 * (1 + WhatIf_Panel!$B$3)</f>
        <v>110.759</v>
      </c>
      <c r="AL332">
        <f>ROUND(T332 * (1 + WhatIf_Panel!$B$4), 0)</f>
        <v>13</v>
      </c>
      <c r="AM332">
        <f t="shared" si="138"/>
        <v>2748.7316999999998</v>
      </c>
      <c r="AN332">
        <f t="shared" si="139"/>
        <v>1439.867</v>
      </c>
      <c r="AO332">
        <f t="shared" si="140"/>
        <v>1308.8646999999999</v>
      </c>
      <c r="AP332" s="11">
        <f t="shared" si="141"/>
        <v>0.47617040979299652</v>
      </c>
      <c r="AQ332" s="4">
        <f t="shared" si="142"/>
        <v>211.4408999999996</v>
      </c>
      <c r="AR332" s="4">
        <f t="shared" si="143"/>
        <v>-20.146100000000388</v>
      </c>
    </row>
    <row r="333" spans="1:44" x14ac:dyDescent="0.25">
      <c r="A333" t="s">
        <v>345</v>
      </c>
      <c r="B333" s="3">
        <v>45914</v>
      </c>
      <c r="C333" s="13">
        <v>45926</v>
      </c>
      <c r="D333">
        <f t="shared" si="120"/>
        <v>12</v>
      </c>
      <c r="E333" t="str">
        <f t="shared" si="121"/>
        <v>Original</v>
      </c>
      <c r="F333" s="3">
        <f t="shared" si="122"/>
        <v>45926</v>
      </c>
      <c r="G333" s="8">
        <f t="shared" si="123"/>
        <v>12</v>
      </c>
      <c r="H333" t="s">
        <v>649</v>
      </c>
      <c r="I333" t="s">
        <v>658</v>
      </c>
      <c r="J333" t="s">
        <v>683</v>
      </c>
      <c r="K333" t="s">
        <v>705</v>
      </c>
      <c r="L333" t="s">
        <v>711</v>
      </c>
      <c r="M333" t="s">
        <v>725</v>
      </c>
      <c r="N333" t="s">
        <v>729</v>
      </c>
      <c r="O333" t="s">
        <v>1065</v>
      </c>
      <c r="P333" s="4">
        <v>425.15</v>
      </c>
      <c r="Q333" s="23">
        <v>885.92</v>
      </c>
      <c r="R333" s="4">
        <f t="shared" si="126"/>
        <v>885.92</v>
      </c>
      <c r="S333" s="11">
        <v>0.23899999999999999</v>
      </c>
      <c r="T333" s="8">
        <v>13</v>
      </c>
      <c r="U333" s="4">
        <f t="shared" si="127"/>
        <v>8764.4065599999994</v>
      </c>
      <c r="V333" s="4">
        <f t="shared" si="128"/>
        <v>5526.95</v>
      </c>
      <c r="W333" s="4">
        <f t="shared" si="129"/>
        <v>3237.4565599999996</v>
      </c>
      <c r="X333" s="11">
        <f t="shared" si="130"/>
        <v>0.3693868532725848</v>
      </c>
      <c r="Y333" s="3" t="str">
        <f t="shared" si="124"/>
        <v>Sep-2025</v>
      </c>
      <c r="Z333" s="3">
        <f t="shared" si="131"/>
        <v>45901</v>
      </c>
      <c r="AA333" s="3">
        <f t="shared" si="132"/>
        <v>44927</v>
      </c>
      <c r="AB333">
        <f t="shared" si="133"/>
        <v>32</v>
      </c>
      <c r="AC333" s="18" t="str">
        <f t="shared" si="125"/>
        <v>Q3-2025</v>
      </c>
      <c r="AD333" t="str">
        <f t="shared" si="134"/>
        <v>Europe → United Kingdom → London</v>
      </c>
      <c r="AG333" t="str">
        <f t="shared" si="135"/>
        <v>Medium</v>
      </c>
      <c r="AH333">
        <f t="shared" si="136"/>
        <v>0</v>
      </c>
      <c r="AI333">
        <f t="shared" si="137"/>
        <v>1</v>
      </c>
      <c r="AJ333" s="11">
        <f>MIN(S333, WhatIf_Panel!$B$2)</f>
        <v>0.23899999999999999</v>
      </c>
      <c r="AK333">
        <f>P333 * (1 + WhatIf_Panel!$B$3)</f>
        <v>467.66500000000002</v>
      </c>
      <c r="AL333">
        <f>ROUND(T333 * (1 + WhatIf_Panel!$B$4), 0)</f>
        <v>14</v>
      </c>
      <c r="AM333">
        <f t="shared" si="138"/>
        <v>9438.5916799999995</v>
      </c>
      <c r="AN333">
        <f t="shared" si="139"/>
        <v>6547.31</v>
      </c>
      <c r="AO333">
        <f t="shared" si="140"/>
        <v>2891.2816799999991</v>
      </c>
      <c r="AP333" s="11">
        <f t="shared" si="141"/>
        <v>0.30632553859984324</v>
      </c>
      <c r="AQ333" s="4">
        <f t="shared" si="142"/>
        <v>674.1851200000001</v>
      </c>
      <c r="AR333" s="4">
        <f t="shared" si="143"/>
        <v>-346.17488000000048</v>
      </c>
    </row>
    <row r="334" spans="1:44" x14ac:dyDescent="0.25">
      <c r="A334" t="s">
        <v>346</v>
      </c>
      <c r="B334" s="3">
        <v>45168</v>
      </c>
      <c r="C334" s="13">
        <v>45172</v>
      </c>
      <c r="D334">
        <f t="shared" si="120"/>
        <v>4</v>
      </c>
      <c r="E334" t="str">
        <f t="shared" si="121"/>
        <v>Original</v>
      </c>
      <c r="F334" s="3">
        <f t="shared" si="122"/>
        <v>45172</v>
      </c>
      <c r="G334" s="8">
        <f t="shared" si="123"/>
        <v>4</v>
      </c>
      <c r="H334" t="s">
        <v>647</v>
      </c>
      <c r="I334" t="s">
        <v>654</v>
      </c>
      <c r="J334" t="s">
        <v>680</v>
      </c>
      <c r="K334" t="s">
        <v>705</v>
      </c>
      <c r="L334" t="s">
        <v>709</v>
      </c>
      <c r="M334" t="s">
        <v>716</v>
      </c>
      <c r="N334" t="s">
        <v>733</v>
      </c>
      <c r="O334" t="s">
        <v>1066</v>
      </c>
      <c r="P334" s="4">
        <v>1082.25</v>
      </c>
      <c r="Q334" s="23">
        <v>2433.34</v>
      </c>
      <c r="R334" s="4">
        <f t="shared" si="126"/>
        <v>2433.34</v>
      </c>
      <c r="S334" s="11">
        <v>0.27</v>
      </c>
      <c r="T334" s="8">
        <v>4</v>
      </c>
      <c r="U334" s="4">
        <f t="shared" si="127"/>
        <v>7105.3528000000006</v>
      </c>
      <c r="V334" s="4">
        <f t="shared" si="128"/>
        <v>4329</v>
      </c>
      <c r="W334" s="4">
        <f t="shared" si="129"/>
        <v>2776.3528000000006</v>
      </c>
      <c r="X334" s="11">
        <f t="shared" si="130"/>
        <v>0.3907410199251472</v>
      </c>
      <c r="Y334" s="3" t="str">
        <f t="shared" si="124"/>
        <v>Aug-2023</v>
      </c>
      <c r="Z334" s="3">
        <f t="shared" si="131"/>
        <v>45139</v>
      </c>
      <c r="AA334" s="3">
        <f t="shared" si="132"/>
        <v>44927</v>
      </c>
      <c r="AB334">
        <f t="shared" si="133"/>
        <v>7</v>
      </c>
      <c r="AC334" s="18" t="str">
        <f t="shared" si="125"/>
        <v>Q3-2023</v>
      </c>
      <c r="AD334" t="str">
        <f t="shared" si="134"/>
        <v>Asia → India → Delhi</v>
      </c>
      <c r="AG334" t="str">
        <f t="shared" si="135"/>
        <v>High</v>
      </c>
      <c r="AH334">
        <f t="shared" si="136"/>
        <v>1</v>
      </c>
      <c r="AI334">
        <f t="shared" si="137"/>
        <v>1</v>
      </c>
      <c r="AJ334" s="11">
        <f>MIN(S334, WhatIf_Panel!$B$2)</f>
        <v>0.25</v>
      </c>
      <c r="AK334">
        <f>P334 * (1 + WhatIf_Panel!$B$3)</f>
        <v>1190.4750000000001</v>
      </c>
      <c r="AL334">
        <f>ROUND(T334 * (1 + WhatIf_Panel!$B$4), 0)</f>
        <v>4</v>
      </c>
      <c r="AM334">
        <f t="shared" si="138"/>
        <v>7300.02</v>
      </c>
      <c r="AN334">
        <f t="shared" si="139"/>
        <v>4761.9000000000005</v>
      </c>
      <c r="AO334">
        <f t="shared" si="140"/>
        <v>2538.12</v>
      </c>
      <c r="AP334" s="11">
        <f t="shared" si="141"/>
        <v>0.34768671866652417</v>
      </c>
      <c r="AQ334" s="4">
        <f t="shared" si="142"/>
        <v>194.66719999999987</v>
      </c>
      <c r="AR334" s="4">
        <f t="shared" si="143"/>
        <v>-238.23280000000068</v>
      </c>
    </row>
    <row r="335" spans="1:44" x14ac:dyDescent="0.25">
      <c r="A335" t="s">
        <v>347</v>
      </c>
      <c r="B335" s="3">
        <v>45245</v>
      </c>
      <c r="C335" s="13">
        <v>45266</v>
      </c>
      <c r="D335">
        <f t="shared" si="120"/>
        <v>21</v>
      </c>
      <c r="E335" t="str">
        <f t="shared" si="121"/>
        <v>Original</v>
      </c>
      <c r="F335" s="3">
        <f t="shared" si="122"/>
        <v>45266</v>
      </c>
      <c r="G335" s="8">
        <f t="shared" si="123"/>
        <v>21</v>
      </c>
      <c r="H335" t="s">
        <v>649</v>
      </c>
      <c r="I335" t="s">
        <v>658</v>
      </c>
      <c r="J335" t="s">
        <v>693</v>
      </c>
      <c r="K335" t="s">
        <v>702</v>
      </c>
      <c r="L335" t="s">
        <v>711</v>
      </c>
      <c r="M335" t="s">
        <v>722</v>
      </c>
      <c r="N335" t="s">
        <v>733</v>
      </c>
      <c r="O335" t="s">
        <v>1067</v>
      </c>
      <c r="P335" s="4">
        <v>1184.99</v>
      </c>
      <c r="Q335" s="23">
        <v>1154.3399999999999</v>
      </c>
      <c r="R335" s="4">
        <f t="shared" si="126"/>
        <v>1154.3399999999999</v>
      </c>
      <c r="S335" s="11">
        <v>2.8000000000000001E-2</v>
      </c>
      <c r="T335" s="8">
        <v>5</v>
      </c>
      <c r="U335" s="4">
        <f t="shared" si="127"/>
        <v>5610.0923999999995</v>
      </c>
      <c r="V335" s="4">
        <f t="shared" si="128"/>
        <v>5924.95</v>
      </c>
      <c r="W335" s="4">
        <f t="shared" si="129"/>
        <v>-314.85760000000028</v>
      </c>
      <c r="X335" s="11">
        <f t="shared" si="130"/>
        <v>-5.6123424990290764E-2</v>
      </c>
      <c r="Y335" s="3" t="str">
        <f t="shared" si="124"/>
        <v>Nov-2023</v>
      </c>
      <c r="Z335" s="3">
        <f t="shared" si="131"/>
        <v>45231</v>
      </c>
      <c r="AA335" s="3">
        <f t="shared" si="132"/>
        <v>44927</v>
      </c>
      <c r="AB335">
        <f t="shared" si="133"/>
        <v>10</v>
      </c>
      <c r="AC335" s="18" t="str">
        <f t="shared" si="125"/>
        <v>Q4-2023</v>
      </c>
      <c r="AD335" t="str">
        <f t="shared" si="134"/>
        <v>Europe → United Kingdom → Manchester</v>
      </c>
      <c r="AG335" t="str">
        <f t="shared" si="135"/>
        <v>Medium</v>
      </c>
      <c r="AH335">
        <f t="shared" si="136"/>
        <v>0</v>
      </c>
      <c r="AI335">
        <f t="shared" si="137"/>
        <v>0</v>
      </c>
      <c r="AJ335" s="11">
        <f>MIN(S335, WhatIf_Panel!$B$2)</f>
        <v>2.8000000000000001E-2</v>
      </c>
      <c r="AK335">
        <f>P335 * (1 + WhatIf_Panel!$B$3)</f>
        <v>1303.489</v>
      </c>
      <c r="AL335">
        <f>ROUND(T335 * (1 + WhatIf_Panel!$B$4), 0)</f>
        <v>5</v>
      </c>
      <c r="AM335">
        <f t="shared" si="138"/>
        <v>5610.0923999999995</v>
      </c>
      <c r="AN335">
        <f t="shared" si="139"/>
        <v>6517.4449999999997</v>
      </c>
      <c r="AO335">
        <f t="shared" si="140"/>
        <v>-907.35260000000017</v>
      </c>
      <c r="AP335" s="11">
        <f t="shared" si="141"/>
        <v>-0.16173576748931984</v>
      </c>
      <c r="AQ335" s="4">
        <f t="shared" si="142"/>
        <v>0</v>
      </c>
      <c r="AR335" s="4">
        <f t="shared" si="143"/>
        <v>-592.49499999999989</v>
      </c>
    </row>
    <row r="336" spans="1:44" x14ac:dyDescent="0.25">
      <c r="A336" t="s">
        <v>348</v>
      </c>
      <c r="B336" s="3">
        <v>45774</v>
      </c>
      <c r="C336" s="13">
        <v>45804</v>
      </c>
      <c r="D336">
        <f t="shared" si="120"/>
        <v>30</v>
      </c>
      <c r="E336" t="str">
        <f t="shared" si="121"/>
        <v>Original</v>
      </c>
      <c r="F336" s="3">
        <f t="shared" si="122"/>
        <v>45804</v>
      </c>
      <c r="G336" s="8">
        <f t="shared" si="123"/>
        <v>30</v>
      </c>
      <c r="H336" t="s">
        <v>647</v>
      </c>
      <c r="I336" t="s">
        <v>654</v>
      </c>
      <c r="J336" s="9" t="s">
        <v>1422</v>
      </c>
      <c r="K336" t="s">
        <v>706</v>
      </c>
      <c r="L336" t="s">
        <v>709</v>
      </c>
      <c r="M336" t="s">
        <v>722</v>
      </c>
      <c r="N336" t="s">
        <v>730</v>
      </c>
      <c r="O336" t="s">
        <v>1068</v>
      </c>
      <c r="P336" s="4">
        <v>481.32</v>
      </c>
      <c r="Q336" s="23">
        <v>1135.99</v>
      </c>
      <c r="R336" s="4">
        <f t="shared" si="126"/>
        <v>1135.99</v>
      </c>
      <c r="S336" s="11">
        <v>0.14499999999999999</v>
      </c>
      <c r="T336" s="8">
        <v>5</v>
      </c>
      <c r="U336" s="4">
        <f t="shared" si="127"/>
        <v>4856.35725</v>
      </c>
      <c r="V336" s="4">
        <f t="shared" si="128"/>
        <v>2406.6</v>
      </c>
      <c r="W336" s="4">
        <f t="shared" si="129"/>
        <v>2449.7572500000001</v>
      </c>
      <c r="X336" s="11">
        <f t="shared" si="130"/>
        <v>0.50444337677175621</v>
      </c>
      <c r="Y336" s="3" t="str">
        <f t="shared" si="124"/>
        <v>Apr-2025</v>
      </c>
      <c r="Z336" s="3">
        <f t="shared" si="131"/>
        <v>45748</v>
      </c>
      <c r="AA336" s="3">
        <f t="shared" si="132"/>
        <v>44927</v>
      </c>
      <c r="AB336">
        <f t="shared" si="133"/>
        <v>27</v>
      </c>
      <c r="AC336" s="18" t="str">
        <f t="shared" si="125"/>
        <v>Q2-2025</v>
      </c>
      <c r="AD336" t="str">
        <f t="shared" si="134"/>
        <v>Asia → India → Not Specified</v>
      </c>
      <c r="AG336" t="str">
        <f t="shared" si="135"/>
        <v>Medium</v>
      </c>
      <c r="AH336">
        <f t="shared" si="136"/>
        <v>0</v>
      </c>
      <c r="AI336">
        <f t="shared" si="137"/>
        <v>0</v>
      </c>
      <c r="AJ336" s="11">
        <f>MIN(S336, WhatIf_Panel!$B$2)</f>
        <v>0.14499999999999999</v>
      </c>
      <c r="AK336">
        <f>P336 * (1 + WhatIf_Panel!$B$3)</f>
        <v>529.452</v>
      </c>
      <c r="AL336">
        <f>ROUND(T336 * (1 + WhatIf_Panel!$B$4), 0)</f>
        <v>5</v>
      </c>
      <c r="AM336">
        <f t="shared" si="138"/>
        <v>4856.35725</v>
      </c>
      <c r="AN336">
        <f t="shared" si="139"/>
        <v>2647.26</v>
      </c>
      <c r="AO336">
        <f t="shared" si="140"/>
        <v>2209.0972499999998</v>
      </c>
      <c r="AP336" s="11">
        <f t="shared" si="141"/>
        <v>0.45488771444893183</v>
      </c>
      <c r="AQ336" s="4">
        <f t="shared" si="142"/>
        <v>0</v>
      </c>
      <c r="AR336" s="4">
        <f t="shared" si="143"/>
        <v>-240.66000000000031</v>
      </c>
    </row>
    <row r="337" spans="1:44" x14ac:dyDescent="0.25">
      <c r="A337" t="s">
        <v>349</v>
      </c>
      <c r="B337" s="3">
        <v>45391</v>
      </c>
      <c r="C337" s="13">
        <v>45400</v>
      </c>
      <c r="D337">
        <f t="shared" si="120"/>
        <v>9</v>
      </c>
      <c r="E337" t="str">
        <f t="shared" si="121"/>
        <v>Original</v>
      </c>
      <c r="F337" s="3">
        <f t="shared" si="122"/>
        <v>45400</v>
      </c>
      <c r="G337" s="8">
        <f t="shared" si="123"/>
        <v>9</v>
      </c>
      <c r="H337" t="s">
        <v>649</v>
      </c>
      <c r="I337" t="s">
        <v>657</v>
      </c>
      <c r="J337" t="s">
        <v>679</v>
      </c>
      <c r="K337" t="s">
        <v>704</v>
      </c>
      <c r="L337" t="s">
        <v>708</v>
      </c>
      <c r="M337" t="s">
        <v>718</v>
      </c>
      <c r="N337" t="s">
        <v>728</v>
      </c>
      <c r="O337" t="s">
        <v>1069</v>
      </c>
      <c r="P337" s="4">
        <v>1288.8499999999999</v>
      </c>
      <c r="Q337" s="23">
        <v>2751.84</v>
      </c>
      <c r="R337" s="4">
        <f t="shared" si="126"/>
        <v>2751.84</v>
      </c>
      <c r="S337" s="11">
        <v>0.158</v>
      </c>
      <c r="T337" s="8">
        <v>7</v>
      </c>
      <c r="U337" s="4">
        <f t="shared" si="127"/>
        <v>16219.34496</v>
      </c>
      <c r="V337" s="4">
        <f t="shared" si="128"/>
        <v>9021.9499999999989</v>
      </c>
      <c r="W337" s="4">
        <f t="shared" si="129"/>
        <v>7197.3949600000014</v>
      </c>
      <c r="X337" s="11">
        <f t="shared" si="130"/>
        <v>0.44375373837538756</v>
      </c>
      <c r="Y337" s="3" t="str">
        <f t="shared" si="124"/>
        <v>Apr-2024</v>
      </c>
      <c r="Z337" s="3">
        <f t="shared" si="131"/>
        <v>45383</v>
      </c>
      <c r="AA337" s="3">
        <f t="shared" si="132"/>
        <v>44927</v>
      </c>
      <c r="AB337">
        <f t="shared" si="133"/>
        <v>15</v>
      </c>
      <c r="AC337" s="18" t="str">
        <f t="shared" si="125"/>
        <v>Q2-2024</v>
      </c>
      <c r="AD337" t="str">
        <f t="shared" si="134"/>
        <v>Europe → France → Lyon</v>
      </c>
      <c r="AG337" t="str">
        <f t="shared" si="135"/>
        <v>High</v>
      </c>
      <c r="AH337">
        <f t="shared" si="136"/>
        <v>0</v>
      </c>
      <c r="AI337">
        <f t="shared" si="137"/>
        <v>0</v>
      </c>
      <c r="AJ337" s="11">
        <f>MIN(S337, WhatIf_Panel!$B$2)</f>
        <v>0.158</v>
      </c>
      <c r="AK337">
        <f>P337 * (1 + WhatIf_Panel!$B$3)</f>
        <v>1417.7350000000001</v>
      </c>
      <c r="AL337">
        <f>ROUND(T337 * (1 + WhatIf_Panel!$B$4), 0)</f>
        <v>7</v>
      </c>
      <c r="AM337">
        <f t="shared" si="138"/>
        <v>16219.34496</v>
      </c>
      <c r="AN337">
        <f t="shared" si="139"/>
        <v>9924.1450000000004</v>
      </c>
      <c r="AO337">
        <f t="shared" si="140"/>
        <v>6295.1999599999999</v>
      </c>
      <c r="AP337" s="11">
        <f t="shared" si="141"/>
        <v>0.38812911221292623</v>
      </c>
      <c r="AQ337" s="4">
        <f t="shared" si="142"/>
        <v>0</v>
      </c>
      <c r="AR337" s="4">
        <f t="shared" si="143"/>
        <v>-902.19500000000153</v>
      </c>
    </row>
    <row r="338" spans="1:44" x14ac:dyDescent="0.25">
      <c r="A338" t="s">
        <v>350</v>
      </c>
      <c r="B338" s="3">
        <v>45484</v>
      </c>
      <c r="C338" s="13">
        <v>45504</v>
      </c>
      <c r="D338">
        <f t="shared" si="120"/>
        <v>20</v>
      </c>
      <c r="E338" t="str">
        <f t="shared" si="121"/>
        <v>Original</v>
      </c>
      <c r="F338" s="3">
        <f t="shared" si="122"/>
        <v>45504</v>
      </c>
      <c r="G338" s="8">
        <f t="shared" si="123"/>
        <v>20</v>
      </c>
      <c r="H338" t="s">
        <v>647</v>
      </c>
      <c r="I338" t="s">
        <v>659</v>
      </c>
      <c r="J338" t="s">
        <v>676</v>
      </c>
      <c r="K338" t="s">
        <v>704</v>
      </c>
      <c r="L338" t="s">
        <v>708</v>
      </c>
      <c r="M338" t="s">
        <v>715</v>
      </c>
      <c r="N338" t="s">
        <v>730</v>
      </c>
      <c r="O338" t="s">
        <v>1070</v>
      </c>
      <c r="P338" s="4">
        <v>647.26</v>
      </c>
      <c r="Q338" s="23">
        <v>1374.72</v>
      </c>
      <c r="R338" s="4">
        <f t="shared" si="126"/>
        <v>1374.72</v>
      </c>
      <c r="S338" s="11">
        <v>6.6000000000000003E-2</v>
      </c>
      <c r="T338" s="8">
        <v>22</v>
      </c>
      <c r="U338" s="4">
        <f t="shared" si="127"/>
        <v>28247.74656</v>
      </c>
      <c r="V338" s="4">
        <f t="shared" si="128"/>
        <v>14239.72</v>
      </c>
      <c r="W338" s="4">
        <f t="shared" si="129"/>
        <v>14008.02656</v>
      </c>
      <c r="X338" s="11">
        <f t="shared" si="130"/>
        <v>0.49589890401508901</v>
      </c>
      <c r="Y338" s="3" t="str">
        <f t="shared" si="124"/>
        <v>Jul-2024</v>
      </c>
      <c r="Z338" s="3">
        <f t="shared" si="131"/>
        <v>45474</v>
      </c>
      <c r="AA338" s="3">
        <f t="shared" si="132"/>
        <v>44927</v>
      </c>
      <c r="AB338">
        <f t="shared" si="133"/>
        <v>18</v>
      </c>
      <c r="AC338" s="18" t="str">
        <f t="shared" si="125"/>
        <v>Q3-2024</v>
      </c>
      <c r="AD338" t="str">
        <f t="shared" si="134"/>
        <v>Asia → China → Shenzhen</v>
      </c>
      <c r="AG338" t="str">
        <f t="shared" si="135"/>
        <v>Medium</v>
      </c>
      <c r="AH338">
        <f t="shared" si="136"/>
        <v>0</v>
      </c>
      <c r="AI338">
        <f t="shared" si="137"/>
        <v>0</v>
      </c>
      <c r="AJ338" s="11">
        <f>MIN(S338, WhatIf_Panel!$B$2)</f>
        <v>6.6000000000000003E-2</v>
      </c>
      <c r="AK338">
        <f>P338 * (1 + WhatIf_Panel!$B$3)</f>
        <v>711.9860000000001</v>
      </c>
      <c r="AL338">
        <f>ROUND(T338 * (1 + WhatIf_Panel!$B$4), 0)</f>
        <v>23</v>
      </c>
      <c r="AM338">
        <f t="shared" si="138"/>
        <v>29531.73504</v>
      </c>
      <c r="AN338">
        <f t="shared" si="139"/>
        <v>16375.678000000002</v>
      </c>
      <c r="AO338">
        <f t="shared" si="140"/>
        <v>13156.057039999998</v>
      </c>
      <c r="AP338" s="11">
        <f t="shared" si="141"/>
        <v>0.44548879441659783</v>
      </c>
      <c r="AQ338" s="4">
        <f t="shared" si="142"/>
        <v>1283.98848</v>
      </c>
      <c r="AR338" s="4">
        <f t="shared" si="143"/>
        <v>-851.96952000000238</v>
      </c>
    </row>
    <row r="339" spans="1:44" x14ac:dyDescent="0.25">
      <c r="A339" t="s">
        <v>351</v>
      </c>
      <c r="B339" s="3">
        <v>45340</v>
      </c>
      <c r="C339" s="13">
        <v>45354</v>
      </c>
      <c r="D339">
        <f t="shared" si="120"/>
        <v>14</v>
      </c>
      <c r="E339" t="str">
        <f t="shared" si="121"/>
        <v>Original</v>
      </c>
      <c r="F339" s="3">
        <f t="shared" si="122"/>
        <v>45354</v>
      </c>
      <c r="G339" s="8">
        <f t="shared" si="123"/>
        <v>14</v>
      </c>
      <c r="H339" t="s">
        <v>648</v>
      </c>
      <c r="I339" t="s">
        <v>655</v>
      </c>
      <c r="J339" s="9" t="s">
        <v>1422</v>
      </c>
      <c r="K339" t="s">
        <v>706</v>
      </c>
      <c r="L339" t="s">
        <v>710</v>
      </c>
      <c r="M339" t="s">
        <v>720</v>
      </c>
      <c r="N339" t="s">
        <v>728</v>
      </c>
      <c r="O339" t="s">
        <v>1071</v>
      </c>
      <c r="P339" s="4">
        <v>624.23</v>
      </c>
      <c r="Q339" s="23">
        <v>1318.37</v>
      </c>
      <c r="R339" s="4">
        <f t="shared" si="126"/>
        <v>1318.37</v>
      </c>
      <c r="S339" s="11">
        <v>0.21</v>
      </c>
      <c r="T339" s="8">
        <v>37</v>
      </c>
      <c r="U339" s="4">
        <f t="shared" si="127"/>
        <v>38535.955099999999</v>
      </c>
      <c r="V339" s="4">
        <f t="shared" si="128"/>
        <v>23096.510000000002</v>
      </c>
      <c r="W339" s="4">
        <f t="shared" si="129"/>
        <v>15439.445099999997</v>
      </c>
      <c r="X339" s="11">
        <f t="shared" si="130"/>
        <v>0.40065038118128793</v>
      </c>
      <c r="Y339" s="3" t="str">
        <f t="shared" si="124"/>
        <v>Feb-2024</v>
      </c>
      <c r="Z339" s="3">
        <f t="shared" si="131"/>
        <v>45323</v>
      </c>
      <c r="AA339" s="3">
        <f t="shared" si="132"/>
        <v>44927</v>
      </c>
      <c r="AB339">
        <f t="shared" si="133"/>
        <v>13</v>
      </c>
      <c r="AC339" s="18" t="str">
        <f t="shared" si="125"/>
        <v>Q1-2024</v>
      </c>
      <c r="AD339" t="str">
        <f t="shared" si="134"/>
        <v>Americas → Brazil → Not Specified</v>
      </c>
      <c r="AG339" t="str">
        <f t="shared" si="135"/>
        <v>Medium</v>
      </c>
      <c r="AH339">
        <f t="shared" si="136"/>
        <v>0</v>
      </c>
      <c r="AI339">
        <f t="shared" si="137"/>
        <v>1</v>
      </c>
      <c r="AJ339" s="11">
        <f>MIN(S339, WhatIf_Panel!$B$2)</f>
        <v>0.21</v>
      </c>
      <c r="AK339">
        <f>P339 * (1 + WhatIf_Panel!$B$3)</f>
        <v>686.65300000000002</v>
      </c>
      <c r="AL339">
        <f>ROUND(T339 * (1 + WhatIf_Panel!$B$4), 0)</f>
        <v>39</v>
      </c>
      <c r="AM339">
        <f t="shared" si="138"/>
        <v>40618.979699999996</v>
      </c>
      <c r="AN339">
        <f t="shared" si="139"/>
        <v>26779.467000000001</v>
      </c>
      <c r="AO339">
        <f t="shared" si="140"/>
        <v>13839.512699999996</v>
      </c>
      <c r="AP339" s="11">
        <f t="shared" si="141"/>
        <v>0.34071541929941673</v>
      </c>
      <c r="AQ339" s="4">
        <f t="shared" si="142"/>
        <v>2083.024599999997</v>
      </c>
      <c r="AR339" s="4">
        <f t="shared" si="143"/>
        <v>-1599.9324000000015</v>
      </c>
    </row>
    <row r="340" spans="1:44" x14ac:dyDescent="0.25">
      <c r="A340" t="s">
        <v>352</v>
      </c>
      <c r="B340" s="3">
        <v>45132</v>
      </c>
      <c r="C340" s="13">
        <v>45148</v>
      </c>
      <c r="D340">
        <f t="shared" si="120"/>
        <v>16</v>
      </c>
      <c r="E340" t="str">
        <f t="shared" si="121"/>
        <v>Original</v>
      </c>
      <c r="F340" s="3">
        <f t="shared" si="122"/>
        <v>45148</v>
      </c>
      <c r="G340" s="8">
        <f t="shared" si="123"/>
        <v>16</v>
      </c>
      <c r="H340" t="s">
        <v>646</v>
      </c>
      <c r="I340" t="s">
        <v>651</v>
      </c>
      <c r="J340" t="s">
        <v>663</v>
      </c>
      <c r="K340" t="s">
        <v>701</v>
      </c>
      <c r="L340" t="s">
        <v>710</v>
      </c>
      <c r="M340" t="s">
        <v>714</v>
      </c>
      <c r="N340" t="s">
        <v>733</v>
      </c>
      <c r="O340" t="s">
        <v>1072</v>
      </c>
      <c r="P340" s="4">
        <v>506.83</v>
      </c>
      <c r="Q340" s="23">
        <v>441.74</v>
      </c>
      <c r="R340" s="4">
        <f t="shared" si="126"/>
        <v>441.74</v>
      </c>
      <c r="S340" s="11">
        <v>0.24</v>
      </c>
      <c r="T340" s="8">
        <v>9</v>
      </c>
      <c r="U340" s="4">
        <f t="shared" si="127"/>
        <v>3021.5016000000001</v>
      </c>
      <c r="V340" s="4">
        <f t="shared" si="128"/>
        <v>4561.47</v>
      </c>
      <c r="W340" s="4">
        <f t="shared" si="129"/>
        <v>-1539.9684000000002</v>
      </c>
      <c r="X340" s="11">
        <f t="shared" si="130"/>
        <v>-0.50966989393618067</v>
      </c>
      <c r="Y340" s="3" t="str">
        <f t="shared" si="124"/>
        <v>Jul-2023</v>
      </c>
      <c r="Z340" s="3">
        <f t="shared" si="131"/>
        <v>45108</v>
      </c>
      <c r="AA340" s="3">
        <f t="shared" si="132"/>
        <v>44927</v>
      </c>
      <c r="AB340">
        <f t="shared" si="133"/>
        <v>6</v>
      </c>
      <c r="AC340" s="18" t="str">
        <f t="shared" si="125"/>
        <v>Q3-2023</v>
      </c>
      <c r="AD340" t="str">
        <f t="shared" si="134"/>
        <v>Africa → Nigeria → Port Harcourt</v>
      </c>
      <c r="AG340" t="str">
        <f t="shared" si="135"/>
        <v>Low</v>
      </c>
      <c r="AH340">
        <f t="shared" si="136"/>
        <v>0</v>
      </c>
      <c r="AI340">
        <f t="shared" si="137"/>
        <v>1</v>
      </c>
      <c r="AJ340" s="11">
        <f>MIN(S340, WhatIf_Panel!$B$2)</f>
        <v>0.24</v>
      </c>
      <c r="AK340">
        <f>P340 * (1 + WhatIf_Panel!$B$3)</f>
        <v>557.51300000000003</v>
      </c>
      <c r="AL340">
        <f>ROUND(T340 * (1 + WhatIf_Panel!$B$4), 0)</f>
        <v>9</v>
      </c>
      <c r="AM340">
        <f t="shared" si="138"/>
        <v>3021.5016000000001</v>
      </c>
      <c r="AN340">
        <f t="shared" si="139"/>
        <v>5017.6170000000002</v>
      </c>
      <c r="AO340">
        <f t="shared" si="140"/>
        <v>-1996.1154000000001</v>
      </c>
      <c r="AP340" s="11">
        <f t="shared" si="141"/>
        <v>-0.66063688332979875</v>
      </c>
      <c r="AQ340" s="4">
        <f t="shared" si="142"/>
        <v>0</v>
      </c>
      <c r="AR340" s="4">
        <f t="shared" si="143"/>
        <v>-456.14699999999993</v>
      </c>
    </row>
    <row r="341" spans="1:44" x14ac:dyDescent="0.25">
      <c r="A341" t="s">
        <v>353</v>
      </c>
      <c r="B341" s="3">
        <v>45121</v>
      </c>
      <c r="C341" s="13">
        <v>45128</v>
      </c>
      <c r="D341">
        <f t="shared" si="120"/>
        <v>7</v>
      </c>
      <c r="E341" t="str">
        <f t="shared" si="121"/>
        <v>Original</v>
      </c>
      <c r="F341" s="3">
        <f t="shared" si="122"/>
        <v>45128</v>
      </c>
      <c r="G341" s="8">
        <f t="shared" si="123"/>
        <v>7</v>
      </c>
      <c r="H341" t="s">
        <v>646</v>
      </c>
      <c r="I341" t="s">
        <v>661</v>
      </c>
      <c r="J341" t="s">
        <v>687</v>
      </c>
      <c r="K341" t="s">
        <v>706</v>
      </c>
      <c r="L341" t="s">
        <v>709</v>
      </c>
      <c r="M341" s="9" t="s">
        <v>1422</v>
      </c>
      <c r="N341" t="s">
        <v>732</v>
      </c>
      <c r="O341" t="s">
        <v>1073</v>
      </c>
      <c r="P341" s="4">
        <v>620.74</v>
      </c>
      <c r="Q341" s="23">
        <v>1330.07</v>
      </c>
      <c r="R341" s="4">
        <f t="shared" si="126"/>
        <v>1330.07</v>
      </c>
      <c r="S341" s="11">
        <v>0.29899999999999999</v>
      </c>
      <c r="T341" s="8">
        <v>28</v>
      </c>
      <c r="U341" s="4">
        <f t="shared" si="127"/>
        <v>26106.613960000002</v>
      </c>
      <c r="V341" s="4">
        <f t="shared" si="128"/>
        <v>17380.72</v>
      </c>
      <c r="W341" s="4">
        <f t="shared" si="129"/>
        <v>8725.8939600000012</v>
      </c>
      <c r="X341" s="11">
        <f t="shared" si="130"/>
        <v>0.33424073965967516</v>
      </c>
      <c r="Y341" s="3" t="str">
        <f t="shared" si="124"/>
        <v>Jul-2023</v>
      </c>
      <c r="Z341" s="3">
        <f t="shared" si="131"/>
        <v>45108</v>
      </c>
      <c r="AA341" s="3">
        <f t="shared" si="132"/>
        <v>44927</v>
      </c>
      <c r="AB341">
        <f t="shared" si="133"/>
        <v>6</v>
      </c>
      <c r="AC341" s="18" t="str">
        <f t="shared" si="125"/>
        <v>Q3-2023</v>
      </c>
      <c r="AD341" t="str">
        <f t="shared" si="134"/>
        <v>Africa → South Africa → Durban</v>
      </c>
      <c r="AG341" t="str">
        <f t="shared" si="135"/>
        <v>Medium</v>
      </c>
      <c r="AH341">
        <f t="shared" si="136"/>
        <v>1</v>
      </c>
      <c r="AI341">
        <f t="shared" si="137"/>
        <v>1</v>
      </c>
      <c r="AJ341" s="11">
        <f>MIN(S341, WhatIf_Panel!$B$2)</f>
        <v>0.25</v>
      </c>
      <c r="AK341">
        <f>P341 * (1 + WhatIf_Panel!$B$3)</f>
        <v>682.81400000000008</v>
      </c>
      <c r="AL341">
        <f>ROUND(T341 * (1 + WhatIf_Panel!$B$4), 0)</f>
        <v>29</v>
      </c>
      <c r="AM341">
        <f t="shared" si="138"/>
        <v>28929.022499999999</v>
      </c>
      <c r="AN341">
        <f t="shared" si="139"/>
        <v>19801.606000000003</v>
      </c>
      <c r="AO341">
        <f t="shared" si="140"/>
        <v>9127.4164999999957</v>
      </c>
      <c r="AP341" s="11">
        <f t="shared" si="141"/>
        <v>0.31551071246876716</v>
      </c>
      <c r="AQ341" s="4">
        <f t="shared" si="142"/>
        <v>2822.4085399999967</v>
      </c>
      <c r="AR341" s="4">
        <f t="shared" si="143"/>
        <v>401.52253999999448</v>
      </c>
    </row>
    <row r="342" spans="1:44" x14ac:dyDescent="0.25">
      <c r="A342" t="s">
        <v>354</v>
      </c>
      <c r="B342" s="3">
        <v>45131</v>
      </c>
      <c r="C342" s="13">
        <v>45157</v>
      </c>
      <c r="D342">
        <f t="shared" si="120"/>
        <v>26</v>
      </c>
      <c r="E342" t="str">
        <f t="shared" si="121"/>
        <v>Original</v>
      </c>
      <c r="F342" s="3">
        <f t="shared" si="122"/>
        <v>45157</v>
      </c>
      <c r="G342" s="8">
        <f t="shared" si="123"/>
        <v>26</v>
      </c>
      <c r="H342" t="s">
        <v>646</v>
      </c>
      <c r="I342" t="s">
        <v>650</v>
      </c>
      <c r="J342" t="s">
        <v>664</v>
      </c>
      <c r="K342" t="s">
        <v>706</v>
      </c>
      <c r="L342" t="s">
        <v>710</v>
      </c>
      <c r="M342" t="s">
        <v>724</v>
      </c>
      <c r="N342" t="s">
        <v>733</v>
      </c>
      <c r="O342" t="s">
        <v>1074</v>
      </c>
      <c r="P342" s="4">
        <v>661.45</v>
      </c>
      <c r="Q342" s="23">
        <v>1634.86</v>
      </c>
      <c r="R342" s="4">
        <f t="shared" si="126"/>
        <v>1634.86</v>
      </c>
      <c r="S342" s="11">
        <v>0.56499999999999995</v>
      </c>
      <c r="T342" s="8">
        <v>24</v>
      </c>
      <c r="U342" s="4">
        <f t="shared" si="127"/>
        <v>17067.938400000003</v>
      </c>
      <c r="V342" s="4">
        <f t="shared" si="128"/>
        <v>15874.800000000001</v>
      </c>
      <c r="W342" s="4">
        <f t="shared" si="129"/>
        <v>1193.1384000000016</v>
      </c>
      <c r="X342" s="11">
        <f t="shared" si="130"/>
        <v>6.9905244092045793E-2</v>
      </c>
      <c r="Y342" s="3" t="str">
        <f t="shared" si="124"/>
        <v>Jul-2023</v>
      </c>
      <c r="Z342" s="3">
        <f t="shared" si="131"/>
        <v>45108</v>
      </c>
      <c r="AA342" s="3">
        <f t="shared" si="132"/>
        <v>44927</v>
      </c>
      <c r="AB342">
        <f t="shared" si="133"/>
        <v>6</v>
      </c>
      <c r="AC342" s="18" t="str">
        <f t="shared" si="125"/>
        <v>Q3-2023</v>
      </c>
      <c r="AD342" t="str">
        <f t="shared" si="134"/>
        <v>Africa → Kenya → Nairobi</v>
      </c>
      <c r="AG342" t="str">
        <f t="shared" si="135"/>
        <v>High</v>
      </c>
      <c r="AH342">
        <f t="shared" si="136"/>
        <v>0</v>
      </c>
      <c r="AI342">
        <f t="shared" si="137"/>
        <v>1</v>
      </c>
      <c r="AJ342" s="11">
        <f>MIN(S342, WhatIf_Panel!$B$2)</f>
        <v>0.25</v>
      </c>
      <c r="AK342">
        <f>P342 * (1 + WhatIf_Panel!$B$3)</f>
        <v>727.59500000000014</v>
      </c>
      <c r="AL342">
        <f>ROUND(T342 * (1 + WhatIf_Panel!$B$4), 0)</f>
        <v>25</v>
      </c>
      <c r="AM342">
        <f t="shared" si="138"/>
        <v>30653.625</v>
      </c>
      <c r="AN342">
        <f t="shared" si="139"/>
        <v>18189.875000000004</v>
      </c>
      <c r="AO342">
        <f t="shared" si="140"/>
        <v>12463.749999999996</v>
      </c>
      <c r="AP342" s="11">
        <f t="shared" si="141"/>
        <v>0.40659954573072504</v>
      </c>
      <c r="AQ342" s="4">
        <f t="shared" si="142"/>
        <v>13585.686599999997</v>
      </c>
      <c r="AR342" s="4">
        <f t="shared" si="143"/>
        <v>11270.611599999995</v>
      </c>
    </row>
    <row r="343" spans="1:44" x14ac:dyDescent="0.25">
      <c r="A343" t="s">
        <v>355</v>
      </c>
      <c r="B343" s="3">
        <v>45029</v>
      </c>
      <c r="C343" s="13">
        <v>45027</v>
      </c>
      <c r="D343">
        <f t="shared" si="120"/>
        <v>-2</v>
      </c>
      <c r="E343" t="str">
        <f t="shared" si="121"/>
        <v>Corrected</v>
      </c>
      <c r="F343" s="3">
        <f t="shared" si="122"/>
        <v>45031</v>
      </c>
      <c r="G343" s="8">
        <f t="shared" si="123"/>
        <v>2</v>
      </c>
      <c r="H343" t="s">
        <v>648</v>
      </c>
      <c r="I343" t="s">
        <v>660</v>
      </c>
      <c r="J343" t="s">
        <v>686</v>
      </c>
      <c r="K343" t="s">
        <v>702</v>
      </c>
      <c r="L343" t="s">
        <v>709</v>
      </c>
      <c r="M343" t="s">
        <v>715</v>
      </c>
      <c r="N343" t="s">
        <v>729</v>
      </c>
      <c r="O343" t="s">
        <v>1075</v>
      </c>
      <c r="P343" s="4">
        <v>32.1</v>
      </c>
      <c r="Q343" s="23">
        <v>70.599999999999994</v>
      </c>
      <c r="R343" s="4">
        <f t="shared" si="126"/>
        <v>70.599999999999994</v>
      </c>
      <c r="S343" s="11">
        <v>0.28199999999999997</v>
      </c>
      <c r="T343" s="8">
        <v>22</v>
      </c>
      <c r="U343" s="4">
        <f t="shared" si="127"/>
        <v>1115.1975999999997</v>
      </c>
      <c r="V343" s="4">
        <f t="shared" si="128"/>
        <v>706.2</v>
      </c>
      <c r="W343" s="4">
        <f t="shared" si="129"/>
        <v>408.99759999999969</v>
      </c>
      <c r="X343" s="11">
        <f t="shared" si="130"/>
        <v>0.36674899587301818</v>
      </c>
      <c r="Y343" s="3" t="str">
        <f t="shared" si="124"/>
        <v>Apr-2023</v>
      </c>
      <c r="Z343" s="3">
        <f t="shared" si="131"/>
        <v>45017</v>
      </c>
      <c r="AA343" s="3">
        <f t="shared" si="132"/>
        <v>44927</v>
      </c>
      <c r="AB343">
        <f t="shared" si="133"/>
        <v>3</v>
      </c>
      <c r="AC343" s="18" t="str">
        <f t="shared" si="125"/>
        <v>Q2-2023</v>
      </c>
      <c r="AD343" t="str">
        <f t="shared" si="134"/>
        <v>Americas → USA → San Francisco</v>
      </c>
      <c r="AG343" t="str">
        <f t="shared" si="135"/>
        <v>Low</v>
      </c>
      <c r="AH343">
        <f t="shared" si="136"/>
        <v>1</v>
      </c>
      <c r="AI343">
        <f t="shared" si="137"/>
        <v>1</v>
      </c>
      <c r="AJ343" s="11">
        <f>MIN(S343, WhatIf_Panel!$B$2)</f>
        <v>0.25</v>
      </c>
      <c r="AK343">
        <f>P343 * (1 + WhatIf_Panel!$B$3)</f>
        <v>35.31</v>
      </c>
      <c r="AL343">
        <f>ROUND(T343 * (1 + WhatIf_Panel!$B$4), 0)</f>
        <v>23</v>
      </c>
      <c r="AM343">
        <f t="shared" si="138"/>
        <v>1217.8499999999999</v>
      </c>
      <c r="AN343">
        <f t="shared" si="139"/>
        <v>812.13000000000011</v>
      </c>
      <c r="AO343">
        <f t="shared" si="140"/>
        <v>405.7199999999998</v>
      </c>
      <c r="AP343" s="11">
        <f t="shared" si="141"/>
        <v>0.33314447592067975</v>
      </c>
      <c r="AQ343" s="4">
        <f t="shared" si="142"/>
        <v>102.65240000000017</v>
      </c>
      <c r="AR343" s="4">
        <f t="shared" si="143"/>
        <v>-3.277599999999893</v>
      </c>
    </row>
    <row r="344" spans="1:44" x14ac:dyDescent="0.25">
      <c r="A344" t="s">
        <v>356</v>
      </c>
      <c r="B344" s="3">
        <v>45594</v>
      </c>
      <c r="C344" s="13">
        <v>45600</v>
      </c>
      <c r="D344">
        <f t="shared" si="120"/>
        <v>6</v>
      </c>
      <c r="E344" t="str">
        <f t="shared" si="121"/>
        <v>Original</v>
      </c>
      <c r="F344" s="3">
        <f t="shared" si="122"/>
        <v>45600</v>
      </c>
      <c r="G344" s="8">
        <f t="shared" si="123"/>
        <v>6</v>
      </c>
      <c r="H344" t="s">
        <v>646</v>
      </c>
      <c r="I344" t="s">
        <v>650</v>
      </c>
      <c r="J344" t="s">
        <v>664</v>
      </c>
      <c r="K344" t="s">
        <v>701</v>
      </c>
      <c r="L344" t="s">
        <v>710</v>
      </c>
      <c r="M344" t="s">
        <v>724</v>
      </c>
      <c r="N344" t="s">
        <v>728</v>
      </c>
      <c r="O344" t="s">
        <v>1076</v>
      </c>
      <c r="P344" s="4">
        <v>805.81</v>
      </c>
      <c r="Q344" s="23">
        <v>1823.04</v>
      </c>
      <c r="R344" s="4">
        <f t="shared" si="126"/>
        <v>1823.04</v>
      </c>
      <c r="S344" s="11">
        <v>0</v>
      </c>
      <c r="T344" s="8">
        <v>11</v>
      </c>
      <c r="U344" s="4">
        <f t="shared" si="127"/>
        <v>20053.439999999999</v>
      </c>
      <c r="V344" s="4">
        <f t="shared" si="128"/>
        <v>8863.91</v>
      </c>
      <c r="W344" s="4">
        <f t="shared" si="129"/>
        <v>11189.529999999999</v>
      </c>
      <c r="X344" s="11">
        <f t="shared" si="130"/>
        <v>0.55798556257679477</v>
      </c>
      <c r="Y344" s="3" t="str">
        <f t="shared" si="124"/>
        <v>Oct-2024</v>
      </c>
      <c r="Z344" s="3">
        <f t="shared" si="131"/>
        <v>45566</v>
      </c>
      <c r="AA344" s="3">
        <f t="shared" si="132"/>
        <v>44927</v>
      </c>
      <c r="AB344">
        <f t="shared" si="133"/>
        <v>21</v>
      </c>
      <c r="AC344" s="18" t="str">
        <f t="shared" si="125"/>
        <v>Q4-2024</v>
      </c>
      <c r="AD344" t="str">
        <f t="shared" si="134"/>
        <v>Africa → Kenya → Nairobi</v>
      </c>
      <c r="AG344" t="str">
        <f t="shared" si="135"/>
        <v>High</v>
      </c>
      <c r="AH344">
        <f t="shared" si="136"/>
        <v>1</v>
      </c>
      <c r="AI344">
        <f t="shared" si="137"/>
        <v>0</v>
      </c>
      <c r="AJ344" s="11">
        <f>MIN(S344, WhatIf_Panel!$B$2)</f>
        <v>0</v>
      </c>
      <c r="AK344">
        <f>P344 * (1 + WhatIf_Panel!$B$3)</f>
        <v>886.39099999999996</v>
      </c>
      <c r="AL344">
        <f>ROUND(T344 * (1 + WhatIf_Panel!$B$4), 0)</f>
        <v>12</v>
      </c>
      <c r="AM344">
        <f t="shared" si="138"/>
        <v>21876.48</v>
      </c>
      <c r="AN344">
        <f t="shared" si="139"/>
        <v>10636.691999999999</v>
      </c>
      <c r="AO344">
        <f t="shared" si="140"/>
        <v>11239.788</v>
      </c>
      <c r="AP344" s="11">
        <f t="shared" si="141"/>
        <v>0.51378411883447428</v>
      </c>
      <c r="AQ344" s="4">
        <f t="shared" si="142"/>
        <v>1823.0400000000009</v>
      </c>
      <c r="AR344" s="4">
        <f t="shared" si="143"/>
        <v>50.25800000000163</v>
      </c>
    </row>
    <row r="345" spans="1:44" x14ac:dyDescent="0.25">
      <c r="A345" t="s">
        <v>357</v>
      </c>
      <c r="B345" s="3">
        <v>45339</v>
      </c>
      <c r="C345" s="13">
        <v>45355</v>
      </c>
      <c r="D345">
        <f t="shared" si="120"/>
        <v>16</v>
      </c>
      <c r="E345" t="str">
        <f t="shared" si="121"/>
        <v>Original</v>
      </c>
      <c r="F345" s="3">
        <f t="shared" si="122"/>
        <v>45355</v>
      </c>
      <c r="G345" s="8">
        <f t="shared" si="123"/>
        <v>16</v>
      </c>
      <c r="H345" t="s">
        <v>647</v>
      </c>
      <c r="I345" t="s">
        <v>654</v>
      </c>
      <c r="J345" t="s">
        <v>680</v>
      </c>
      <c r="K345" t="s">
        <v>705</v>
      </c>
      <c r="L345" t="s">
        <v>709</v>
      </c>
      <c r="M345" t="s">
        <v>721</v>
      </c>
      <c r="N345" t="s">
        <v>730</v>
      </c>
      <c r="O345" t="s">
        <v>1077</v>
      </c>
      <c r="P345" s="4">
        <v>1231.8</v>
      </c>
      <c r="Q345" s="23">
        <v>2015.99</v>
      </c>
      <c r="R345" s="4">
        <f t="shared" si="126"/>
        <v>2015.99</v>
      </c>
      <c r="S345" s="11">
        <v>0.26100000000000001</v>
      </c>
      <c r="T345" s="8">
        <v>6</v>
      </c>
      <c r="U345" s="4">
        <f t="shared" si="127"/>
        <v>8938.8996600000009</v>
      </c>
      <c r="V345" s="4">
        <f t="shared" si="128"/>
        <v>7390.7999999999993</v>
      </c>
      <c r="W345" s="4">
        <f t="shared" si="129"/>
        <v>1548.0996600000017</v>
      </c>
      <c r="X345" s="11">
        <f t="shared" si="130"/>
        <v>0.17318682599464391</v>
      </c>
      <c r="Y345" s="3" t="str">
        <f t="shared" si="124"/>
        <v>Feb-2024</v>
      </c>
      <c r="Z345" s="3">
        <f t="shared" si="131"/>
        <v>45323</v>
      </c>
      <c r="AA345" s="3">
        <f t="shared" si="132"/>
        <v>44927</v>
      </c>
      <c r="AB345">
        <f t="shared" si="133"/>
        <v>13</v>
      </c>
      <c r="AC345" s="18" t="str">
        <f t="shared" si="125"/>
        <v>Q1-2024</v>
      </c>
      <c r="AD345" t="str">
        <f t="shared" si="134"/>
        <v>Asia → India → Delhi</v>
      </c>
      <c r="AG345" t="str">
        <f t="shared" si="135"/>
        <v>High</v>
      </c>
      <c r="AH345">
        <f t="shared" si="136"/>
        <v>0</v>
      </c>
      <c r="AI345">
        <f t="shared" si="137"/>
        <v>1</v>
      </c>
      <c r="AJ345" s="11">
        <f>MIN(S345, WhatIf_Panel!$B$2)</f>
        <v>0.25</v>
      </c>
      <c r="AK345">
        <f>P345 * (1 + WhatIf_Panel!$B$3)</f>
        <v>1354.98</v>
      </c>
      <c r="AL345">
        <f>ROUND(T345 * (1 + WhatIf_Panel!$B$4), 0)</f>
        <v>6</v>
      </c>
      <c r="AM345">
        <f t="shared" si="138"/>
        <v>9071.9549999999999</v>
      </c>
      <c r="AN345">
        <f t="shared" si="139"/>
        <v>8129.88</v>
      </c>
      <c r="AO345">
        <f t="shared" si="140"/>
        <v>942.07499999999982</v>
      </c>
      <c r="AP345" s="11">
        <f t="shared" si="141"/>
        <v>0.10384476113472783</v>
      </c>
      <c r="AQ345" s="4">
        <f t="shared" si="142"/>
        <v>133.05533999999898</v>
      </c>
      <c r="AR345" s="4">
        <f t="shared" si="143"/>
        <v>-606.02466000000186</v>
      </c>
    </row>
    <row r="346" spans="1:44" x14ac:dyDescent="0.25">
      <c r="A346" t="s">
        <v>358</v>
      </c>
      <c r="B346" s="3">
        <v>45486</v>
      </c>
      <c r="C346" s="13">
        <v>45485</v>
      </c>
      <c r="D346">
        <f t="shared" si="120"/>
        <v>-1</v>
      </c>
      <c r="E346" t="str">
        <f t="shared" si="121"/>
        <v>Corrected</v>
      </c>
      <c r="F346" s="3">
        <f t="shared" si="122"/>
        <v>45487</v>
      </c>
      <c r="G346" s="8">
        <f t="shared" si="123"/>
        <v>1</v>
      </c>
      <c r="H346" t="s">
        <v>647</v>
      </c>
      <c r="I346" t="s">
        <v>652</v>
      </c>
      <c r="J346" t="s">
        <v>694</v>
      </c>
      <c r="K346" t="s">
        <v>705</v>
      </c>
      <c r="L346" t="s">
        <v>709</v>
      </c>
      <c r="M346" t="s">
        <v>721</v>
      </c>
      <c r="N346" t="s">
        <v>729</v>
      </c>
      <c r="O346" t="s">
        <v>1078</v>
      </c>
      <c r="P346" s="4">
        <v>105.13</v>
      </c>
      <c r="Q346" s="23">
        <v>244.13</v>
      </c>
      <c r="R346" s="4">
        <f t="shared" si="126"/>
        <v>244.13</v>
      </c>
      <c r="S346" s="11">
        <v>7.0999999999999994E-2</v>
      </c>
      <c r="T346" s="8">
        <v>14</v>
      </c>
      <c r="U346" s="4">
        <f t="shared" si="127"/>
        <v>3175.1547799999998</v>
      </c>
      <c r="V346" s="4">
        <f t="shared" si="128"/>
        <v>1471.82</v>
      </c>
      <c r="W346" s="4">
        <f t="shared" si="129"/>
        <v>1703.3347799999999</v>
      </c>
      <c r="X346" s="11">
        <f t="shared" si="130"/>
        <v>0.53645724319618837</v>
      </c>
      <c r="Y346" s="3" t="str">
        <f t="shared" si="124"/>
        <v>Jul-2024</v>
      </c>
      <c r="Z346" s="3">
        <f t="shared" si="131"/>
        <v>45474</v>
      </c>
      <c r="AA346" s="3">
        <f t="shared" si="132"/>
        <v>44986</v>
      </c>
      <c r="AB346">
        <f t="shared" si="133"/>
        <v>16</v>
      </c>
      <c r="AC346" s="18" t="str">
        <f t="shared" si="125"/>
        <v>Q3-2024</v>
      </c>
      <c r="AD346" t="str">
        <f t="shared" si="134"/>
        <v>Asia → Japan → Nagoya</v>
      </c>
      <c r="AG346" t="str">
        <f t="shared" si="135"/>
        <v>Low</v>
      </c>
      <c r="AH346">
        <f t="shared" si="136"/>
        <v>1</v>
      </c>
      <c r="AI346">
        <f t="shared" si="137"/>
        <v>0</v>
      </c>
      <c r="AJ346" s="11">
        <f>MIN(S346, WhatIf_Panel!$B$2)</f>
        <v>7.0999999999999994E-2</v>
      </c>
      <c r="AK346">
        <f>P346 * (1 + WhatIf_Panel!$B$3)</f>
        <v>115.643</v>
      </c>
      <c r="AL346">
        <f>ROUND(T346 * (1 + WhatIf_Panel!$B$4), 0)</f>
        <v>15</v>
      </c>
      <c r="AM346">
        <f t="shared" si="138"/>
        <v>3401.9515500000002</v>
      </c>
      <c r="AN346">
        <f t="shared" si="139"/>
        <v>1734.645</v>
      </c>
      <c r="AO346">
        <f t="shared" si="140"/>
        <v>1667.3065500000002</v>
      </c>
      <c r="AP346" s="11">
        <f t="shared" si="141"/>
        <v>0.49010296751580723</v>
      </c>
      <c r="AQ346" s="4">
        <f t="shared" si="142"/>
        <v>226.79677000000038</v>
      </c>
      <c r="AR346" s="4">
        <f t="shared" si="143"/>
        <v>-36.028229999999667</v>
      </c>
    </row>
    <row r="347" spans="1:44" x14ac:dyDescent="0.25">
      <c r="A347" t="s">
        <v>359</v>
      </c>
      <c r="B347" s="3">
        <v>45261</v>
      </c>
      <c r="C347" s="13">
        <v>45278</v>
      </c>
      <c r="D347">
        <f t="shared" si="120"/>
        <v>17</v>
      </c>
      <c r="E347" t="str">
        <f t="shared" si="121"/>
        <v>Original</v>
      </c>
      <c r="F347" s="3">
        <f t="shared" si="122"/>
        <v>45278</v>
      </c>
      <c r="G347" s="8">
        <f t="shared" si="123"/>
        <v>17</v>
      </c>
      <c r="H347" t="s">
        <v>647</v>
      </c>
      <c r="I347" t="s">
        <v>652</v>
      </c>
      <c r="J347" t="s">
        <v>694</v>
      </c>
      <c r="K347" t="s">
        <v>705</v>
      </c>
      <c r="L347" t="s">
        <v>711</v>
      </c>
      <c r="M347" t="s">
        <v>725</v>
      </c>
      <c r="N347" t="s">
        <v>731</v>
      </c>
      <c r="O347" t="s">
        <v>1079</v>
      </c>
      <c r="P347" s="4">
        <v>1495.79</v>
      </c>
      <c r="Q347" s="23">
        <v>2783.12</v>
      </c>
      <c r="R347" s="4">
        <f t="shared" si="126"/>
        <v>2783.12</v>
      </c>
      <c r="S347" s="11">
        <v>0.02</v>
      </c>
      <c r="T347" s="8">
        <v>5</v>
      </c>
      <c r="U347" s="4">
        <f t="shared" si="127"/>
        <v>13637.287999999999</v>
      </c>
      <c r="V347" s="4">
        <f t="shared" si="128"/>
        <v>7478.95</v>
      </c>
      <c r="W347" s="4">
        <f t="shared" si="129"/>
        <v>6158.3379999999988</v>
      </c>
      <c r="X347" s="11">
        <f t="shared" si="130"/>
        <v>0.45158084217331185</v>
      </c>
      <c r="Y347" s="3" t="str">
        <f t="shared" si="124"/>
        <v>Dec-2023</v>
      </c>
      <c r="Z347" s="3">
        <f t="shared" si="131"/>
        <v>45261</v>
      </c>
      <c r="AA347" s="3">
        <f t="shared" si="132"/>
        <v>44986</v>
      </c>
      <c r="AB347">
        <f t="shared" si="133"/>
        <v>9</v>
      </c>
      <c r="AC347" s="18" t="str">
        <f t="shared" si="125"/>
        <v>Q4-2023</v>
      </c>
      <c r="AD347" t="str">
        <f t="shared" si="134"/>
        <v>Asia → Japan → Nagoya</v>
      </c>
      <c r="AG347" t="str">
        <f t="shared" si="135"/>
        <v>High</v>
      </c>
      <c r="AH347">
        <f t="shared" si="136"/>
        <v>0</v>
      </c>
      <c r="AI347">
        <f t="shared" si="137"/>
        <v>0</v>
      </c>
      <c r="AJ347" s="11">
        <f>MIN(S347, WhatIf_Panel!$B$2)</f>
        <v>0.02</v>
      </c>
      <c r="AK347">
        <f>P347 * (1 + WhatIf_Panel!$B$3)</f>
        <v>1645.3690000000001</v>
      </c>
      <c r="AL347">
        <f>ROUND(T347 * (1 + WhatIf_Panel!$B$4), 0)</f>
        <v>5</v>
      </c>
      <c r="AM347">
        <f t="shared" si="138"/>
        <v>13637.287999999999</v>
      </c>
      <c r="AN347">
        <f t="shared" si="139"/>
        <v>8226.8450000000012</v>
      </c>
      <c r="AO347">
        <f t="shared" si="140"/>
        <v>5410.4429999999975</v>
      </c>
      <c r="AP347" s="11">
        <f t="shared" si="141"/>
        <v>0.3967389263906429</v>
      </c>
      <c r="AQ347" s="4">
        <f t="shared" si="142"/>
        <v>0</v>
      </c>
      <c r="AR347" s="4">
        <f t="shared" si="143"/>
        <v>-747.89500000000135</v>
      </c>
    </row>
    <row r="348" spans="1:44" x14ac:dyDescent="0.25">
      <c r="A348" t="s">
        <v>360</v>
      </c>
      <c r="B348" s="3">
        <v>45498</v>
      </c>
      <c r="C348" s="13">
        <v>45506</v>
      </c>
      <c r="D348">
        <f t="shared" si="120"/>
        <v>8</v>
      </c>
      <c r="E348" t="str">
        <f t="shared" si="121"/>
        <v>Original</v>
      </c>
      <c r="F348" s="3">
        <f t="shared" si="122"/>
        <v>45506</v>
      </c>
      <c r="G348" s="8">
        <f t="shared" si="123"/>
        <v>8</v>
      </c>
      <c r="H348" t="s">
        <v>648</v>
      </c>
      <c r="I348" t="s">
        <v>653</v>
      </c>
      <c r="J348" t="s">
        <v>681</v>
      </c>
      <c r="K348" t="s">
        <v>704</v>
      </c>
      <c r="L348" t="s">
        <v>711</v>
      </c>
      <c r="M348" t="s">
        <v>713</v>
      </c>
      <c r="N348" t="s">
        <v>733</v>
      </c>
      <c r="O348" t="s">
        <v>1080</v>
      </c>
      <c r="P348" s="4">
        <v>986.81</v>
      </c>
      <c r="Q348" s="23">
        <v>2050.31</v>
      </c>
      <c r="R348" s="4">
        <f t="shared" si="126"/>
        <v>2050.31</v>
      </c>
      <c r="S348" s="11">
        <v>0.10299999999999999</v>
      </c>
      <c r="T348" s="8">
        <v>43</v>
      </c>
      <c r="U348" s="4">
        <f t="shared" si="127"/>
        <v>79082.507010000001</v>
      </c>
      <c r="V348" s="4">
        <f t="shared" si="128"/>
        <v>42432.829999999994</v>
      </c>
      <c r="W348" s="4">
        <f t="shared" si="129"/>
        <v>36649.677010000007</v>
      </c>
      <c r="X348" s="11">
        <f t="shared" si="130"/>
        <v>0.46343595310358138</v>
      </c>
      <c r="Y348" s="3" t="str">
        <f t="shared" si="124"/>
        <v>Jul-2024</v>
      </c>
      <c r="Z348" s="3">
        <f t="shared" si="131"/>
        <v>45474</v>
      </c>
      <c r="AA348" s="3">
        <f t="shared" si="132"/>
        <v>44927</v>
      </c>
      <c r="AB348">
        <f t="shared" si="133"/>
        <v>18</v>
      </c>
      <c r="AC348" s="18" t="str">
        <f t="shared" si="125"/>
        <v>Q3-2024</v>
      </c>
      <c r="AD348" t="str">
        <f t="shared" si="134"/>
        <v>Americas → Canada → Montreal</v>
      </c>
      <c r="AG348" t="str">
        <f t="shared" si="135"/>
        <v>High</v>
      </c>
      <c r="AH348">
        <f t="shared" si="136"/>
        <v>0</v>
      </c>
      <c r="AI348">
        <f t="shared" si="137"/>
        <v>0</v>
      </c>
      <c r="AJ348" s="11">
        <f>MIN(S348, WhatIf_Panel!$B$2)</f>
        <v>0.10299999999999999</v>
      </c>
      <c r="AK348">
        <f>P348 * (1 + WhatIf_Panel!$B$3)</f>
        <v>1085.491</v>
      </c>
      <c r="AL348">
        <f>ROUND(T348 * (1 + WhatIf_Panel!$B$4), 0)</f>
        <v>45</v>
      </c>
      <c r="AM348">
        <f t="shared" si="138"/>
        <v>82760.763149999999</v>
      </c>
      <c r="AN348">
        <f t="shared" si="139"/>
        <v>48847.095000000001</v>
      </c>
      <c r="AO348">
        <f t="shared" si="140"/>
        <v>33913.668149999998</v>
      </c>
      <c r="AP348" s="11">
        <f t="shared" si="141"/>
        <v>0.40977954841393943</v>
      </c>
      <c r="AQ348" s="4">
        <f t="shared" si="142"/>
        <v>3678.2561399999977</v>
      </c>
      <c r="AR348" s="4">
        <f t="shared" si="143"/>
        <v>-2736.008860000009</v>
      </c>
    </row>
    <row r="349" spans="1:44" x14ac:dyDescent="0.25">
      <c r="A349" t="s">
        <v>361</v>
      </c>
      <c r="B349" s="3">
        <v>45050</v>
      </c>
      <c r="C349" s="13">
        <v>45062</v>
      </c>
      <c r="D349">
        <f t="shared" si="120"/>
        <v>12</v>
      </c>
      <c r="E349" t="str">
        <f t="shared" si="121"/>
        <v>Original</v>
      </c>
      <c r="F349" s="3">
        <f t="shared" si="122"/>
        <v>45062</v>
      </c>
      <c r="G349" s="8">
        <f t="shared" si="123"/>
        <v>12</v>
      </c>
      <c r="H349" t="s">
        <v>646</v>
      </c>
      <c r="I349" t="s">
        <v>651</v>
      </c>
      <c r="J349" t="s">
        <v>669</v>
      </c>
      <c r="K349" t="s">
        <v>705</v>
      </c>
      <c r="L349" t="s">
        <v>709</v>
      </c>
      <c r="M349" t="s">
        <v>713</v>
      </c>
      <c r="N349" t="s">
        <v>730</v>
      </c>
      <c r="O349" t="s">
        <v>1081</v>
      </c>
      <c r="P349" s="4">
        <v>77.739999999999995</v>
      </c>
      <c r="Q349" s="23">
        <v>147.12</v>
      </c>
      <c r="R349" s="4">
        <f t="shared" si="126"/>
        <v>147.12</v>
      </c>
      <c r="S349" s="11">
        <v>0</v>
      </c>
      <c r="T349" s="8">
        <v>15</v>
      </c>
      <c r="U349" s="4">
        <f t="shared" si="127"/>
        <v>2206.8000000000002</v>
      </c>
      <c r="V349" s="4">
        <f t="shared" si="128"/>
        <v>1166.0999999999999</v>
      </c>
      <c r="W349" s="4">
        <f t="shared" si="129"/>
        <v>1040.7000000000003</v>
      </c>
      <c r="X349" s="11">
        <f t="shared" si="130"/>
        <v>0.47158781946710177</v>
      </c>
      <c r="Y349" s="3" t="str">
        <f t="shared" si="124"/>
        <v>May-2023</v>
      </c>
      <c r="Z349" s="3">
        <f t="shared" si="131"/>
        <v>45047</v>
      </c>
      <c r="AA349" s="3">
        <f t="shared" si="132"/>
        <v>44927</v>
      </c>
      <c r="AB349">
        <f t="shared" si="133"/>
        <v>4</v>
      </c>
      <c r="AC349" s="18" t="str">
        <f t="shared" si="125"/>
        <v>Q2-2023</v>
      </c>
      <c r="AD349" t="str">
        <f t="shared" si="134"/>
        <v>Africa → Nigeria → Abuja</v>
      </c>
      <c r="AG349" t="str">
        <f t="shared" si="135"/>
        <v>Low</v>
      </c>
      <c r="AH349">
        <f t="shared" si="136"/>
        <v>0</v>
      </c>
      <c r="AI349">
        <f t="shared" si="137"/>
        <v>0</v>
      </c>
      <c r="AJ349" s="11">
        <f>MIN(S349, WhatIf_Panel!$B$2)</f>
        <v>0</v>
      </c>
      <c r="AK349">
        <f>P349 * (1 + WhatIf_Panel!$B$3)</f>
        <v>85.513999999999996</v>
      </c>
      <c r="AL349">
        <f>ROUND(T349 * (1 + WhatIf_Panel!$B$4), 0)</f>
        <v>16</v>
      </c>
      <c r="AM349">
        <f t="shared" si="138"/>
        <v>2353.92</v>
      </c>
      <c r="AN349">
        <f t="shared" si="139"/>
        <v>1368.2239999999999</v>
      </c>
      <c r="AO349">
        <f t="shared" si="140"/>
        <v>985.69600000000014</v>
      </c>
      <c r="AP349" s="11">
        <f t="shared" si="141"/>
        <v>0.41874660141381193</v>
      </c>
      <c r="AQ349" s="4">
        <f t="shared" si="142"/>
        <v>147.11999999999989</v>
      </c>
      <c r="AR349" s="4">
        <f t="shared" si="143"/>
        <v>-55.004000000000133</v>
      </c>
    </row>
    <row r="350" spans="1:44" x14ac:dyDescent="0.25">
      <c r="A350" t="s">
        <v>362</v>
      </c>
      <c r="B350" s="3">
        <v>45281</v>
      </c>
      <c r="C350" s="13">
        <v>45297</v>
      </c>
      <c r="D350">
        <f t="shared" si="120"/>
        <v>16</v>
      </c>
      <c r="E350" t="str">
        <f t="shared" si="121"/>
        <v>Original</v>
      </c>
      <c r="F350" s="3">
        <f t="shared" si="122"/>
        <v>45297</v>
      </c>
      <c r="G350" s="8">
        <f t="shared" si="123"/>
        <v>16</v>
      </c>
      <c r="H350" t="s">
        <v>646</v>
      </c>
      <c r="I350" t="s">
        <v>651</v>
      </c>
      <c r="J350" s="9" t="s">
        <v>1422</v>
      </c>
      <c r="K350" t="s">
        <v>701</v>
      </c>
      <c r="L350" t="s">
        <v>709</v>
      </c>
      <c r="M350" t="s">
        <v>723</v>
      </c>
      <c r="N350" t="s">
        <v>727</v>
      </c>
      <c r="O350" t="s">
        <v>1082</v>
      </c>
      <c r="P350" s="4">
        <v>932.61</v>
      </c>
      <c r="Q350" s="23">
        <v>1982.98</v>
      </c>
      <c r="R350" s="4">
        <f t="shared" si="126"/>
        <v>1982.98</v>
      </c>
      <c r="S350" s="11">
        <v>0.14399999999999999</v>
      </c>
      <c r="T350" s="8">
        <v>16</v>
      </c>
      <c r="U350" s="4">
        <f t="shared" si="127"/>
        <v>27158.894079999998</v>
      </c>
      <c r="V350" s="4">
        <f t="shared" si="128"/>
        <v>14921.76</v>
      </c>
      <c r="W350" s="4">
        <f t="shared" si="129"/>
        <v>12237.134079999998</v>
      </c>
      <c r="X350" s="11">
        <f t="shared" si="130"/>
        <v>0.45057556629345635</v>
      </c>
      <c r="Y350" s="3" t="str">
        <f t="shared" si="124"/>
        <v>Dec-2023</v>
      </c>
      <c r="Z350" s="3">
        <f t="shared" si="131"/>
        <v>45261</v>
      </c>
      <c r="AA350" s="3">
        <f t="shared" si="132"/>
        <v>44927</v>
      </c>
      <c r="AB350">
        <f t="shared" si="133"/>
        <v>11</v>
      </c>
      <c r="AC350" s="18" t="str">
        <f t="shared" si="125"/>
        <v>Q4-2023</v>
      </c>
      <c r="AD350" t="str">
        <f t="shared" si="134"/>
        <v>Africa → Nigeria → Not Specified</v>
      </c>
      <c r="AG350" t="str">
        <f t="shared" si="135"/>
        <v>High</v>
      </c>
      <c r="AH350">
        <f t="shared" si="136"/>
        <v>0</v>
      </c>
      <c r="AI350">
        <f t="shared" si="137"/>
        <v>0</v>
      </c>
      <c r="AJ350" s="11">
        <f>MIN(S350, WhatIf_Panel!$B$2)</f>
        <v>0.14399999999999999</v>
      </c>
      <c r="AK350">
        <f>P350 * (1 + WhatIf_Panel!$B$3)</f>
        <v>1025.8710000000001</v>
      </c>
      <c r="AL350">
        <f>ROUND(T350 * (1 + WhatIf_Panel!$B$4), 0)</f>
        <v>17</v>
      </c>
      <c r="AM350">
        <f t="shared" si="138"/>
        <v>28856.324960000002</v>
      </c>
      <c r="AN350">
        <f t="shared" si="139"/>
        <v>17439.807000000001</v>
      </c>
      <c r="AO350">
        <f t="shared" si="140"/>
        <v>11416.517960000001</v>
      </c>
      <c r="AP350" s="11">
        <f t="shared" si="141"/>
        <v>0.39563312292280201</v>
      </c>
      <c r="AQ350" s="4">
        <f t="shared" si="142"/>
        <v>1697.4308800000035</v>
      </c>
      <c r="AR350" s="4">
        <f t="shared" si="143"/>
        <v>-820.61611999999695</v>
      </c>
    </row>
    <row r="351" spans="1:44" x14ac:dyDescent="0.25">
      <c r="A351" t="s">
        <v>363</v>
      </c>
      <c r="B351" s="3">
        <v>45825</v>
      </c>
      <c r="C351" s="13">
        <v>45843</v>
      </c>
      <c r="D351">
        <f t="shared" si="120"/>
        <v>18</v>
      </c>
      <c r="E351" t="str">
        <f t="shared" si="121"/>
        <v>Original</v>
      </c>
      <c r="F351" s="3">
        <f t="shared" si="122"/>
        <v>45843</v>
      </c>
      <c r="G351" s="8">
        <f t="shared" si="123"/>
        <v>18</v>
      </c>
      <c r="H351" t="s">
        <v>647</v>
      </c>
      <c r="I351" t="s">
        <v>654</v>
      </c>
      <c r="J351" t="s">
        <v>680</v>
      </c>
      <c r="K351" t="s">
        <v>704</v>
      </c>
      <c r="L351" t="s">
        <v>709</v>
      </c>
      <c r="M351" t="s">
        <v>716</v>
      </c>
      <c r="N351" t="s">
        <v>731</v>
      </c>
      <c r="O351" t="s">
        <v>1083</v>
      </c>
      <c r="P351" s="4">
        <v>982.93</v>
      </c>
      <c r="Q351" s="23">
        <v>2299.3000000000002</v>
      </c>
      <c r="R351" s="4">
        <f t="shared" si="126"/>
        <v>2299.3000000000002</v>
      </c>
      <c r="S351" s="11">
        <v>0.113</v>
      </c>
      <c r="T351" s="8">
        <v>6</v>
      </c>
      <c r="U351" s="4">
        <f t="shared" si="127"/>
        <v>12236.874600000001</v>
      </c>
      <c r="V351" s="4">
        <f t="shared" si="128"/>
        <v>5897.58</v>
      </c>
      <c r="W351" s="4">
        <f t="shared" si="129"/>
        <v>6339.2946000000011</v>
      </c>
      <c r="X351" s="11">
        <f t="shared" si="130"/>
        <v>0.51804850562087157</v>
      </c>
      <c r="Y351" s="3" t="str">
        <f t="shared" si="124"/>
        <v>Jun-2025</v>
      </c>
      <c r="Z351" s="3">
        <f t="shared" si="131"/>
        <v>45809</v>
      </c>
      <c r="AA351" s="3">
        <f t="shared" si="132"/>
        <v>44927</v>
      </c>
      <c r="AB351">
        <f t="shared" si="133"/>
        <v>29</v>
      </c>
      <c r="AC351" s="18" t="str">
        <f t="shared" si="125"/>
        <v>Q2-2025</v>
      </c>
      <c r="AD351" t="str">
        <f t="shared" si="134"/>
        <v>Asia → India → Delhi</v>
      </c>
      <c r="AG351" t="str">
        <f t="shared" si="135"/>
        <v>High</v>
      </c>
      <c r="AH351">
        <f t="shared" si="136"/>
        <v>0</v>
      </c>
      <c r="AI351">
        <f t="shared" si="137"/>
        <v>0</v>
      </c>
      <c r="AJ351" s="11">
        <f>MIN(S351, WhatIf_Panel!$B$2)</f>
        <v>0.113</v>
      </c>
      <c r="AK351">
        <f>P351 * (1 + WhatIf_Panel!$B$3)</f>
        <v>1081.223</v>
      </c>
      <c r="AL351">
        <f>ROUND(T351 * (1 + WhatIf_Panel!$B$4), 0)</f>
        <v>6</v>
      </c>
      <c r="AM351">
        <f t="shared" si="138"/>
        <v>12236.874600000001</v>
      </c>
      <c r="AN351">
        <f t="shared" si="139"/>
        <v>6487.3379999999997</v>
      </c>
      <c r="AO351">
        <f t="shared" si="140"/>
        <v>5749.5366000000013</v>
      </c>
      <c r="AP351" s="11">
        <f t="shared" si="141"/>
        <v>0.46985335618295876</v>
      </c>
      <c r="AQ351" s="4">
        <f t="shared" si="142"/>
        <v>0</v>
      </c>
      <c r="AR351" s="4">
        <f t="shared" si="143"/>
        <v>-589.75799999999981</v>
      </c>
    </row>
    <row r="352" spans="1:44" x14ac:dyDescent="0.25">
      <c r="A352" t="s">
        <v>364</v>
      </c>
      <c r="B352" s="3">
        <v>44980</v>
      </c>
      <c r="C352" s="13">
        <v>44993</v>
      </c>
      <c r="D352">
        <f t="shared" si="120"/>
        <v>13</v>
      </c>
      <c r="E352" t="str">
        <f t="shared" si="121"/>
        <v>Original</v>
      </c>
      <c r="F352" s="3">
        <f t="shared" si="122"/>
        <v>44993</v>
      </c>
      <c r="G352" s="8">
        <f t="shared" si="123"/>
        <v>13</v>
      </c>
      <c r="H352" t="s">
        <v>649</v>
      </c>
      <c r="I352" t="s">
        <v>658</v>
      </c>
      <c r="J352" t="s">
        <v>693</v>
      </c>
      <c r="K352" t="s">
        <v>705</v>
      </c>
      <c r="L352" t="s">
        <v>711</v>
      </c>
      <c r="M352" t="s">
        <v>712</v>
      </c>
      <c r="N352" t="s">
        <v>728</v>
      </c>
      <c r="O352" t="s">
        <v>1084</v>
      </c>
      <c r="P352" s="4">
        <v>307.37</v>
      </c>
      <c r="Q352" s="23">
        <v>462.61</v>
      </c>
      <c r="R352" s="4">
        <f t="shared" si="126"/>
        <v>462.61</v>
      </c>
      <c r="S352" s="11">
        <v>0.188</v>
      </c>
      <c r="T352" s="8">
        <v>11</v>
      </c>
      <c r="U352" s="4">
        <f t="shared" si="127"/>
        <v>4132.0325200000007</v>
      </c>
      <c r="V352" s="4">
        <f t="shared" si="128"/>
        <v>3381.07</v>
      </c>
      <c r="W352" s="4">
        <f t="shared" si="129"/>
        <v>750.9625200000005</v>
      </c>
      <c r="X352" s="11">
        <f t="shared" si="130"/>
        <v>0.18174167709599739</v>
      </c>
      <c r="Y352" s="3" t="str">
        <f t="shared" si="124"/>
        <v>Feb-2023</v>
      </c>
      <c r="Z352" s="3">
        <f t="shared" si="131"/>
        <v>44958</v>
      </c>
      <c r="AA352" s="3">
        <f t="shared" si="132"/>
        <v>44927</v>
      </c>
      <c r="AB352">
        <f t="shared" si="133"/>
        <v>1</v>
      </c>
      <c r="AC352" s="18" t="str">
        <f t="shared" si="125"/>
        <v>Q1-2023</v>
      </c>
      <c r="AD352" t="str">
        <f t="shared" si="134"/>
        <v>Europe → United Kingdom → Manchester</v>
      </c>
      <c r="AG352" t="str">
        <f t="shared" si="135"/>
        <v>Low</v>
      </c>
      <c r="AH352">
        <f t="shared" si="136"/>
        <v>0</v>
      </c>
      <c r="AI352">
        <f t="shared" si="137"/>
        <v>0</v>
      </c>
      <c r="AJ352" s="11">
        <f>MIN(S352, WhatIf_Panel!$B$2)</f>
        <v>0.188</v>
      </c>
      <c r="AK352">
        <f>P352 * (1 + WhatIf_Panel!$B$3)</f>
        <v>338.10700000000003</v>
      </c>
      <c r="AL352">
        <f>ROUND(T352 * (1 + WhatIf_Panel!$B$4), 0)</f>
        <v>12</v>
      </c>
      <c r="AM352">
        <f t="shared" si="138"/>
        <v>4507.67184</v>
      </c>
      <c r="AN352">
        <f t="shared" si="139"/>
        <v>4057.2840000000006</v>
      </c>
      <c r="AO352">
        <f t="shared" si="140"/>
        <v>450.38783999999941</v>
      </c>
      <c r="AP352" s="11">
        <f t="shared" si="141"/>
        <v>9.9915844805596898E-2</v>
      </c>
      <c r="AQ352" s="4">
        <f t="shared" si="142"/>
        <v>375.63931999999932</v>
      </c>
      <c r="AR352" s="4">
        <f t="shared" si="143"/>
        <v>-300.57468000000108</v>
      </c>
    </row>
    <row r="353" spans="1:44" x14ac:dyDescent="0.25">
      <c r="A353" t="s">
        <v>365</v>
      </c>
      <c r="B353" s="3">
        <v>45262</v>
      </c>
      <c r="C353" s="13">
        <v>45276</v>
      </c>
      <c r="D353">
        <f t="shared" si="120"/>
        <v>14</v>
      </c>
      <c r="E353" t="str">
        <f t="shared" si="121"/>
        <v>Original</v>
      </c>
      <c r="F353" s="3">
        <f t="shared" si="122"/>
        <v>45276</v>
      </c>
      <c r="G353" s="8">
        <f t="shared" si="123"/>
        <v>14</v>
      </c>
      <c r="H353" t="s">
        <v>649</v>
      </c>
      <c r="I353" t="s">
        <v>656</v>
      </c>
      <c r="J353" t="s">
        <v>698</v>
      </c>
      <c r="K353" t="s">
        <v>702</v>
      </c>
      <c r="L353" t="s">
        <v>711</v>
      </c>
      <c r="M353" t="s">
        <v>725</v>
      </c>
      <c r="N353" t="s">
        <v>732</v>
      </c>
      <c r="O353" t="s">
        <v>1085</v>
      </c>
      <c r="P353" s="4">
        <v>879.08</v>
      </c>
      <c r="Q353" s="23">
        <v>1093.3900000000001</v>
      </c>
      <c r="R353" s="4">
        <f t="shared" si="126"/>
        <v>1093.3900000000001</v>
      </c>
      <c r="S353" s="11">
        <v>0.113</v>
      </c>
      <c r="T353" s="8">
        <v>17</v>
      </c>
      <c r="U353" s="4">
        <f t="shared" si="127"/>
        <v>16487.22781</v>
      </c>
      <c r="V353" s="4">
        <f t="shared" si="128"/>
        <v>14944.36</v>
      </c>
      <c r="W353" s="4">
        <f t="shared" si="129"/>
        <v>1542.8678099999997</v>
      </c>
      <c r="X353" s="11">
        <f t="shared" si="130"/>
        <v>9.3579577341935186E-2</v>
      </c>
      <c r="Y353" s="3" t="str">
        <f t="shared" si="124"/>
        <v>Dec-2023</v>
      </c>
      <c r="Z353" s="3">
        <f t="shared" si="131"/>
        <v>45261</v>
      </c>
      <c r="AA353" s="3">
        <f t="shared" si="132"/>
        <v>44927</v>
      </c>
      <c r="AB353">
        <f t="shared" si="133"/>
        <v>11</v>
      </c>
      <c r="AC353" s="18" t="str">
        <f t="shared" si="125"/>
        <v>Q4-2023</v>
      </c>
      <c r="AD353" t="str">
        <f t="shared" si="134"/>
        <v>Europe → Germany → Frankfurt</v>
      </c>
      <c r="AG353" t="str">
        <f t="shared" si="135"/>
        <v>Medium</v>
      </c>
      <c r="AH353">
        <f t="shared" si="136"/>
        <v>0</v>
      </c>
      <c r="AI353">
        <f t="shared" si="137"/>
        <v>0</v>
      </c>
      <c r="AJ353" s="11">
        <f>MIN(S353, WhatIf_Panel!$B$2)</f>
        <v>0.113</v>
      </c>
      <c r="AK353">
        <f>P353 * (1 + WhatIf_Panel!$B$3)</f>
        <v>966.98800000000017</v>
      </c>
      <c r="AL353">
        <f>ROUND(T353 * (1 + WhatIf_Panel!$B$4), 0)</f>
        <v>18</v>
      </c>
      <c r="AM353">
        <f t="shared" si="138"/>
        <v>17457.064740000002</v>
      </c>
      <c r="AN353">
        <f t="shared" si="139"/>
        <v>17405.784000000003</v>
      </c>
      <c r="AO353">
        <f t="shared" si="140"/>
        <v>51.280739999998332</v>
      </c>
      <c r="AP353" s="11">
        <f t="shared" si="141"/>
        <v>2.9375350761286301E-3</v>
      </c>
      <c r="AQ353" s="4">
        <f t="shared" si="142"/>
        <v>969.8369300000013</v>
      </c>
      <c r="AR353" s="4">
        <f t="shared" si="143"/>
        <v>-1491.5870700000014</v>
      </c>
    </row>
    <row r="354" spans="1:44" x14ac:dyDescent="0.25">
      <c r="A354" t="s">
        <v>366</v>
      </c>
      <c r="B354" s="3">
        <v>45121</v>
      </c>
      <c r="C354" s="13">
        <v>45121</v>
      </c>
      <c r="D354">
        <f t="shared" si="120"/>
        <v>0</v>
      </c>
      <c r="E354" t="str">
        <f t="shared" si="121"/>
        <v>Original</v>
      </c>
      <c r="F354" s="3">
        <f t="shared" si="122"/>
        <v>45121</v>
      </c>
      <c r="G354" s="8">
        <f t="shared" si="123"/>
        <v>0</v>
      </c>
      <c r="H354" t="s">
        <v>646</v>
      </c>
      <c r="I354" t="s">
        <v>651</v>
      </c>
      <c r="J354" t="s">
        <v>665</v>
      </c>
      <c r="K354" t="s">
        <v>702</v>
      </c>
      <c r="L354" t="s">
        <v>707</v>
      </c>
      <c r="M354" t="s">
        <v>714</v>
      </c>
      <c r="N354" t="s">
        <v>733</v>
      </c>
      <c r="O354" t="s">
        <v>1086</v>
      </c>
      <c r="P354" s="4">
        <v>956.38</v>
      </c>
      <c r="Q354" s="23">
        <v>1454.22</v>
      </c>
      <c r="R354" s="4">
        <f t="shared" si="126"/>
        <v>1454.22</v>
      </c>
      <c r="S354" s="11">
        <v>3.9E-2</v>
      </c>
      <c r="T354" s="8">
        <v>19</v>
      </c>
      <c r="U354" s="4">
        <f t="shared" si="127"/>
        <v>26552.60298</v>
      </c>
      <c r="V354" s="4">
        <f t="shared" si="128"/>
        <v>18171.22</v>
      </c>
      <c r="W354" s="4">
        <f t="shared" si="129"/>
        <v>8381.3829799999985</v>
      </c>
      <c r="X354" s="11">
        <f t="shared" si="130"/>
        <v>0.31565202802576603</v>
      </c>
      <c r="Y354" s="3" t="str">
        <f t="shared" si="124"/>
        <v>Jul-2023</v>
      </c>
      <c r="Z354" s="3">
        <f t="shared" si="131"/>
        <v>45108</v>
      </c>
      <c r="AA354" s="3">
        <f t="shared" si="132"/>
        <v>44927</v>
      </c>
      <c r="AB354">
        <f t="shared" si="133"/>
        <v>6</v>
      </c>
      <c r="AC354" s="18" t="str">
        <f t="shared" si="125"/>
        <v>Q3-2023</v>
      </c>
      <c r="AD354" t="str">
        <f t="shared" si="134"/>
        <v>Africa → Nigeria → Lagos</v>
      </c>
      <c r="AG354" t="str">
        <f t="shared" si="135"/>
        <v>Medium</v>
      </c>
      <c r="AH354">
        <f t="shared" si="136"/>
        <v>1</v>
      </c>
      <c r="AI354">
        <f t="shared" si="137"/>
        <v>0</v>
      </c>
      <c r="AJ354" s="11">
        <f>MIN(S354, WhatIf_Panel!$B$2)</f>
        <v>3.9E-2</v>
      </c>
      <c r="AK354">
        <f>P354 * (1 + WhatIf_Panel!$B$3)</f>
        <v>1052.018</v>
      </c>
      <c r="AL354">
        <f>ROUND(T354 * (1 + WhatIf_Panel!$B$4), 0)</f>
        <v>20</v>
      </c>
      <c r="AM354">
        <f t="shared" si="138"/>
        <v>27950.108400000001</v>
      </c>
      <c r="AN354">
        <f t="shared" si="139"/>
        <v>21040.36</v>
      </c>
      <c r="AO354">
        <f t="shared" si="140"/>
        <v>6909.7484000000004</v>
      </c>
      <c r="AP354" s="11">
        <f t="shared" si="141"/>
        <v>0.24721723082834271</v>
      </c>
      <c r="AQ354" s="4">
        <f t="shared" si="142"/>
        <v>1397.5054200000013</v>
      </c>
      <c r="AR354" s="4">
        <f t="shared" si="143"/>
        <v>-1471.6345799999981</v>
      </c>
    </row>
    <row r="355" spans="1:44" x14ac:dyDescent="0.25">
      <c r="A355" t="s">
        <v>367</v>
      </c>
      <c r="B355" s="3">
        <v>45512</v>
      </c>
      <c r="C355" s="13">
        <v>45524</v>
      </c>
      <c r="D355">
        <f t="shared" si="120"/>
        <v>12</v>
      </c>
      <c r="E355" t="str">
        <f t="shared" si="121"/>
        <v>Original</v>
      </c>
      <c r="F355" s="3">
        <f t="shared" si="122"/>
        <v>45524</v>
      </c>
      <c r="G355" s="8">
        <f t="shared" si="123"/>
        <v>12</v>
      </c>
      <c r="H355" t="s">
        <v>647</v>
      </c>
      <c r="I355" t="s">
        <v>652</v>
      </c>
      <c r="J355" t="s">
        <v>666</v>
      </c>
      <c r="K355" t="s">
        <v>705</v>
      </c>
      <c r="L355" t="s">
        <v>707</v>
      </c>
      <c r="M355" t="s">
        <v>722</v>
      </c>
      <c r="N355" t="s">
        <v>729</v>
      </c>
      <c r="O355" t="s">
        <v>1087</v>
      </c>
      <c r="P355" s="4">
        <v>1233.3599999999999</v>
      </c>
      <c r="Q355" s="23">
        <v>2120.4</v>
      </c>
      <c r="R355" s="4">
        <f t="shared" si="126"/>
        <v>2120.4</v>
      </c>
      <c r="S355" s="11">
        <v>0.17899999999999999</v>
      </c>
      <c r="T355" s="8">
        <v>20</v>
      </c>
      <c r="U355" s="4">
        <f t="shared" si="127"/>
        <v>34816.968000000001</v>
      </c>
      <c r="V355" s="4">
        <f t="shared" si="128"/>
        <v>24667.199999999997</v>
      </c>
      <c r="W355" s="4">
        <f t="shared" si="129"/>
        <v>10149.768000000004</v>
      </c>
      <c r="X355" s="11">
        <f t="shared" si="130"/>
        <v>0.29151785991244278</v>
      </c>
      <c r="Y355" s="3" t="str">
        <f t="shared" si="124"/>
        <v>Aug-2024</v>
      </c>
      <c r="Z355" s="3">
        <f t="shared" si="131"/>
        <v>45505</v>
      </c>
      <c r="AA355" s="3">
        <f t="shared" si="132"/>
        <v>44986</v>
      </c>
      <c r="AB355">
        <f t="shared" si="133"/>
        <v>17</v>
      </c>
      <c r="AC355" s="18" t="str">
        <f t="shared" si="125"/>
        <v>Q3-2024</v>
      </c>
      <c r="AD355" t="str">
        <f t="shared" si="134"/>
        <v>Asia → Japan → Osaka</v>
      </c>
      <c r="AG355" t="str">
        <f t="shared" si="135"/>
        <v>High</v>
      </c>
      <c r="AH355">
        <f t="shared" si="136"/>
        <v>0</v>
      </c>
      <c r="AI355">
        <f t="shared" si="137"/>
        <v>0</v>
      </c>
      <c r="AJ355" s="11">
        <f>MIN(S355, WhatIf_Panel!$B$2)</f>
        <v>0.17899999999999999</v>
      </c>
      <c r="AK355">
        <f>P355 * (1 + WhatIf_Panel!$B$3)</f>
        <v>1356.6959999999999</v>
      </c>
      <c r="AL355">
        <f>ROUND(T355 * (1 + WhatIf_Panel!$B$4), 0)</f>
        <v>21</v>
      </c>
      <c r="AM355">
        <f t="shared" si="138"/>
        <v>36557.816399999996</v>
      </c>
      <c r="AN355">
        <f t="shared" si="139"/>
        <v>28490.615999999998</v>
      </c>
      <c r="AO355">
        <f t="shared" si="140"/>
        <v>8067.2003999999979</v>
      </c>
      <c r="AP355" s="11">
        <f t="shared" si="141"/>
        <v>0.22066964590368693</v>
      </c>
      <c r="AQ355" s="4">
        <f t="shared" si="142"/>
        <v>1740.8483999999953</v>
      </c>
      <c r="AR355" s="4">
        <f t="shared" si="143"/>
        <v>-2082.5676000000058</v>
      </c>
    </row>
    <row r="356" spans="1:44" x14ac:dyDescent="0.25">
      <c r="A356" t="s">
        <v>368</v>
      </c>
      <c r="B356" s="3">
        <v>45603</v>
      </c>
      <c r="C356" s="13">
        <v>45622</v>
      </c>
      <c r="D356">
        <f t="shared" si="120"/>
        <v>19</v>
      </c>
      <c r="E356" t="str">
        <f t="shared" si="121"/>
        <v>Original</v>
      </c>
      <c r="F356" s="3">
        <f t="shared" si="122"/>
        <v>45622</v>
      </c>
      <c r="G356" s="8">
        <f t="shared" si="123"/>
        <v>19</v>
      </c>
      <c r="H356" t="s">
        <v>648</v>
      </c>
      <c r="I356" t="s">
        <v>655</v>
      </c>
      <c r="J356" t="s">
        <v>692</v>
      </c>
      <c r="K356" t="s">
        <v>703</v>
      </c>
      <c r="L356" t="s">
        <v>710</v>
      </c>
      <c r="M356" t="s">
        <v>713</v>
      </c>
      <c r="N356" t="s">
        <v>728</v>
      </c>
      <c r="O356" t="s">
        <v>1088</v>
      </c>
      <c r="P356" s="4">
        <v>55.35</v>
      </c>
      <c r="Q356" s="23">
        <v>128.68</v>
      </c>
      <c r="R356" s="4">
        <f t="shared" si="126"/>
        <v>128.68</v>
      </c>
      <c r="S356" s="11">
        <v>0.128</v>
      </c>
      <c r="T356" s="8">
        <v>10</v>
      </c>
      <c r="U356" s="4">
        <f t="shared" si="127"/>
        <v>1122.0896000000002</v>
      </c>
      <c r="V356" s="4">
        <f t="shared" si="128"/>
        <v>553.5</v>
      </c>
      <c r="W356" s="4">
        <f t="shared" si="129"/>
        <v>568.58960000000025</v>
      </c>
      <c r="X356" s="11">
        <f t="shared" si="130"/>
        <v>0.50672388372550647</v>
      </c>
      <c r="Y356" s="3" t="str">
        <f t="shared" si="124"/>
        <v>Nov-2024</v>
      </c>
      <c r="Z356" s="3">
        <f t="shared" si="131"/>
        <v>45597</v>
      </c>
      <c r="AA356" s="3">
        <f t="shared" si="132"/>
        <v>44927</v>
      </c>
      <c r="AB356">
        <f t="shared" si="133"/>
        <v>22</v>
      </c>
      <c r="AC356" s="18" t="str">
        <f t="shared" si="125"/>
        <v>Q4-2024</v>
      </c>
      <c r="AD356" t="str">
        <f t="shared" si="134"/>
        <v>Americas → Brazil → Rio de Janeiro</v>
      </c>
      <c r="AG356" t="str">
        <f t="shared" si="135"/>
        <v>Low</v>
      </c>
      <c r="AH356">
        <f t="shared" si="136"/>
        <v>0</v>
      </c>
      <c r="AI356">
        <f t="shared" si="137"/>
        <v>0</v>
      </c>
      <c r="AJ356" s="11">
        <f>MIN(S356, WhatIf_Panel!$B$2)</f>
        <v>0.128</v>
      </c>
      <c r="AK356">
        <f>P356 * (1 + WhatIf_Panel!$B$3)</f>
        <v>60.885000000000005</v>
      </c>
      <c r="AL356">
        <f>ROUND(T356 * (1 + WhatIf_Panel!$B$4), 0)</f>
        <v>11</v>
      </c>
      <c r="AM356">
        <f t="shared" si="138"/>
        <v>1234.29856</v>
      </c>
      <c r="AN356">
        <f t="shared" si="139"/>
        <v>669.73500000000001</v>
      </c>
      <c r="AO356">
        <f t="shared" si="140"/>
        <v>564.56355999999994</v>
      </c>
      <c r="AP356" s="11">
        <f t="shared" si="141"/>
        <v>0.457396272098057</v>
      </c>
      <c r="AQ356" s="4">
        <f t="shared" si="142"/>
        <v>112.20895999999971</v>
      </c>
      <c r="AR356" s="4">
        <f t="shared" si="143"/>
        <v>-4.0260400000003074</v>
      </c>
    </row>
    <row r="357" spans="1:44" x14ac:dyDescent="0.25">
      <c r="A357" t="s">
        <v>369</v>
      </c>
      <c r="B357" s="3">
        <v>45292</v>
      </c>
      <c r="C357" s="13">
        <v>45318</v>
      </c>
      <c r="D357">
        <f t="shared" si="120"/>
        <v>26</v>
      </c>
      <c r="E357" t="str">
        <f t="shared" si="121"/>
        <v>Original</v>
      </c>
      <c r="F357" s="3">
        <f t="shared" si="122"/>
        <v>45318</v>
      </c>
      <c r="G357" s="8">
        <f t="shared" si="123"/>
        <v>26</v>
      </c>
      <c r="H357" t="s">
        <v>649</v>
      </c>
      <c r="I357" t="s">
        <v>658</v>
      </c>
      <c r="J357" t="s">
        <v>693</v>
      </c>
      <c r="K357" t="s">
        <v>702</v>
      </c>
      <c r="L357" t="s">
        <v>710</v>
      </c>
      <c r="M357" t="s">
        <v>726</v>
      </c>
      <c r="N357" t="s">
        <v>733</v>
      </c>
      <c r="O357" t="s">
        <v>1089</v>
      </c>
      <c r="P357" s="4">
        <v>657.45</v>
      </c>
      <c r="Q357" s="23">
        <v>1325.96</v>
      </c>
      <c r="R357" s="4">
        <f t="shared" si="126"/>
        <v>1325.96</v>
      </c>
      <c r="S357" s="11">
        <v>0.16700000000000001</v>
      </c>
      <c r="T357" s="8">
        <v>21</v>
      </c>
      <c r="U357" s="4">
        <f t="shared" si="127"/>
        <v>23195.01828</v>
      </c>
      <c r="V357" s="4">
        <f t="shared" si="128"/>
        <v>13806.45</v>
      </c>
      <c r="W357" s="4">
        <f t="shared" si="129"/>
        <v>9388.5682799999995</v>
      </c>
      <c r="X357" s="11">
        <f t="shared" si="130"/>
        <v>0.40476658249048808</v>
      </c>
      <c r="Y357" s="3" t="str">
        <f t="shared" si="124"/>
        <v>Jan-2024</v>
      </c>
      <c r="Z357" s="3">
        <f t="shared" si="131"/>
        <v>45292</v>
      </c>
      <c r="AA357" s="3">
        <f t="shared" si="132"/>
        <v>44927</v>
      </c>
      <c r="AB357">
        <f t="shared" si="133"/>
        <v>12</v>
      </c>
      <c r="AC357" s="18" t="str">
        <f t="shared" si="125"/>
        <v>Q1-2024</v>
      </c>
      <c r="AD357" t="str">
        <f t="shared" si="134"/>
        <v>Europe → United Kingdom → Manchester</v>
      </c>
      <c r="AG357" t="str">
        <f t="shared" si="135"/>
        <v>Medium</v>
      </c>
      <c r="AH357">
        <f t="shared" si="136"/>
        <v>0</v>
      </c>
      <c r="AI357">
        <f t="shared" si="137"/>
        <v>0</v>
      </c>
      <c r="AJ357" s="11">
        <f>MIN(S357, WhatIf_Panel!$B$2)</f>
        <v>0.16700000000000001</v>
      </c>
      <c r="AK357">
        <f>P357 * (1 + WhatIf_Panel!$B$3)</f>
        <v>723.19500000000016</v>
      </c>
      <c r="AL357">
        <f>ROUND(T357 * (1 + WhatIf_Panel!$B$4), 0)</f>
        <v>22</v>
      </c>
      <c r="AM357">
        <f t="shared" si="138"/>
        <v>24299.542960000002</v>
      </c>
      <c r="AN357">
        <f t="shared" si="139"/>
        <v>15910.290000000005</v>
      </c>
      <c r="AO357">
        <f t="shared" si="140"/>
        <v>8389.252959999998</v>
      </c>
      <c r="AP357" s="11">
        <f t="shared" si="141"/>
        <v>0.34524324073953683</v>
      </c>
      <c r="AQ357" s="4">
        <f t="shared" si="142"/>
        <v>1104.5246800000023</v>
      </c>
      <c r="AR357" s="4">
        <f t="shared" si="143"/>
        <v>-999.31532000000152</v>
      </c>
    </row>
    <row r="358" spans="1:44" x14ac:dyDescent="0.25">
      <c r="A358" t="s">
        <v>370</v>
      </c>
      <c r="B358" s="3">
        <v>45883</v>
      </c>
      <c r="C358" s="13">
        <v>45911</v>
      </c>
      <c r="D358">
        <f t="shared" si="120"/>
        <v>28</v>
      </c>
      <c r="E358" t="str">
        <f t="shared" si="121"/>
        <v>Original</v>
      </c>
      <c r="F358" s="3">
        <f t="shared" si="122"/>
        <v>45911</v>
      </c>
      <c r="G358" s="8">
        <f t="shared" si="123"/>
        <v>28</v>
      </c>
      <c r="H358" t="s">
        <v>648</v>
      </c>
      <c r="I358" t="s">
        <v>655</v>
      </c>
      <c r="J358" t="s">
        <v>670</v>
      </c>
      <c r="K358" t="s">
        <v>703</v>
      </c>
      <c r="L358" t="s">
        <v>711</v>
      </c>
      <c r="M358" t="s">
        <v>721</v>
      </c>
      <c r="N358" t="s">
        <v>728</v>
      </c>
      <c r="O358" t="s">
        <v>1090</v>
      </c>
      <c r="P358" s="4">
        <v>1203.02</v>
      </c>
      <c r="Q358" s="23">
        <v>2439.33</v>
      </c>
      <c r="R358" s="4">
        <f t="shared" si="126"/>
        <v>2439.33</v>
      </c>
      <c r="S358" s="11">
        <v>0</v>
      </c>
      <c r="T358" s="8">
        <v>18</v>
      </c>
      <c r="U358" s="4">
        <f t="shared" si="127"/>
        <v>43907.94</v>
      </c>
      <c r="V358" s="4">
        <f t="shared" si="128"/>
        <v>21654.36</v>
      </c>
      <c r="W358" s="4">
        <f t="shared" si="129"/>
        <v>22253.58</v>
      </c>
      <c r="X358" s="11">
        <f t="shared" si="130"/>
        <v>0.50682359500354612</v>
      </c>
      <c r="Y358" s="3" t="str">
        <f t="shared" si="124"/>
        <v>Aug-2025</v>
      </c>
      <c r="Z358" s="3">
        <f t="shared" si="131"/>
        <v>45870</v>
      </c>
      <c r="AA358" s="3">
        <f t="shared" si="132"/>
        <v>44927</v>
      </c>
      <c r="AB358">
        <f t="shared" si="133"/>
        <v>31</v>
      </c>
      <c r="AC358" s="18" t="str">
        <f t="shared" si="125"/>
        <v>Q3-2025</v>
      </c>
      <c r="AD358" t="str">
        <f t="shared" si="134"/>
        <v>Americas → Brazil → São Paulo</v>
      </c>
      <c r="AG358" t="str">
        <f t="shared" si="135"/>
        <v>High</v>
      </c>
      <c r="AH358">
        <f t="shared" si="136"/>
        <v>0</v>
      </c>
      <c r="AI358">
        <f t="shared" si="137"/>
        <v>0</v>
      </c>
      <c r="AJ358" s="11">
        <f>MIN(S358, WhatIf_Panel!$B$2)</f>
        <v>0</v>
      </c>
      <c r="AK358">
        <f>P358 * (1 + WhatIf_Panel!$B$3)</f>
        <v>1323.3220000000001</v>
      </c>
      <c r="AL358">
        <f>ROUND(T358 * (1 + WhatIf_Panel!$B$4), 0)</f>
        <v>19</v>
      </c>
      <c r="AM358">
        <f t="shared" si="138"/>
        <v>46347.27</v>
      </c>
      <c r="AN358">
        <f t="shared" si="139"/>
        <v>25143.118000000002</v>
      </c>
      <c r="AO358">
        <f t="shared" si="140"/>
        <v>21204.151999999995</v>
      </c>
      <c r="AP358" s="11">
        <f t="shared" si="141"/>
        <v>0.45750595450390058</v>
      </c>
      <c r="AQ358" s="4">
        <f t="shared" si="142"/>
        <v>2439.3299999999945</v>
      </c>
      <c r="AR358" s="4">
        <f t="shared" si="143"/>
        <v>-1049.4280000000072</v>
      </c>
    </row>
    <row r="359" spans="1:44" x14ac:dyDescent="0.25">
      <c r="A359" t="s">
        <v>371</v>
      </c>
      <c r="B359" s="3">
        <v>45385</v>
      </c>
      <c r="C359" s="13">
        <v>45403</v>
      </c>
      <c r="D359">
        <f t="shared" si="120"/>
        <v>18</v>
      </c>
      <c r="E359" t="str">
        <f t="shared" si="121"/>
        <v>Original</v>
      </c>
      <c r="F359" s="3">
        <f t="shared" si="122"/>
        <v>45403</v>
      </c>
      <c r="G359" s="8">
        <f t="shared" si="123"/>
        <v>18</v>
      </c>
      <c r="H359" t="s">
        <v>648</v>
      </c>
      <c r="I359" t="s">
        <v>655</v>
      </c>
      <c r="J359" t="s">
        <v>672</v>
      </c>
      <c r="K359" t="s">
        <v>705</v>
      </c>
      <c r="L359" t="s">
        <v>710</v>
      </c>
      <c r="M359" t="s">
        <v>717</v>
      </c>
      <c r="N359" t="s">
        <v>729</v>
      </c>
      <c r="O359" t="s">
        <v>1091</v>
      </c>
      <c r="P359" s="4">
        <v>1176.69</v>
      </c>
      <c r="Q359" s="23">
        <v>2201.54</v>
      </c>
      <c r="R359" s="4">
        <f t="shared" si="126"/>
        <v>2201.54</v>
      </c>
      <c r="S359" s="11">
        <v>0.17</v>
      </c>
      <c r="T359" s="8">
        <v>27</v>
      </c>
      <c r="U359" s="4">
        <f t="shared" si="127"/>
        <v>49336.511399999996</v>
      </c>
      <c r="V359" s="4">
        <f t="shared" si="128"/>
        <v>31770.63</v>
      </c>
      <c r="W359" s="4">
        <f t="shared" si="129"/>
        <v>17565.881399999995</v>
      </c>
      <c r="X359" s="11">
        <f t="shared" si="130"/>
        <v>0.35604222717701106</v>
      </c>
      <c r="Y359" s="3" t="str">
        <f t="shared" si="124"/>
        <v>Apr-2024</v>
      </c>
      <c r="Z359" s="3">
        <f t="shared" si="131"/>
        <v>45383</v>
      </c>
      <c r="AA359" s="3">
        <f t="shared" si="132"/>
        <v>44927</v>
      </c>
      <c r="AB359">
        <f t="shared" si="133"/>
        <v>15</v>
      </c>
      <c r="AC359" s="18" t="str">
        <f t="shared" si="125"/>
        <v>Q2-2024</v>
      </c>
      <c r="AD359" t="str">
        <f t="shared" si="134"/>
        <v>Americas → Brazil → Brasília</v>
      </c>
      <c r="AG359" t="str">
        <f t="shared" si="135"/>
        <v>High</v>
      </c>
      <c r="AH359">
        <f t="shared" si="136"/>
        <v>0</v>
      </c>
      <c r="AI359">
        <f t="shared" si="137"/>
        <v>0</v>
      </c>
      <c r="AJ359" s="11">
        <f>MIN(S359, WhatIf_Panel!$B$2)</f>
        <v>0.17</v>
      </c>
      <c r="AK359">
        <f>P359 * (1 + WhatIf_Panel!$B$3)</f>
        <v>1294.3590000000002</v>
      </c>
      <c r="AL359">
        <f>ROUND(T359 * (1 + WhatIf_Panel!$B$4), 0)</f>
        <v>28</v>
      </c>
      <c r="AM359">
        <f t="shared" si="138"/>
        <v>51163.789599999996</v>
      </c>
      <c r="AN359">
        <f t="shared" si="139"/>
        <v>36242.052000000003</v>
      </c>
      <c r="AO359">
        <f t="shared" si="140"/>
        <v>14921.737599999993</v>
      </c>
      <c r="AP359" s="11">
        <f t="shared" si="141"/>
        <v>0.29164644989471217</v>
      </c>
      <c r="AQ359" s="4">
        <f t="shared" si="142"/>
        <v>1827.2782000000007</v>
      </c>
      <c r="AR359" s="4">
        <f t="shared" si="143"/>
        <v>-2644.1438000000016</v>
      </c>
    </row>
    <row r="360" spans="1:44" x14ac:dyDescent="0.25">
      <c r="A360" t="s">
        <v>372</v>
      </c>
      <c r="B360" s="3">
        <v>45621</v>
      </c>
      <c r="C360" s="13">
        <v>45633</v>
      </c>
      <c r="D360">
        <f t="shared" si="120"/>
        <v>12</v>
      </c>
      <c r="E360" t="str">
        <f t="shared" si="121"/>
        <v>Original</v>
      </c>
      <c r="F360" s="3">
        <f t="shared" si="122"/>
        <v>45633</v>
      </c>
      <c r="G360" s="8">
        <f t="shared" si="123"/>
        <v>12</v>
      </c>
      <c r="H360" t="s">
        <v>647</v>
      </c>
      <c r="I360" t="s">
        <v>659</v>
      </c>
      <c r="J360" t="s">
        <v>685</v>
      </c>
      <c r="K360" t="s">
        <v>701</v>
      </c>
      <c r="L360" t="s">
        <v>710</v>
      </c>
      <c r="M360" t="s">
        <v>720</v>
      </c>
      <c r="N360" t="s">
        <v>733</v>
      </c>
      <c r="O360" t="s">
        <v>1092</v>
      </c>
      <c r="P360" s="4">
        <v>769.9</v>
      </c>
      <c r="Q360" s="23">
        <v>814.36</v>
      </c>
      <c r="R360" s="4">
        <f t="shared" si="126"/>
        <v>814.36</v>
      </c>
      <c r="S360" s="11">
        <v>0</v>
      </c>
      <c r="T360" s="8">
        <v>5</v>
      </c>
      <c r="U360" s="4">
        <f t="shared" si="127"/>
        <v>4071.8</v>
      </c>
      <c r="V360" s="4">
        <f t="shared" si="128"/>
        <v>3849.5</v>
      </c>
      <c r="W360" s="4">
        <f t="shared" si="129"/>
        <v>222.30000000000018</v>
      </c>
      <c r="X360" s="11">
        <f t="shared" si="130"/>
        <v>5.4595019401738831E-2</v>
      </c>
      <c r="Y360" s="3" t="str">
        <f t="shared" si="124"/>
        <v>Nov-2024</v>
      </c>
      <c r="Z360" s="3">
        <f t="shared" si="131"/>
        <v>45597</v>
      </c>
      <c r="AA360" s="3">
        <f t="shared" si="132"/>
        <v>44927</v>
      </c>
      <c r="AB360">
        <f t="shared" si="133"/>
        <v>22</v>
      </c>
      <c r="AC360" s="18" t="str">
        <f t="shared" si="125"/>
        <v>Q4-2024</v>
      </c>
      <c r="AD360" t="str">
        <f t="shared" si="134"/>
        <v>Asia → China → Shanghai</v>
      </c>
      <c r="AG360" t="str">
        <f t="shared" si="135"/>
        <v>Low</v>
      </c>
      <c r="AH360">
        <f t="shared" si="136"/>
        <v>0</v>
      </c>
      <c r="AI360">
        <f t="shared" si="137"/>
        <v>0</v>
      </c>
      <c r="AJ360" s="11">
        <f>MIN(S360, WhatIf_Panel!$B$2)</f>
        <v>0</v>
      </c>
      <c r="AK360">
        <f>P360 * (1 + WhatIf_Panel!$B$3)</f>
        <v>846.8900000000001</v>
      </c>
      <c r="AL360">
        <f>ROUND(T360 * (1 + WhatIf_Panel!$B$4), 0)</f>
        <v>5</v>
      </c>
      <c r="AM360">
        <f t="shared" si="138"/>
        <v>4071.8</v>
      </c>
      <c r="AN360">
        <f t="shared" si="139"/>
        <v>4234.4500000000007</v>
      </c>
      <c r="AO360">
        <f t="shared" si="140"/>
        <v>-162.65000000000055</v>
      </c>
      <c r="AP360" s="11">
        <f t="shared" si="141"/>
        <v>-3.9945478658087466E-2</v>
      </c>
      <c r="AQ360" s="4">
        <f t="shared" si="142"/>
        <v>0</v>
      </c>
      <c r="AR360" s="4">
        <f t="shared" si="143"/>
        <v>-384.95000000000073</v>
      </c>
    </row>
    <row r="361" spans="1:44" x14ac:dyDescent="0.25">
      <c r="A361" t="s">
        <v>373</v>
      </c>
      <c r="B361" s="3">
        <v>45309</v>
      </c>
      <c r="C361" s="13">
        <v>45325</v>
      </c>
      <c r="D361">
        <f t="shared" si="120"/>
        <v>16</v>
      </c>
      <c r="E361" t="str">
        <f t="shared" si="121"/>
        <v>Original</v>
      </c>
      <c r="F361" s="3">
        <f t="shared" si="122"/>
        <v>45325</v>
      </c>
      <c r="G361" s="8">
        <f t="shared" si="123"/>
        <v>16</v>
      </c>
      <c r="H361" t="s">
        <v>646</v>
      </c>
      <c r="I361" t="s">
        <v>661</v>
      </c>
      <c r="J361" t="s">
        <v>695</v>
      </c>
      <c r="K361" t="s">
        <v>703</v>
      </c>
      <c r="L361" t="s">
        <v>710</v>
      </c>
      <c r="M361" t="s">
        <v>716</v>
      </c>
      <c r="N361" t="s">
        <v>728</v>
      </c>
      <c r="O361" t="s">
        <v>1093</v>
      </c>
      <c r="P361" s="4">
        <v>666.23</v>
      </c>
      <c r="Q361" s="23">
        <v>1382.91</v>
      </c>
      <c r="R361" s="4">
        <f t="shared" si="126"/>
        <v>1382.91</v>
      </c>
      <c r="S361" s="11">
        <v>0.17599999999999999</v>
      </c>
      <c r="T361" s="8">
        <v>13</v>
      </c>
      <c r="U361" s="4">
        <f t="shared" si="127"/>
        <v>14813.731920000002</v>
      </c>
      <c r="V361" s="4">
        <f t="shared" si="128"/>
        <v>8660.99</v>
      </c>
      <c r="W361" s="4">
        <f t="shared" si="129"/>
        <v>6152.7419200000022</v>
      </c>
      <c r="X361" s="11">
        <f t="shared" si="130"/>
        <v>0.41534043907553048</v>
      </c>
      <c r="Y361" s="3" t="str">
        <f t="shared" si="124"/>
        <v>Jan-2024</v>
      </c>
      <c r="Z361" s="3">
        <f t="shared" si="131"/>
        <v>45292</v>
      </c>
      <c r="AA361" s="3">
        <f t="shared" si="132"/>
        <v>44927</v>
      </c>
      <c r="AB361">
        <f t="shared" si="133"/>
        <v>12</v>
      </c>
      <c r="AC361" s="18" t="str">
        <f t="shared" si="125"/>
        <v>Q1-2024</v>
      </c>
      <c r="AD361" t="str">
        <f t="shared" si="134"/>
        <v>Africa → South Africa → Cape Town</v>
      </c>
      <c r="AG361" t="str">
        <f t="shared" si="135"/>
        <v>Medium</v>
      </c>
      <c r="AH361">
        <f t="shared" si="136"/>
        <v>0</v>
      </c>
      <c r="AI361">
        <f t="shared" si="137"/>
        <v>0</v>
      </c>
      <c r="AJ361" s="11">
        <f>MIN(S361, WhatIf_Panel!$B$2)</f>
        <v>0.17599999999999999</v>
      </c>
      <c r="AK361">
        <f>P361 * (1 + WhatIf_Panel!$B$3)</f>
        <v>732.85300000000007</v>
      </c>
      <c r="AL361">
        <f>ROUND(T361 * (1 + WhatIf_Panel!$B$4), 0)</f>
        <v>14</v>
      </c>
      <c r="AM361">
        <f t="shared" si="138"/>
        <v>15953.249760000002</v>
      </c>
      <c r="AN361">
        <f t="shared" si="139"/>
        <v>10259.942000000001</v>
      </c>
      <c r="AO361">
        <f t="shared" si="140"/>
        <v>5693.3077600000015</v>
      </c>
      <c r="AP361" s="11">
        <f t="shared" si="141"/>
        <v>0.3568744829830835</v>
      </c>
      <c r="AQ361" s="4">
        <f t="shared" si="142"/>
        <v>1139.5178400000004</v>
      </c>
      <c r="AR361" s="4">
        <f t="shared" si="143"/>
        <v>-459.4341600000007</v>
      </c>
    </row>
    <row r="362" spans="1:44" x14ac:dyDescent="0.25">
      <c r="A362" t="s">
        <v>374</v>
      </c>
      <c r="B362" s="3">
        <v>45466</v>
      </c>
      <c r="C362" s="13">
        <v>45468</v>
      </c>
      <c r="D362">
        <f t="shared" si="120"/>
        <v>2</v>
      </c>
      <c r="E362" t="str">
        <f t="shared" si="121"/>
        <v>Original</v>
      </c>
      <c r="F362" s="3">
        <f t="shared" si="122"/>
        <v>45468</v>
      </c>
      <c r="G362" s="8">
        <f t="shared" si="123"/>
        <v>2</v>
      </c>
      <c r="H362" t="s">
        <v>649</v>
      </c>
      <c r="I362" t="s">
        <v>658</v>
      </c>
      <c r="J362" t="s">
        <v>674</v>
      </c>
      <c r="K362" t="s">
        <v>705</v>
      </c>
      <c r="L362" t="s">
        <v>709</v>
      </c>
      <c r="M362" t="s">
        <v>716</v>
      </c>
      <c r="N362" t="s">
        <v>733</v>
      </c>
      <c r="O362" t="s">
        <v>1094</v>
      </c>
      <c r="P362" s="4">
        <v>951.44</v>
      </c>
      <c r="Q362" s="23">
        <v>1646.43</v>
      </c>
      <c r="R362" s="4">
        <f t="shared" si="126"/>
        <v>1646.43</v>
      </c>
      <c r="S362" s="11">
        <v>0.11</v>
      </c>
      <c r="T362" s="8">
        <v>24</v>
      </c>
      <c r="U362" s="4">
        <f t="shared" si="127"/>
        <v>35167.7448</v>
      </c>
      <c r="V362" s="4">
        <f t="shared" si="128"/>
        <v>22834.560000000001</v>
      </c>
      <c r="W362" s="4">
        <f t="shared" si="129"/>
        <v>12333.184799999999</v>
      </c>
      <c r="X362" s="11">
        <f t="shared" si="130"/>
        <v>0.35069592520473475</v>
      </c>
      <c r="Y362" s="3" t="str">
        <f t="shared" si="124"/>
        <v>Jun-2024</v>
      </c>
      <c r="Z362" s="3">
        <f t="shared" si="131"/>
        <v>45444</v>
      </c>
      <c r="AA362" s="3">
        <f t="shared" si="132"/>
        <v>44927</v>
      </c>
      <c r="AB362">
        <f t="shared" si="133"/>
        <v>17</v>
      </c>
      <c r="AC362" s="18" t="str">
        <f t="shared" si="125"/>
        <v>Q2-2024</v>
      </c>
      <c r="AD362" t="str">
        <f t="shared" si="134"/>
        <v>Europe → United Kingdom → Birmingham</v>
      </c>
      <c r="AG362" t="str">
        <f t="shared" si="135"/>
        <v>High</v>
      </c>
      <c r="AH362">
        <f t="shared" si="136"/>
        <v>1</v>
      </c>
      <c r="AI362">
        <f t="shared" si="137"/>
        <v>0</v>
      </c>
      <c r="AJ362" s="11">
        <f>MIN(S362, WhatIf_Panel!$B$2)</f>
        <v>0.11</v>
      </c>
      <c r="AK362">
        <f>P362 * (1 + WhatIf_Panel!$B$3)</f>
        <v>1046.5840000000001</v>
      </c>
      <c r="AL362">
        <f>ROUND(T362 * (1 + WhatIf_Panel!$B$4), 0)</f>
        <v>25</v>
      </c>
      <c r="AM362">
        <f t="shared" si="138"/>
        <v>36633.067499999997</v>
      </c>
      <c r="AN362">
        <f t="shared" si="139"/>
        <v>26164.600000000002</v>
      </c>
      <c r="AO362">
        <f t="shared" si="140"/>
        <v>10468.467499999995</v>
      </c>
      <c r="AP362" s="11">
        <f t="shared" si="141"/>
        <v>0.28576551772520814</v>
      </c>
      <c r="AQ362" s="4">
        <f t="shared" si="142"/>
        <v>1465.322699999997</v>
      </c>
      <c r="AR362" s="4">
        <f t="shared" si="143"/>
        <v>-1864.7173000000039</v>
      </c>
    </row>
    <row r="363" spans="1:44" x14ac:dyDescent="0.25">
      <c r="A363" t="s">
        <v>375</v>
      </c>
      <c r="B363" s="3">
        <v>45833</v>
      </c>
      <c r="C363" s="13">
        <v>45848</v>
      </c>
      <c r="D363">
        <f t="shared" si="120"/>
        <v>15</v>
      </c>
      <c r="E363" t="str">
        <f t="shared" si="121"/>
        <v>Original</v>
      </c>
      <c r="F363" s="3">
        <f t="shared" si="122"/>
        <v>45848</v>
      </c>
      <c r="G363" s="8">
        <f t="shared" si="123"/>
        <v>15</v>
      </c>
      <c r="H363" t="s">
        <v>649</v>
      </c>
      <c r="I363" t="s">
        <v>658</v>
      </c>
      <c r="J363" t="s">
        <v>674</v>
      </c>
      <c r="K363" t="s">
        <v>703</v>
      </c>
      <c r="L363" t="s">
        <v>709</v>
      </c>
      <c r="M363" t="s">
        <v>726</v>
      </c>
      <c r="N363" t="s">
        <v>730</v>
      </c>
      <c r="O363" t="s">
        <v>1095</v>
      </c>
      <c r="P363" s="4">
        <v>546.83000000000004</v>
      </c>
      <c r="Q363" s="23">
        <v>400.84</v>
      </c>
      <c r="R363" s="4">
        <f t="shared" si="126"/>
        <v>400.84</v>
      </c>
      <c r="S363" s="11">
        <v>7.8E-2</v>
      </c>
      <c r="T363" s="8">
        <v>13</v>
      </c>
      <c r="U363" s="4">
        <f t="shared" si="127"/>
        <v>4804.4682400000002</v>
      </c>
      <c r="V363" s="4">
        <f t="shared" si="128"/>
        <v>7108.7900000000009</v>
      </c>
      <c r="W363" s="4">
        <f t="shared" si="129"/>
        <v>-2304.3217600000007</v>
      </c>
      <c r="X363" s="11">
        <f t="shared" si="130"/>
        <v>-0.47962056254533608</v>
      </c>
      <c r="Y363" s="3" t="str">
        <f t="shared" si="124"/>
        <v>Jun-2025</v>
      </c>
      <c r="Z363" s="3">
        <f t="shared" si="131"/>
        <v>45809</v>
      </c>
      <c r="AA363" s="3">
        <f t="shared" si="132"/>
        <v>44927</v>
      </c>
      <c r="AB363">
        <f t="shared" si="133"/>
        <v>29</v>
      </c>
      <c r="AC363" s="18" t="str">
        <f t="shared" si="125"/>
        <v>Q2-2025</v>
      </c>
      <c r="AD363" t="str">
        <f t="shared" si="134"/>
        <v>Europe → United Kingdom → Birmingham</v>
      </c>
      <c r="AG363" t="str">
        <f t="shared" si="135"/>
        <v>Low</v>
      </c>
      <c r="AH363">
        <f t="shared" si="136"/>
        <v>0</v>
      </c>
      <c r="AI363">
        <f t="shared" si="137"/>
        <v>0</v>
      </c>
      <c r="AJ363" s="11">
        <f>MIN(S363, WhatIf_Panel!$B$2)</f>
        <v>7.8E-2</v>
      </c>
      <c r="AK363">
        <f>P363 * (1 + WhatIf_Panel!$B$3)</f>
        <v>601.51300000000015</v>
      </c>
      <c r="AL363">
        <f>ROUND(T363 * (1 + WhatIf_Panel!$B$4), 0)</f>
        <v>14</v>
      </c>
      <c r="AM363">
        <f t="shared" si="138"/>
        <v>5174.0427199999995</v>
      </c>
      <c r="AN363">
        <f t="shared" si="139"/>
        <v>8421.1820000000025</v>
      </c>
      <c r="AO363">
        <f t="shared" si="140"/>
        <v>-3247.1392800000031</v>
      </c>
      <c r="AP363" s="11">
        <f t="shared" si="141"/>
        <v>-0.62758261879987021</v>
      </c>
      <c r="AQ363" s="4">
        <f t="shared" si="142"/>
        <v>369.57447999999931</v>
      </c>
      <c r="AR363" s="4">
        <f t="shared" si="143"/>
        <v>-942.81752000000233</v>
      </c>
    </row>
    <row r="364" spans="1:44" x14ac:dyDescent="0.25">
      <c r="A364" t="s">
        <v>376</v>
      </c>
      <c r="B364" s="3">
        <v>45108</v>
      </c>
      <c r="C364" s="13">
        <v>45115</v>
      </c>
      <c r="D364">
        <f t="shared" si="120"/>
        <v>7</v>
      </c>
      <c r="E364" t="str">
        <f t="shared" si="121"/>
        <v>Original</v>
      </c>
      <c r="F364" s="3">
        <f t="shared" si="122"/>
        <v>45115</v>
      </c>
      <c r="G364" s="8">
        <f t="shared" si="123"/>
        <v>7</v>
      </c>
      <c r="H364" t="s">
        <v>646</v>
      </c>
      <c r="I364" t="s">
        <v>651</v>
      </c>
      <c r="J364" t="s">
        <v>663</v>
      </c>
      <c r="K364" t="s">
        <v>701</v>
      </c>
      <c r="L364" t="s">
        <v>707</v>
      </c>
      <c r="M364" t="s">
        <v>720</v>
      </c>
      <c r="N364" t="s">
        <v>731</v>
      </c>
      <c r="O364" t="s">
        <v>1096</v>
      </c>
      <c r="P364" s="4">
        <v>834.26</v>
      </c>
      <c r="Q364" s="23">
        <v>1780.56</v>
      </c>
      <c r="R364" s="4">
        <f t="shared" si="126"/>
        <v>1780.56</v>
      </c>
      <c r="S364" s="11">
        <v>1.4E-2</v>
      </c>
      <c r="T364" s="8">
        <v>47</v>
      </c>
      <c r="U364" s="4">
        <f t="shared" si="127"/>
        <v>82514.711519999997</v>
      </c>
      <c r="V364" s="4">
        <f t="shared" si="128"/>
        <v>39210.22</v>
      </c>
      <c r="W364" s="4">
        <f t="shared" si="129"/>
        <v>43304.491519999996</v>
      </c>
      <c r="X364" s="11">
        <f t="shared" si="130"/>
        <v>0.5248093427497933</v>
      </c>
      <c r="Y364" s="3" t="str">
        <f t="shared" si="124"/>
        <v>Jul-2023</v>
      </c>
      <c r="Z364" s="3">
        <f t="shared" si="131"/>
        <v>45108</v>
      </c>
      <c r="AA364" s="3">
        <f t="shared" si="132"/>
        <v>44927</v>
      </c>
      <c r="AB364">
        <f t="shared" si="133"/>
        <v>6</v>
      </c>
      <c r="AC364" s="18" t="str">
        <f t="shared" si="125"/>
        <v>Q3-2023</v>
      </c>
      <c r="AD364" t="str">
        <f t="shared" si="134"/>
        <v>Africa → Nigeria → Port Harcourt</v>
      </c>
      <c r="AG364" t="str">
        <f t="shared" si="135"/>
        <v>High</v>
      </c>
      <c r="AH364">
        <f t="shared" si="136"/>
        <v>1</v>
      </c>
      <c r="AI364">
        <f t="shared" si="137"/>
        <v>0</v>
      </c>
      <c r="AJ364" s="11">
        <f>MIN(S364, WhatIf_Panel!$B$2)</f>
        <v>1.4E-2</v>
      </c>
      <c r="AK364">
        <f>P364 * (1 + WhatIf_Panel!$B$3)</f>
        <v>917.68600000000004</v>
      </c>
      <c r="AL364">
        <f>ROUND(T364 * (1 + WhatIf_Panel!$B$4), 0)</f>
        <v>49</v>
      </c>
      <c r="AM364">
        <f t="shared" si="138"/>
        <v>86025.975839999999</v>
      </c>
      <c r="AN364">
        <f t="shared" si="139"/>
        <v>44966.614000000001</v>
      </c>
      <c r="AO364">
        <f t="shared" si="140"/>
        <v>41059.361839999998</v>
      </c>
      <c r="AP364" s="11">
        <f t="shared" si="141"/>
        <v>0.47729027702477261</v>
      </c>
      <c r="AQ364" s="4">
        <f t="shared" si="142"/>
        <v>3511.264320000002</v>
      </c>
      <c r="AR364" s="4">
        <f t="shared" si="143"/>
        <v>-2245.1296799999982</v>
      </c>
    </row>
    <row r="365" spans="1:44" x14ac:dyDescent="0.25">
      <c r="A365" t="s">
        <v>377</v>
      </c>
      <c r="B365" s="3">
        <v>45360</v>
      </c>
      <c r="C365" s="13">
        <v>45377</v>
      </c>
      <c r="D365">
        <f t="shared" si="120"/>
        <v>17</v>
      </c>
      <c r="E365" t="str">
        <f t="shared" si="121"/>
        <v>Original</v>
      </c>
      <c r="F365" s="3">
        <f t="shared" si="122"/>
        <v>45377</v>
      </c>
      <c r="G365" s="8">
        <f t="shared" si="123"/>
        <v>17</v>
      </c>
      <c r="H365" t="s">
        <v>647</v>
      </c>
      <c r="I365" t="s">
        <v>659</v>
      </c>
      <c r="J365" t="s">
        <v>676</v>
      </c>
      <c r="K365" t="s">
        <v>706</v>
      </c>
      <c r="L365" t="s">
        <v>708</v>
      </c>
      <c r="M365" t="s">
        <v>723</v>
      </c>
      <c r="N365" t="s">
        <v>732</v>
      </c>
      <c r="O365" t="s">
        <v>1097</v>
      </c>
      <c r="P365" s="4">
        <v>1029.67</v>
      </c>
      <c r="Q365" s="23">
        <v>1118.43</v>
      </c>
      <c r="R365" s="4">
        <f t="shared" si="126"/>
        <v>1118.43</v>
      </c>
      <c r="S365" s="11">
        <v>0.27200000000000002</v>
      </c>
      <c r="T365" s="8">
        <v>9</v>
      </c>
      <c r="U365" s="4">
        <f t="shared" si="127"/>
        <v>7327.9533600000004</v>
      </c>
      <c r="V365" s="4">
        <f t="shared" si="128"/>
        <v>9267.0300000000007</v>
      </c>
      <c r="W365" s="4">
        <f t="shared" si="129"/>
        <v>-1939.0766400000002</v>
      </c>
      <c r="X365" s="11">
        <f t="shared" si="130"/>
        <v>-0.26461367106736061</v>
      </c>
      <c r="Y365" s="3" t="str">
        <f t="shared" si="124"/>
        <v>Mar-2024</v>
      </c>
      <c r="Z365" s="3">
        <f t="shared" si="131"/>
        <v>45352</v>
      </c>
      <c r="AA365" s="3">
        <f t="shared" si="132"/>
        <v>44927</v>
      </c>
      <c r="AB365">
        <f t="shared" si="133"/>
        <v>14</v>
      </c>
      <c r="AC365" s="18" t="str">
        <f t="shared" si="125"/>
        <v>Q1-2024</v>
      </c>
      <c r="AD365" t="str">
        <f t="shared" si="134"/>
        <v>Asia → China → Shenzhen</v>
      </c>
      <c r="AG365" t="str">
        <f t="shared" si="135"/>
        <v>Medium</v>
      </c>
      <c r="AH365">
        <f t="shared" si="136"/>
        <v>0</v>
      </c>
      <c r="AI365">
        <f t="shared" si="137"/>
        <v>1</v>
      </c>
      <c r="AJ365" s="11">
        <f>MIN(S365, WhatIf_Panel!$B$2)</f>
        <v>0.25</v>
      </c>
      <c r="AK365">
        <f>P365 * (1 + WhatIf_Panel!$B$3)</f>
        <v>1132.6370000000002</v>
      </c>
      <c r="AL365">
        <f>ROUND(T365 * (1 + WhatIf_Panel!$B$4), 0)</f>
        <v>9</v>
      </c>
      <c r="AM365">
        <f t="shared" si="138"/>
        <v>7549.4025000000001</v>
      </c>
      <c r="AN365">
        <f t="shared" si="139"/>
        <v>10193.733000000002</v>
      </c>
      <c r="AO365">
        <f t="shared" si="140"/>
        <v>-2644.3305000000018</v>
      </c>
      <c r="AP365" s="11">
        <f t="shared" si="141"/>
        <v>-0.35027017038765673</v>
      </c>
      <c r="AQ365" s="4">
        <f t="shared" si="142"/>
        <v>221.44913999999972</v>
      </c>
      <c r="AR365" s="4">
        <f t="shared" si="143"/>
        <v>-705.25386000000162</v>
      </c>
    </row>
    <row r="366" spans="1:44" x14ac:dyDescent="0.25">
      <c r="A366" t="s">
        <v>378</v>
      </c>
      <c r="B366" s="3">
        <v>45082</v>
      </c>
      <c r="C366" s="13">
        <v>45105</v>
      </c>
      <c r="D366">
        <f t="shared" si="120"/>
        <v>23</v>
      </c>
      <c r="E366" t="str">
        <f t="shared" si="121"/>
        <v>Original</v>
      </c>
      <c r="F366" s="3">
        <f t="shared" si="122"/>
        <v>45105</v>
      </c>
      <c r="G366" s="8">
        <f t="shared" si="123"/>
        <v>23</v>
      </c>
      <c r="H366" t="s">
        <v>649</v>
      </c>
      <c r="I366" t="s">
        <v>658</v>
      </c>
      <c r="J366" t="s">
        <v>674</v>
      </c>
      <c r="K366" t="s">
        <v>701</v>
      </c>
      <c r="L366" t="s">
        <v>711</v>
      </c>
      <c r="M366" t="s">
        <v>723</v>
      </c>
      <c r="N366" t="s">
        <v>728</v>
      </c>
      <c r="O366" t="s">
        <v>1098</v>
      </c>
      <c r="P366" s="4">
        <v>605.82000000000005</v>
      </c>
      <c r="Q366" s="23">
        <v>771.12</v>
      </c>
      <c r="R366" s="4">
        <f t="shared" si="126"/>
        <v>771.12</v>
      </c>
      <c r="S366" s="11">
        <v>0.13200000000000001</v>
      </c>
      <c r="T366" s="8">
        <v>19</v>
      </c>
      <c r="U366" s="4">
        <f t="shared" si="127"/>
        <v>12717.311040000001</v>
      </c>
      <c r="V366" s="4">
        <f t="shared" si="128"/>
        <v>11510.580000000002</v>
      </c>
      <c r="W366" s="4">
        <f t="shared" si="129"/>
        <v>1206.7310399999988</v>
      </c>
      <c r="X366" s="11">
        <f t="shared" si="130"/>
        <v>9.4888851597986767E-2</v>
      </c>
      <c r="Y366" s="3" t="str">
        <f t="shared" si="124"/>
        <v>Jun-2023</v>
      </c>
      <c r="Z366" s="3">
        <f t="shared" si="131"/>
        <v>45078</v>
      </c>
      <c r="AA366" s="3">
        <f t="shared" si="132"/>
        <v>44927</v>
      </c>
      <c r="AB366">
        <f t="shared" si="133"/>
        <v>5</v>
      </c>
      <c r="AC366" s="18" t="str">
        <f t="shared" si="125"/>
        <v>Q2-2023</v>
      </c>
      <c r="AD366" t="str">
        <f t="shared" si="134"/>
        <v>Europe → United Kingdom → Birmingham</v>
      </c>
      <c r="AG366" t="str">
        <f t="shared" si="135"/>
        <v>Low</v>
      </c>
      <c r="AH366">
        <f t="shared" si="136"/>
        <v>0</v>
      </c>
      <c r="AI366">
        <f t="shared" si="137"/>
        <v>0</v>
      </c>
      <c r="AJ366" s="11">
        <f>MIN(S366, WhatIf_Panel!$B$2)</f>
        <v>0.13200000000000001</v>
      </c>
      <c r="AK366">
        <f>P366 * (1 + WhatIf_Panel!$B$3)</f>
        <v>666.40200000000016</v>
      </c>
      <c r="AL366">
        <f>ROUND(T366 * (1 + WhatIf_Panel!$B$4), 0)</f>
        <v>20</v>
      </c>
      <c r="AM366">
        <f t="shared" si="138"/>
        <v>13386.6432</v>
      </c>
      <c r="AN366">
        <f t="shared" si="139"/>
        <v>13328.040000000003</v>
      </c>
      <c r="AO366">
        <f t="shared" si="140"/>
        <v>58.603199999997742</v>
      </c>
      <c r="AP366" s="11">
        <f t="shared" si="141"/>
        <v>4.3777367577853823E-3</v>
      </c>
      <c r="AQ366" s="4">
        <f t="shared" si="142"/>
        <v>669.33215999999993</v>
      </c>
      <c r="AR366" s="4">
        <f t="shared" si="143"/>
        <v>-1148.127840000001</v>
      </c>
    </row>
    <row r="367" spans="1:44" x14ac:dyDescent="0.25">
      <c r="A367" t="s">
        <v>379</v>
      </c>
      <c r="B367" s="3">
        <v>45737</v>
      </c>
      <c r="C367" s="13">
        <v>45756</v>
      </c>
      <c r="D367">
        <f t="shared" si="120"/>
        <v>19</v>
      </c>
      <c r="E367" t="str">
        <f t="shared" si="121"/>
        <v>Original</v>
      </c>
      <c r="F367" s="3">
        <f t="shared" si="122"/>
        <v>45756</v>
      </c>
      <c r="G367" s="8">
        <f t="shared" si="123"/>
        <v>19</v>
      </c>
      <c r="H367" t="s">
        <v>647</v>
      </c>
      <c r="I367" t="s">
        <v>652</v>
      </c>
      <c r="J367" t="s">
        <v>689</v>
      </c>
      <c r="K367" t="s">
        <v>705</v>
      </c>
      <c r="L367" t="s">
        <v>710</v>
      </c>
      <c r="M367" t="s">
        <v>718</v>
      </c>
      <c r="N367" t="s">
        <v>727</v>
      </c>
      <c r="O367" t="s">
        <v>1099</v>
      </c>
      <c r="P367" s="4">
        <v>1055.45</v>
      </c>
      <c r="Q367" s="23">
        <v>1210.04</v>
      </c>
      <c r="R367" s="4">
        <f t="shared" si="126"/>
        <v>1210.04</v>
      </c>
      <c r="S367" s="11">
        <v>8.9999999999999993E-3</v>
      </c>
      <c r="T367" s="8">
        <v>18</v>
      </c>
      <c r="U367" s="4">
        <f t="shared" si="127"/>
        <v>21584.693520000001</v>
      </c>
      <c r="V367" s="4">
        <f t="shared" si="128"/>
        <v>18998.100000000002</v>
      </c>
      <c r="W367" s="4">
        <f t="shared" si="129"/>
        <v>2586.5935199999985</v>
      </c>
      <c r="X367" s="11">
        <f t="shared" si="130"/>
        <v>0.1198346188053727</v>
      </c>
      <c r="Y367" s="3" t="str">
        <f t="shared" si="124"/>
        <v>Mar-2025</v>
      </c>
      <c r="Z367" s="3">
        <f t="shared" si="131"/>
        <v>45717</v>
      </c>
      <c r="AA367" s="3">
        <f t="shared" si="132"/>
        <v>44986</v>
      </c>
      <c r="AB367">
        <f t="shared" si="133"/>
        <v>24</v>
      </c>
      <c r="AC367" s="18" t="str">
        <f t="shared" si="125"/>
        <v>Q1-2025</v>
      </c>
      <c r="AD367" t="str">
        <f t="shared" si="134"/>
        <v>Asia → Japan → Tokyo</v>
      </c>
      <c r="AG367" t="str">
        <f t="shared" si="135"/>
        <v>Medium</v>
      </c>
      <c r="AH367">
        <f t="shared" si="136"/>
        <v>0</v>
      </c>
      <c r="AI367">
        <f t="shared" si="137"/>
        <v>0</v>
      </c>
      <c r="AJ367" s="11">
        <f>MIN(S367, WhatIf_Panel!$B$2)</f>
        <v>8.9999999999999993E-3</v>
      </c>
      <c r="AK367">
        <f>P367 * (1 + WhatIf_Panel!$B$3)</f>
        <v>1160.9950000000001</v>
      </c>
      <c r="AL367">
        <f>ROUND(T367 * (1 + WhatIf_Panel!$B$4), 0)</f>
        <v>19</v>
      </c>
      <c r="AM367">
        <f t="shared" si="138"/>
        <v>22783.843159999997</v>
      </c>
      <c r="AN367">
        <f t="shared" si="139"/>
        <v>22058.905000000002</v>
      </c>
      <c r="AO367">
        <f t="shared" si="140"/>
        <v>724.93815999999424</v>
      </c>
      <c r="AP367" s="11">
        <f t="shared" si="141"/>
        <v>3.1818080685909814E-2</v>
      </c>
      <c r="AQ367" s="4">
        <f t="shared" si="142"/>
        <v>1199.149639999996</v>
      </c>
      <c r="AR367" s="4">
        <f t="shared" si="143"/>
        <v>-1861.6553600000043</v>
      </c>
    </row>
    <row r="368" spans="1:44" x14ac:dyDescent="0.25">
      <c r="A368" t="s">
        <v>380</v>
      </c>
      <c r="B368" s="3">
        <v>45445</v>
      </c>
      <c r="C368" s="13">
        <v>45458</v>
      </c>
      <c r="D368">
        <f t="shared" si="120"/>
        <v>13</v>
      </c>
      <c r="E368" t="str">
        <f t="shared" si="121"/>
        <v>Original</v>
      </c>
      <c r="F368" s="3">
        <f t="shared" si="122"/>
        <v>45458</v>
      </c>
      <c r="G368" s="8">
        <f t="shared" si="123"/>
        <v>13</v>
      </c>
      <c r="H368" t="s">
        <v>646</v>
      </c>
      <c r="I368" t="s">
        <v>650</v>
      </c>
      <c r="J368" t="s">
        <v>675</v>
      </c>
      <c r="K368" t="s">
        <v>702</v>
      </c>
      <c r="L368" t="s">
        <v>708</v>
      </c>
      <c r="M368" t="s">
        <v>719</v>
      </c>
      <c r="N368" t="s">
        <v>730</v>
      </c>
      <c r="O368" t="s">
        <v>1100</v>
      </c>
      <c r="P368" s="4">
        <v>1295.18</v>
      </c>
      <c r="Q368" s="23">
        <v>3024.03</v>
      </c>
      <c r="R368" s="4">
        <f t="shared" si="126"/>
        <v>3024.03</v>
      </c>
      <c r="S368" s="11">
        <v>0.192</v>
      </c>
      <c r="T368" s="8">
        <v>8</v>
      </c>
      <c r="U368" s="4">
        <f t="shared" si="127"/>
        <v>19547.329920000004</v>
      </c>
      <c r="V368" s="4">
        <f t="shared" si="128"/>
        <v>10361.44</v>
      </c>
      <c r="W368" s="4">
        <f t="shared" si="129"/>
        <v>9185.8899200000033</v>
      </c>
      <c r="X368" s="11">
        <f t="shared" si="130"/>
        <v>0.46993067378483178</v>
      </c>
      <c r="Y368" s="3" t="str">
        <f t="shared" si="124"/>
        <v>Jun-2024</v>
      </c>
      <c r="Z368" s="3">
        <f t="shared" si="131"/>
        <v>45444</v>
      </c>
      <c r="AA368" s="3">
        <f t="shared" si="132"/>
        <v>44927</v>
      </c>
      <c r="AB368">
        <f t="shared" si="133"/>
        <v>17</v>
      </c>
      <c r="AC368" s="18" t="str">
        <f t="shared" si="125"/>
        <v>Q2-2024</v>
      </c>
      <c r="AD368" t="str">
        <f t="shared" si="134"/>
        <v>Africa → Kenya → Mombasa</v>
      </c>
      <c r="AG368" t="str">
        <f t="shared" si="135"/>
        <v>High</v>
      </c>
      <c r="AH368">
        <f t="shared" si="136"/>
        <v>0</v>
      </c>
      <c r="AI368">
        <f t="shared" si="137"/>
        <v>0</v>
      </c>
      <c r="AJ368" s="11">
        <f>MIN(S368, WhatIf_Panel!$B$2)</f>
        <v>0.192</v>
      </c>
      <c r="AK368">
        <f>P368 * (1 + WhatIf_Panel!$B$3)</f>
        <v>1424.6980000000001</v>
      </c>
      <c r="AL368">
        <f>ROUND(T368 * (1 + WhatIf_Panel!$B$4), 0)</f>
        <v>8</v>
      </c>
      <c r="AM368">
        <f t="shared" si="138"/>
        <v>19547.329920000004</v>
      </c>
      <c r="AN368">
        <f t="shared" si="139"/>
        <v>11397.584000000001</v>
      </c>
      <c r="AO368">
        <f t="shared" si="140"/>
        <v>8149.745920000003</v>
      </c>
      <c r="AP368" s="11">
        <f t="shared" si="141"/>
        <v>0.41692374116331493</v>
      </c>
      <c r="AQ368" s="4">
        <f t="shared" si="142"/>
        <v>0</v>
      </c>
      <c r="AR368" s="4">
        <f t="shared" si="143"/>
        <v>-1036.1440000000002</v>
      </c>
    </row>
    <row r="369" spans="1:44" x14ac:dyDescent="0.25">
      <c r="A369" t="s">
        <v>381</v>
      </c>
      <c r="B369" s="3">
        <v>45731</v>
      </c>
      <c r="C369" s="13">
        <v>45745</v>
      </c>
      <c r="D369">
        <f t="shared" si="120"/>
        <v>14</v>
      </c>
      <c r="E369" t="str">
        <f t="shared" si="121"/>
        <v>Original</v>
      </c>
      <c r="F369" s="3">
        <f t="shared" si="122"/>
        <v>45745</v>
      </c>
      <c r="G369" s="8">
        <f t="shared" si="123"/>
        <v>14</v>
      </c>
      <c r="H369" t="s">
        <v>647</v>
      </c>
      <c r="I369" t="s">
        <v>654</v>
      </c>
      <c r="J369" t="s">
        <v>691</v>
      </c>
      <c r="K369" t="s">
        <v>706</v>
      </c>
      <c r="L369" t="s">
        <v>711</v>
      </c>
      <c r="M369" t="s">
        <v>712</v>
      </c>
      <c r="N369" t="s">
        <v>727</v>
      </c>
      <c r="O369" t="s">
        <v>1101</v>
      </c>
      <c r="P369" s="4">
        <v>935.83</v>
      </c>
      <c r="Q369" s="23">
        <v>2303.46</v>
      </c>
      <c r="R369" s="4">
        <f t="shared" si="126"/>
        <v>2303.46</v>
      </c>
      <c r="S369" s="11">
        <v>0.105</v>
      </c>
      <c r="T369" s="8">
        <v>9</v>
      </c>
      <c r="U369" s="4">
        <f t="shared" si="127"/>
        <v>18554.370299999999</v>
      </c>
      <c r="V369" s="4">
        <f t="shared" si="128"/>
        <v>8422.4700000000012</v>
      </c>
      <c r="W369" s="4">
        <f t="shared" si="129"/>
        <v>10131.900299999998</v>
      </c>
      <c r="X369" s="11">
        <f t="shared" si="130"/>
        <v>0.54606543559174292</v>
      </c>
      <c r="Y369" s="3" t="str">
        <f t="shared" si="124"/>
        <v>Mar-2025</v>
      </c>
      <c r="Z369" s="3">
        <f t="shared" si="131"/>
        <v>45717</v>
      </c>
      <c r="AA369" s="3">
        <f t="shared" si="132"/>
        <v>44927</v>
      </c>
      <c r="AB369">
        <f t="shared" si="133"/>
        <v>26</v>
      </c>
      <c r="AC369" s="18" t="str">
        <f t="shared" si="125"/>
        <v>Q1-2025</v>
      </c>
      <c r="AD369" t="str">
        <f t="shared" si="134"/>
        <v>Asia → India → Mumbai</v>
      </c>
      <c r="AG369" t="str">
        <f t="shared" si="135"/>
        <v>High</v>
      </c>
      <c r="AH369">
        <f t="shared" si="136"/>
        <v>0</v>
      </c>
      <c r="AI369">
        <f t="shared" si="137"/>
        <v>0</v>
      </c>
      <c r="AJ369" s="11">
        <f>MIN(S369, WhatIf_Panel!$B$2)</f>
        <v>0.105</v>
      </c>
      <c r="AK369">
        <f>P369 * (1 + WhatIf_Panel!$B$3)</f>
        <v>1029.4130000000002</v>
      </c>
      <c r="AL369">
        <f>ROUND(T369 * (1 + WhatIf_Panel!$B$4), 0)</f>
        <v>9</v>
      </c>
      <c r="AM369">
        <f t="shared" si="138"/>
        <v>18554.370299999999</v>
      </c>
      <c r="AN369">
        <f t="shared" si="139"/>
        <v>9264.7170000000024</v>
      </c>
      <c r="AO369">
        <f t="shared" si="140"/>
        <v>9289.6532999999963</v>
      </c>
      <c r="AP369" s="11">
        <f t="shared" si="141"/>
        <v>0.50067197915091721</v>
      </c>
      <c r="AQ369" s="4">
        <f t="shared" si="142"/>
        <v>0</v>
      </c>
      <c r="AR369" s="4">
        <f t="shared" si="143"/>
        <v>-842.24700000000121</v>
      </c>
    </row>
    <row r="370" spans="1:44" x14ac:dyDescent="0.25">
      <c r="A370" t="s">
        <v>382</v>
      </c>
      <c r="B370" s="3">
        <v>45194</v>
      </c>
      <c r="C370" s="13">
        <v>45208</v>
      </c>
      <c r="D370">
        <f t="shared" si="120"/>
        <v>14</v>
      </c>
      <c r="E370" t="str">
        <f t="shared" si="121"/>
        <v>Original</v>
      </c>
      <c r="F370" s="3">
        <f t="shared" si="122"/>
        <v>45208</v>
      </c>
      <c r="G370" s="8">
        <f t="shared" si="123"/>
        <v>14</v>
      </c>
      <c r="H370" t="s">
        <v>648</v>
      </c>
      <c r="I370" t="s">
        <v>660</v>
      </c>
      <c r="J370" t="s">
        <v>700</v>
      </c>
      <c r="K370" t="s">
        <v>705</v>
      </c>
      <c r="L370" t="s">
        <v>709</v>
      </c>
      <c r="M370" t="s">
        <v>713</v>
      </c>
      <c r="N370" t="s">
        <v>731</v>
      </c>
      <c r="O370" t="s">
        <v>1102</v>
      </c>
      <c r="P370" s="4">
        <v>1279.56</v>
      </c>
      <c r="Q370" s="23">
        <v>3083.8</v>
      </c>
      <c r="R370" s="4">
        <f t="shared" si="126"/>
        <v>3083.8</v>
      </c>
      <c r="S370" s="11">
        <v>0.106</v>
      </c>
      <c r="T370" s="8">
        <v>5</v>
      </c>
      <c r="U370" s="4">
        <f t="shared" si="127"/>
        <v>13784.586000000001</v>
      </c>
      <c r="V370" s="4">
        <f t="shared" si="128"/>
        <v>6397.7999999999993</v>
      </c>
      <c r="W370" s="4">
        <f t="shared" si="129"/>
        <v>7386.7860000000019</v>
      </c>
      <c r="X370" s="11">
        <f t="shared" si="130"/>
        <v>0.53587289455047848</v>
      </c>
      <c r="Y370" s="3" t="str">
        <f t="shared" si="124"/>
        <v>Sep-2023</v>
      </c>
      <c r="Z370" s="3">
        <f t="shared" si="131"/>
        <v>45170</v>
      </c>
      <c r="AA370" s="3">
        <f t="shared" si="132"/>
        <v>44927</v>
      </c>
      <c r="AB370">
        <f t="shared" si="133"/>
        <v>8</v>
      </c>
      <c r="AC370" s="18" t="str">
        <f t="shared" si="125"/>
        <v>Q3-2023</v>
      </c>
      <c r="AD370" t="str">
        <f t="shared" si="134"/>
        <v>Americas → USA → New York</v>
      </c>
      <c r="AG370" t="str">
        <f t="shared" si="135"/>
        <v>High</v>
      </c>
      <c r="AH370">
        <f t="shared" si="136"/>
        <v>0</v>
      </c>
      <c r="AI370">
        <f t="shared" si="137"/>
        <v>0</v>
      </c>
      <c r="AJ370" s="11">
        <f>MIN(S370, WhatIf_Panel!$B$2)</f>
        <v>0.106</v>
      </c>
      <c r="AK370">
        <f>P370 * (1 + WhatIf_Panel!$B$3)</f>
        <v>1407.5160000000001</v>
      </c>
      <c r="AL370">
        <f>ROUND(T370 * (1 + WhatIf_Panel!$B$4), 0)</f>
        <v>5</v>
      </c>
      <c r="AM370">
        <f t="shared" si="138"/>
        <v>13784.586000000001</v>
      </c>
      <c r="AN370">
        <f t="shared" si="139"/>
        <v>7037.58</v>
      </c>
      <c r="AO370">
        <f t="shared" si="140"/>
        <v>6747.0060000000012</v>
      </c>
      <c r="AP370" s="11">
        <f t="shared" si="141"/>
        <v>0.48946018400552621</v>
      </c>
      <c r="AQ370" s="4">
        <f t="shared" si="142"/>
        <v>0</v>
      </c>
      <c r="AR370" s="4">
        <f t="shared" si="143"/>
        <v>-639.78000000000065</v>
      </c>
    </row>
    <row r="371" spans="1:44" x14ac:dyDescent="0.25">
      <c r="A371" t="s">
        <v>383</v>
      </c>
      <c r="B371" s="3">
        <v>45832</v>
      </c>
      <c r="C371" s="13">
        <v>45861</v>
      </c>
      <c r="D371">
        <f t="shared" si="120"/>
        <v>29</v>
      </c>
      <c r="E371" t="str">
        <f t="shared" si="121"/>
        <v>Original</v>
      </c>
      <c r="F371" s="3">
        <f t="shared" si="122"/>
        <v>45861</v>
      </c>
      <c r="G371" s="8">
        <f t="shared" si="123"/>
        <v>29</v>
      </c>
      <c r="H371" t="s">
        <v>648</v>
      </c>
      <c r="I371" t="s">
        <v>653</v>
      </c>
      <c r="J371" t="s">
        <v>688</v>
      </c>
      <c r="K371" t="s">
        <v>703</v>
      </c>
      <c r="L371" t="s">
        <v>709</v>
      </c>
      <c r="M371" t="s">
        <v>714</v>
      </c>
      <c r="N371" t="s">
        <v>728</v>
      </c>
      <c r="O371" t="s">
        <v>1103</v>
      </c>
      <c r="P371" s="4">
        <v>255.4</v>
      </c>
      <c r="Q371" s="23">
        <v>322.70999999999998</v>
      </c>
      <c r="R371" s="4">
        <f t="shared" si="126"/>
        <v>322.70999999999998</v>
      </c>
      <c r="S371" s="11">
        <v>0.115</v>
      </c>
      <c r="T371" s="8">
        <v>16</v>
      </c>
      <c r="U371" s="4">
        <f t="shared" si="127"/>
        <v>4569.5735999999997</v>
      </c>
      <c r="V371" s="4">
        <f t="shared" si="128"/>
        <v>4086.4</v>
      </c>
      <c r="W371" s="4">
        <f t="shared" si="129"/>
        <v>483.17359999999962</v>
      </c>
      <c r="X371" s="11">
        <f t="shared" si="130"/>
        <v>0.10573713048412212</v>
      </c>
      <c r="Y371" s="3" t="str">
        <f t="shared" si="124"/>
        <v>Jun-2025</v>
      </c>
      <c r="Z371" s="3">
        <f t="shared" si="131"/>
        <v>45809</v>
      </c>
      <c r="AA371" s="3">
        <f t="shared" si="132"/>
        <v>44927</v>
      </c>
      <c r="AB371">
        <f t="shared" si="133"/>
        <v>29</v>
      </c>
      <c r="AC371" s="18" t="str">
        <f t="shared" si="125"/>
        <v>Q2-2025</v>
      </c>
      <c r="AD371" t="str">
        <f t="shared" si="134"/>
        <v>Americas → Canada → Vancouver</v>
      </c>
      <c r="AG371" t="str">
        <f t="shared" si="135"/>
        <v>Low</v>
      </c>
      <c r="AH371">
        <f t="shared" si="136"/>
        <v>0</v>
      </c>
      <c r="AI371">
        <f t="shared" si="137"/>
        <v>0</v>
      </c>
      <c r="AJ371" s="11">
        <f>MIN(S371, WhatIf_Panel!$B$2)</f>
        <v>0.115</v>
      </c>
      <c r="AK371">
        <f>P371 * (1 + WhatIf_Panel!$B$3)</f>
        <v>280.94000000000005</v>
      </c>
      <c r="AL371">
        <f>ROUND(T371 * (1 + WhatIf_Panel!$B$4), 0)</f>
        <v>17</v>
      </c>
      <c r="AM371">
        <f t="shared" si="138"/>
        <v>4855.1719499999999</v>
      </c>
      <c r="AN371">
        <f t="shared" si="139"/>
        <v>4775.9800000000014</v>
      </c>
      <c r="AO371">
        <f t="shared" si="140"/>
        <v>79.191949999998542</v>
      </c>
      <c r="AP371" s="11">
        <f t="shared" si="141"/>
        <v>1.6310843532534113E-2</v>
      </c>
      <c r="AQ371" s="4">
        <f t="shared" si="142"/>
        <v>285.59835000000021</v>
      </c>
      <c r="AR371" s="4">
        <f t="shared" si="143"/>
        <v>-403.98165000000108</v>
      </c>
    </row>
    <row r="372" spans="1:44" x14ac:dyDescent="0.25">
      <c r="A372" t="s">
        <v>384</v>
      </c>
      <c r="B372" s="3">
        <v>45286</v>
      </c>
      <c r="C372" s="13">
        <v>45294</v>
      </c>
      <c r="D372">
        <f t="shared" si="120"/>
        <v>8</v>
      </c>
      <c r="E372" t="str">
        <f t="shared" si="121"/>
        <v>Original</v>
      </c>
      <c r="F372" s="3">
        <f t="shared" si="122"/>
        <v>45294</v>
      </c>
      <c r="G372" s="8">
        <f t="shared" si="123"/>
        <v>8</v>
      </c>
      <c r="H372" t="s">
        <v>649</v>
      </c>
      <c r="I372" t="s">
        <v>657</v>
      </c>
      <c r="J372" t="s">
        <v>679</v>
      </c>
      <c r="K372" t="s">
        <v>705</v>
      </c>
      <c r="L372" t="s">
        <v>707</v>
      </c>
      <c r="M372" t="s">
        <v>724</v>
      </c>
      <c r="N372" t="s">
        <v>731</v>
      </c>
      <c r="O372" t="s">
        <v>1104</v>
      </c>
      <c r="P372" s="4">
        <v>492.75</v>
      </c>
      <c r="Q372" s="23">
        <v>731.29</v>
      </c>
      <c r="R372" s="4">
        <f t="shared" si="126"/>
        <v>731.29</v>
      </c>
      <c r="S372" s="11">
        <v>5.8000000000000003E-2</v>
      </c>
      <c r="T372" s="8">
        <v>6</v>
      </c>
      <c r="U372" s="4">
        <f t="shared" si="127"/>
        <v>4133.25108</v>
      </c>
      <c r="V372" s="4">
        <f t="shared" si="128"/>
        <v>2956.5</v>
      </c>
      <c r="W372" s="4">
        <f t="shared" si="129"/>
        <v>1176.75108</v>
      </c>
      <c r="X372" s="11">
        <f t="shared" si="130"/>
        <v>0.28470350753528384</v>
      </c>
      <c r="Y372" s="3" t="str">
        <f t="shared" si="124"/>
        <v>Dec-2023</v>
      </c>
      <c r="Z372" s="3">
        <f t="shared" si="131"/>
        <v>45261</v>
      </c>
      <c r="AA372" s="3">
        <f t="shared" si="132"/>
        <v>44927</v>
      </c>
      <c r="AB372">
        <f t="shared" si="133"/>
        <v>11</v>
      </c>
      <c r="AC372" s="18" t="str">
        <f t="shared" si="125"/>
        <v>Q4-2023</v>
      </c>
      <c r="AD372" t="str">
        <f t="shared" si="134"/>
        <v>Europe → France → Lyon</v>
      </c>
      <c r="AG372" t="str">
        <f t="shared" si="135"/>
        <v>Low</v>
      </c>
      <c r="AH372">
        <f t="shared" si="136"/>
        <v>0</v>
      </c>
      <c r="AI372">
        <f t="shared" si="137"/>
        <v>0</v>
      </c>
      <c r="AJ372" s="11">
        <f>MIN(S372, WhatIf_Panel!$B$2)</f>
        <v>5.8000000000000003E-2</v>
      </c>
      <c r="AK372">
        <f>P372 * (1 + WhatIf_Panel!$B$3)</f>
        <v>542.02500000000009</v>
      </c>
      <c r="AL372">
        <f>ROUND(T372 * (1 + WhatIf_Panel!$B$4), 0)</f>
        <v>6</v>
      </c>
      <c r="AM372">
        <f t="shared" si="138"/>
        <v>4133.25108</v>
      </c>
      <c r="AN372">
        <f t="shared" si="139"/>
        <v>3252.1500000000005</v>
      </c>
      <c r="AO372">
        <f t="shared" si="140"/>
        <v>881.10107999999946</v>
      </c>
      <c r="AP372" s="11">
        <f t="shared" si="141"/>
        <v>0.21317385828881208</v>
      </c>
      <c r="AQ372" s="4">
        <f t="shared" si="142"/>
        <v>0</v>
      </c>
      <c r="AR372" s="4">
        <f t="shared" si="143"/>
        <v>-295.65000000000055</v>
      </c>
    </row>
    <row r="373" spans="1:44" x14ac:dyDescent="0.25">
      <c r="A373" t="s">
        <v>385</v>
      </c>
      <c r="B373" s="3">
        <v>44962</v>
      </c>
      <c r="C373" s="13">
        <v>44985</v>
      </c>
      <c r="D373">
        <f t="shared" si="120"/>
        <v>23</v>
      </c>
      <c r="E373" t="str">
        <f t="shared" si="121"/>
        <v>Original</v>
      </c>
      <c r="F373" s="3">
        <f t="shared" si="122"/>
        <v>44985</v>
      </c>
      <c r="G373" s="8">
        <f t="shared" si="123"/>
        <v>23</v>
      </c>
      <c r="H373" t="s">
        <v>648</v>
      </c>
      <c r="I373" t="s">
        <v>660</v>
      </c>
      <c r="J373" t="s">
        <v>697</v>
      </c>
      <c r="K373" t="s">
        <v>703</v>
      </c>
      <c r="L373" t="s">
        <v>710</v>
      </c>
      <c r="M373" t="s">
        <v>716</v>
      </c>
      <c r="N373" t="s">
        <v>730</v>
      </c>
      <c r="O373" t="s">
        <v>1105</v>
      </c>
      <c r="P373" s="4">
        <v>1214.49</v>
      </c>
      <c r="Q373" s="23">
        <v>1533.95</v>
      </c>
      <c r="R373" s="4">
        <f t="shared" si="126"/>
        <v>1533.95</v>
      </c>
      <c r="S373" s="11">
        <v>0</v>
      </c>
      <c r="T373" s="8">
        <v>11</v>
      </c>
      <c r="U373" s="4">
        <f t="shared" si="127"/>
        <v>16873.45</v>
      </c>
      <c r="V373" s="4">
        <f t="shared" si="128"/>
        <v>13359.39</v>
      </c>
      <c r="W373" s="4">
        <f t="shared" si="129"/>
        <v>3514.0600000000013</v>
      </c>
      <c r="X373" s="11">
        <f t="shared" si="130"/>
        <v>0.20825972163369086</v>
      </c>
      <c r="Y373" s="3" t="str">
        <f t="shared" si="124"/>
        <v>Feb-2023</v>
      </c>
      <c r="Z373" s="3">
        <f t="shared" si="131"/>
        <v>44958</v>
      </c>
      <c r="AA373" s="3">
        <f t="shared" si="132"/>
        <v>44927</v>
      </c>
      <c r="AB373">
        <f t="shared" si="133"/>
        <v>1</v>
      </c>
      <c r="AC373" s="18" t="str">
        <f t="shared" si="125"/>
        <v>Q1-2023</v>
      </c>
      <c r="AD373" t="str">
        <f t="shared" si="134"/>
        <v>Americas → USA → Austin</v>
      </c>
      <c r="AG373" t="str">
        <f t="shared" si="135"/>
        <v>Medium</v>
      </c>
      <c r="AH373">
        <f t="shared" si="136"/>
        <v>0</v>
      </c>
      <c r="AI373">
        <f t="shared" si="137"/>
        <v>0</v>
      </c>
      <c r="AJ373" s="11">
        <f>MIN(S373, WhatIf_Panel!$B$2)</f>
        <v>0</v>
      </c>
      <c r="AK373">
        <f>P373 * (1 + WhatIf_Panel!$B$3)</f>
        <v>1335.9390000000001</v>
      </c>
      <c r="AL373">
        <f>ROUND(T373 * (1 + WhatIf_Panel!$B$4), 0)</f>
        <v>12</v>
      </c>
      <c r="AM373">
        <f t="shared" si="138"/>
        <v>18407.400000000001</v>
      </c>
      <c r="AN373">
        <f t="shared" si="139"/>
        <v>16031.268</v>
      </c>
      <c r="AO373">
        <f t="shared" si="140"/>
        <v>2376.1320000000014</v>
      </c>
      <c r="AP373" s="11">
        <f t="shared" si="141"/>
        <v>0.12908569379705995</v>
      </c>
      <c r="AQ373" s="4">
        <f t="shared" si="142"/>
        <v>1533.9500000000007</v>
      </c>
      <c r="AR373" s="4">
        <f t="shared" si="143"/>
        <v>-1137.9279999999999</v>
      </c>
    </row>
    <row r="374" spans="1:44" x14ac:dyDescent="0.25">
      <c r="A374" t="s">
        <v>386</v>
      </c>
      <c r="B374" s="3">
        <v>45022</v>
      </c>
      <c r="C374" s="13">
        <v>45024</v>
      </c>
      <c r="D374">
        <f t="shared" si="120"/>
        <v>2</v>
      </c>
      <c r="E374" t="str">
        <f t="shared" si="121"/>
        <v>Original</v>
      </c>
      <c r="F374" s="3">
        <f t="shared" si="122"/>
        <v>45024</v>
      </c>
      <c r="G374" s="8">
        <f t="shared" si="123"/>
        <v>2</v>
      </c>
      <c r="H374" t="s">
        <v>646</v>
      </c>
      <c r="I374" t="s">
        <v>651</v>
      </c>
      <c r="J374" t="s">
        <v>669</v>
      </c>
      <c r="K374" t="s">
        <v>705</v>
      </c>
      <c r="L374" t="s">
        <v>709</v>
      </c>
      <c r="M374" t="s">
        <v>723</v>
      </c>
      <c r="N374" t="s">
        <v>732</v>
      </c>
      <c r="O374" t="s">
        <v>1106</v>
      </c>
      <c r="P374" s="4">
        <v>720.35</v>
      </c>
      <c r="Q374" s="23">
        <v>1571.66</v>
      </c>
      <c r="R374" s="4">
        <f t="shared" si="126"/>
        <v>1571.66</v>
      </c>
      <c r="S374" s="11">
        <v>0.107</v>
      </c>
      <c r="T374" s="8">
        <v>23</v>
      </c>
      <c r="U374" s="4">
        <f t="shared" si="127"/>
        <v>32280.32474</v>
      </c>
      <c r="V374" s="4">
        <f t="shared" si="128"/>
        <v>16568.05</v>
      </c>
      <c r="W374" s="4">
        <f t="shared" si="129"/>
        <v>15712.274740000001</v>
      </c>
      <c r="X374" s="11">
        <f t="shared" si="130"/>
        <v>0.4867446305622265</v>
      </c>
      <c r="Y374" s="3" t="str">
        <f t="shared" si="124"/>
        <v>Apr-2023</v>
      </c>
      <c r="Z374" s="3">
        <f t="shared" si="131"/>
        <v>45017</v>
      </c>
      <c r="AA374" s="3">
        <f t="shared" si="132"/>
        <v>44927</v>
      </c>
      <c r="AB374">
        <f t="shared" si="133"/>
        <v>3</v>
      </c>
      <c r="AC374" s="18" t="str">
        <f t="shared" si="125"/>
        <v>Q2-2023</v>
      </c>
      <c r="AD374" t="str">
        <f t="shared" si="134"/>
        <v>Africa → Nigeria → Abuja</v>
      </c>
      <c r="AG374" t="str">
        <f t="shared" si="135"/>
        <v>Medium</v>
      </c>
      <c r="AH374">
        <f t="shared" si="136"/>
        <v>1</v>
      </c>
      <c r="AI374">
        <f t="shared" si="137"/>
        <v>0</v>
      </c>
      <c r="AJ374" s="11">
        <f>MIN(S374, WhatIf_Panel!$B$2)</f>
        <v>0.107</v>
      </c>
      <c r="AK374">
        <f>P374 * (1 + WhatIf_Panel!$B$3)</f>
        <v>792.3850000000001</v>
      </c>
      <c r="AL374">
        <f>ROUND(T374 * (1 + WhatIf_Panel!$B$4), 0)</f>
        <v>24</v>
      </c>
      <c r="AM374">
        <f t="shared" si="138"/>
        <v>33683.817120000007</v>
      </c>
      <c r="AN374">
        <f t="shared" si="139"/>
        <v>19017.240000000002</v>
      </c>
      <c r="AO374">
        <f t="shared" si="140"/>
        <v>14666.577120000005</v>
      </c>
      <c r="AP374" s="11">
        <f t="shared" si="141"/>
        <v>0.43541909361844922</v>
      </c>
      <c r="AQ374" s="4">
        <f t="shared" si="142"/>
        <v>1403.492380000007</v>
      </c>
      <c r="AR374" s="4">
        <f t="shared" si="143"/>
        <v>-1045.6976199999954</v>
      </c>
    </row>
    <row r="375" spans="1:44" x14ac:dyDescent="0.25">
      <c r="A375" t="s">
        <v>387</v>
      </c>
      <c r="B375" s="3">
        <v>45751</v>
      </c>
      <c r="C375" s="13">
        <v>45757</v>
      </c>
      <c r="D375">
        <f t="shared" si="120"/>
        <v>6</v>
      </c>
      <c r="E375" t="str">
        <f t="shared" si="121"/>
        <v>Original</v>
      </c>
      <c r="F375" s="3">
        <f t="shared" si="122"/>
        <v>45757</v>
      </c>
      <c r="G375" s="8">
        <f t="shared" si="123"/>
        <v>6</v>
      </c>
      <c r="H375" t="s">
        <v>649</v>
      </c>
      <c r="I375" t="s">
        <v>658</v>
      </c>
      <c r="J375" t="s">
        <v>674</v>
      </c>
      <c r="K375" t="s">
        <v>703</v>
      </c>
      <c r="L375" t="s">
        <v>711</v>
      </c>
      <c r="M375" t="s">
        <v>725</v>
      </c>
      <c r="N375" t="s">
        <v>728</v>
      </c>
      <c r="O375" t="s">
        <v>1107</v>
      </c>
      <c r="P375" s="4">
        <v>290.14</v>
      </c>
      <c r="Q375" s="23">
        <v>250.73</v>
      </c>
      <c r="R375" s="4">
        <f t="shared" si="126"/>
        <v>250.73</v>
      </c>
      <c r="S375" s="11">
        <v>3.4000000000000002E-2</v>
      </c>
      <c r="T375" s="8">
        <v>17</v>
      </c>
      <c r="U375" s="4">
        <f t="shared" si="127"/>
        <v>4117.4880599999997</v>
      </c>
      <c r="V375" s="4">
        <f t="shared" si="128"/>
        <v>4932.38</v>
      </c>
      <c r="W375" s="4">
        <f t="shared" si="129"/>
        <v>-814.89194000000043</v>
      </c>
      <c r="X375" s="11">
        <f t="shared" si="130"/>
        <v>-0.19790997038131072</v>
      </c>
      <c r="Y375" s="3" t="str">
        <f t="shared" si="124"/>
        <v>Apr-2025</v>
      </c>
      <c r="Z375" s="3">
        <f t="shared" si="131"/>
        <v>45748</v>
      </c>
      <c r="AA375" s="3">
        <f t="shared" si="132"/>
        <v>44927</v>
      </c>
      <c r="AB375">
        <f t="shared" si="133"/>
        <v>27</v>
      </c>
      <c r="AC375" s="18" t="str">
        <f t="shared" si="125"/>
        <v>Q2-2025</v>
      </c>
      <c r="AD375" t="str">
        <f t="shared" si="134"/>
        <v>Europe → United Kingdom → Birmingham</v>
      </c>
      <c r="AG375" t="str">
        <f t="shared" si="135"/>
        <v>Low</v>
      </c>
      <c r="AH375">
        <f t="shared" si="136"/>
        <v>1</v>
      </c>
      <c r="AI375">
        <f t="shared" si="137"/>
        <v>0</v>
      </c>
      <c r="AJ375" s="11">
        <f>MIN(S375, WhatIf_Panel!$B$2)</f>
        <v>3.4000000000000002E-2</v>
      </c>
      <c r="AK375">
        <f>P375 * (1 + WhatIf_Panel!$B$3)</f>
        <v>319.154</v>
      </c>
      <c r="AL375">
        <f>ROUND(T375 * (1 + WhatIf_Panel!$B$4), 0)</f>
        <v>18</v>
      </c>
      <c r="AM375">
        <f t="shared" si="138"/>
        <v>4359.6932399999996</v>
      </c>
      <c r="AN375">
        <f t="shared" si="139"/>
        <v>5744.7719999999999</v>
      </c>
      <c r="AO375">
        <f t="shared" si="140"/>
        <v>-1385.0787600000003</v>
      </c>
      <c r="AP375" s="11">
        <f t="shared" si="141"/>
        <v>-0.31770096741944176</v>
      </c>
      <c r="AQ375" s="4">
        <f t="shared" si="142"/>
        <v>242.20517999999993</v>
      </c>
      <c r="AR375" s="4">
        <f t="shared" si="143"/>
        <v>-570.1868199999999</v>
      </c>
    </row>
    <row r="376" spans="1:44" x14ac:dyDescent="0.25">
      <c r="A376" t="s">
        <v>388</v>
      </c>
      <c r="B376" s="3">
        <v>45429</v>
      </c>
      <c r="C376" s="13">
        <v>45439</v>
      </c>
      <c r="D376">
        <f t="shared" si="120"/>
        <v>10</v>
      </c>
      <c r="E376" t="str">
        <f t="shared" si="121"/>
        <v>Original</v>
      </c>
      <c r="F376" s="3">
        <f t="shared" si="122"/>
        <v>45439</v>
      </c>
      <c r="G376" s="8">
        <f t="shared" si="123"/>
        <v>10</v>
      </c>
      <c r="H376" t="s">
        <v>648</v>
      </c>
      <c r="I376" t="s">
        <v>660</v>
      </c>
      <c r="J376" t="s">
        <v>697</v>
      </c>
      <c r="K376" t="s">
        <v>703</v>
      </c>
      <c r="L376" t="s">
        <v>708</v>
      </c>
      <c r="M376" t="s">
        <v>712</v>
      </c>
      <c r="N376" t="s">
        <v>730</v>
      </c>
      <c r="O376" t="s">
        <v>1108</v>
      </c>
      <c r="P376" s="4">
        <v>1484.23</v>
      </c>
      <c r="Q376" s="23">
        <v>3472.81</v>
      </c>
      <c r="R376" s="4">
        <f t="shared" si="126"/>
        <v>3472.81</v>
      </c>
      <c r="S376" s="11">
        <v>0.25600000000000001</v>
      </c>
      <c r="T376" s="8">
        <v>12</v>
      </c>
      <c r="U376" s="4">
        <f t="shared" si="127"/>
        <v>31005.24768</v>
      </c>
      <c r="V376" s="4">
        <f t="shared" si="128"/>
        <v>17810.760000000002</v>
      </c>
      <c r="W376" s="4">
        <f t="shared" si="129"/>
        <v>13194.487679999998</v>
      </c>
      <c r="X376" s="11">
        <f t="shared" si="130"/>
        <v>0.42555659661803413</v>
      </c>
      <c r="Y376" s="3" t="str">
        <f t="shared" si="124"/>
        <v>May-2024</v>
      </c>
      <c r="Z376" s="3">
        <f t="shared" si="131"/>
        <v>45413</v>
      </c>
      <c r="AA376" s="3">
        <f t="shared" si="132"/>
        <v>44927</v>
      </c>
      <c r="AB376">
        <f t="shared" si="133"/>
        <v>16</v>
      </c>
      <c r="AC376" s="18" t="str">
        <f t="shared" si="125"/>
        <v>Q2-2024</v>
      </c>
      <c r="AD376" t="str">
        <f t="shared" si="134"/>
        <v>Americas → USA → Austin</v>
      </c>
      <c r="AG376" t="str">
        <f t="shared" si="135"/>
        <v>High</v>
      </c>
      <c r="AH376">
        <f t="shared" si="136"/>
        <v>0</v>
      </c>
      <c r="AI376">
        <f t="shared" si="137"/>
        <v>1</v>
      </c>
      <c r="AJ376" s="11">
        <f>MIN(S376, WhatIf_Panel!$B$2)</f>
        <v>0.25</v>
      </c>
      <c r="AK376">
        <f>P376 * (1 + WhatIf_Panel!$B$3)</f>
        <v>1632.6530000000002</v>
      </c>
      <c r="AL376">
        <f>ROUND(T376 * (1 + WhatIf_Panel!$B$4), 0)</f>
        <v>13</v>
      </c>
      <c r="AM376">
        <f t="shared" si="138"/>
        <v>33859.897499999999</v>
      </c>
      <c r="AN376">
        <f t="shared" si="139"/>
        <v>21224.489000000001</v>
      </c>
      <c r="AO376">
        <f t="shared" si="140"/>
        <v>12635.408499999998</v>
      </c>
      <c r="AP376" s="11">
        <f t="shared" si="141"/>
        <v>0.37316735822959884</v>
      </c>
      <c r="AQ376" s="4">
        <f t="shared" si="142"/>
        <v>2854.6498199999987</v>
      </c>
      <c r="AR376" s="4">
        <f t="shared" si="143"/>
        <v>-559.07918000000063</v>
      </c>
    </row>
    <row r="377" spans="1:44" x14ac:dyDescent="0.25">
      <c r="A377" t="s">
        <v>389</v>
      </c>
      <c r="B377" s="3">
        <v>45354</v>
      </c>
      <c r="C377" s="13">
        <v>45370</v>
      </c>
      <c r="D377">
        <f t="shared" si="120"/>
        <v>16</v>
      </c>
      <c r="E377" t="str">
        <f t="shared" si="121"/>
        <v>Original</v>
      </c>
      <c r="F377" s="3">
        <f t="shared" si="122"/>
        <v>45370</v>
      </c>
      <c r="G377" s="8">
        <f t="shared" si="123"/>
        <v>16</v>
      </c>
      <c r="H377" t="s">
        <v>647</v>
      </c>
      <c r="I377" t="s">
        <v>659</v>
      </c>
      <c r="J377" t="s">
        <v>699</v>
      </c>
      <c r="K377" t="s">
        <v>704</v>
      </c>
      <c r="L377" t="s">
        <v>710</v>
      </c>
      <c r="M377" t="s">
        <v>715</v>
      </c>
      <c r="N377" t="s">
        <v>730</v>
      </c>
      <c r="O377" t="s">
        <v>1109</v>
      </c>
      <c r="P377" s="4">
        <v>988.83</v>
      </c>
      <c r="Q377" s="23">
        <v>1206.04</v>
      </c>
      <c r="R377" s="4">
        <f t="shared" si="126"/>
        <v>1206.04</v>
      </c>
      <c r="S377" s="11">
        <v>6.3E-2</v>
      </c>
      <c r="T377" s="8">
        <v>34</v>
      </c>
      <c r="U377" s="4">
        <f t="shared" si="127"/>
        <v>38422.022320000004</v>
      </c>
      <c r="V377" s="4">
        <f t="shared" si="128"/>
        <v>33620.22</v>
      </c>
      <c r="W377" s="4">
        <f t="shared" si="129"/>
        <v>4801.8023200000025</v>
      </c>
      <c r="X377" s="11">
        <f t="shared" si="130"/>
        <v>0.12497526236406606</v>
      </c>
      <c r="Y377" s="3" t="str">
        <f t="shared" si="124"/>
        <v>Mar-2024</v>
      </c>
      <c r="Z377" s="3">
        <f t="shared" si="131"/>
        <v>45352</v>
      </c>
      <c r="AA377" s="3">
        <f t="shared" si="132"/>
        <v>44927</v>
      </c>
      <c r="AB377">
        <f t="shared" si="133"/>
        <v>14</v>
      </c>
      <c r="AC377" s="18" t="str">
        <f t="shared" si="125"/>
        <v>Q1-2024</v>
      </c>
      <c r="AD377" t="str">
        <f t="shared" si="134"/>
        <v>Asia → China → Beijing</v>
      </c>
      <c r="AG377" t="str">
        <f t="shared" si="135"/>
        <v>Medium</v>
      </c>
      <c r="AH377">
        <f t="shared" si="136"/>
        <v>0</v>
      </c>
      <c r="AI377">
        <f t="shared" si="137"/>
        <v>0</v>
      </c>
      <c r="AJ377" s="11">
        <f>MIN(S377, WhatIf_Panel!$B$2)</f>
        <v>6.3E-2</v>
      </c>
      <c r="AK377">
        <f>P377 * (1 + WhatIf_Panel!$B$3)</f>
        <v>1087.7130000000002</v>
      </c>
      <c r="AL377">
        <f>ROUND(T377 * (1 + WhatIf_Panel!$B$4), 0)</f>
        <v>36</v>
      </c>
      <c r="AM377">
        <f t="shared" si="138"/>
        <v>40682.141280000003</v>
      </c>
      <c r="AN377">
        <f t="shared" si="139"/>
        <v>39157.668000000005</v>
      </c>
      <c r="AO377">
        <f t="shared" si="140"/>
        <v>1524.4732799999983</v>
      </c>
      <c r="AP377" s="11">
        <f t="shared" si="141"/>
        <v>3.747278860047256E-2</v>
      </c>
      <c r="AQ377" s="4">
        <f t="shared" si="142"/>
        <v>2260.1189599999998</v>
      </c>
      <c r="AR377" s="4">
        <f t="shared" si="143"/>
        <v>-3277.3290400000042</v>
      </c>
    </row>
    <row r="378" spans="1:44" x14ac:dyDescent="0.25">
      <c r="A378" t="s">
        <v>390</v>
      </c>
      <c r="B378" s="3">
        <v>45835</v>
      </c>
      <c r="C378" s="13">
        <v>45849</v>
      </c>
      <c r="D378">
        <f t="shared" si="120"/>
        <v>14</v>
      </c>
      <c r="E378" t="str">
        <f t="shared" si="121"/>
        <v>Original</v>
      </c>
      <c r="F378" s="3">
        <f t="shared" si="122"/>
        <v>45849</v>
      </c>
      <c r="G378" s="8">
        <f t="shared" si="123"/>
        <v>14</v>
      </c>
      <c r="H378" t="s">
        <v>647</v>
      </c>
      <c r="I378" t="s">
        <v>659</v>
      </c>
      <c r="J378" t="s">
        <v>685</v>
      </c>
      <c r="K378" t="s">
        <v>705</v>
      </c>
      <c r="L378" t="s">
        <v>709</v>
      </c>
      <c r="M378" t="s">
        <v>716</v>
      </c>
      <c r="N378" t="s">
        <v>729</v>
      </c>
      <c r="O378" t="s">
        <v>1110</v>
      </c>
      <c r="P378" s="4">
        <v>1227.7</v>
      </c>
      <c r="Q378" s="23">
        <v>2197.23</v>
      </c>
      <c r="R378" s="4">
        <f t="shared" si="126"/>
        <v>2197.23</v>
      </c>
      <c r="S378" s="11">
        <v>9.9000000000000005E-2</v>
      </c>
      <c r="T378" s="8">
        <v>22</v>
      </c>
      <c r="U378" s="4">
        <f t="shared" si="127"/>
        <v>43553.493060000001</v>
      </c>
      <c r="V378" s="4">
        <f t="shared" si="128"/>
        <v>27009.4</v>
      </c>
      <c r="W378" s="4">
        <f t="shared" si="129"/>
        <v>16544.093059999999</v>
      </c>
      <c r="X378" s="11">
        <f t="shared" si="130"/>
        <v>0.37985685871873898</v>
      </c>
      <c r="Y378" s="3" t="str">
        <f t="shared" si="124"/>
        <v>Jun-2025</v>
      </c>
      <c r="Z378" s="3">
        <f t="shared" si="131"/>
        <v>45809</v>
      </c>
      <c r="AA378" s="3">
        <f t="shared" si="132"/>
        <v>44927</v>
      </c>
      <c r="AB378">
        <f t="shared" si="133"/>
        <v>29</v>
      </c>
      <c r="AC378" s="18" t="str">
        <f t="shared" si="125"/>
        <v>Q2-2025</v>
      </c>
      <c r="AD378" t="str">
        <f t="shared" si="134"/>
        <v>Asia → China → Shanghai</v>
      </c>
      <c r="AG378" t="str">
        <f t="shared" si="135"/>
        <v>High</v>
      </c>
      <c r="AH378">
        <f t="shared" si="136"/>
        <v>0</v>
      </c>
      <c r="AI378">
        <f t="shared" si="137"/>
        <v>0</v>
      </c>
      <c r="AJ378" s="11">
        <f>MIN(S378, WhatIf_Panel!$B$2)</f>
        <v>9.9000000000000005E-2</v>
      </c>
      <c r="AK378">
        <f>P378 * (1 + WhatIf_Panel!$B$3)</f>
        <v>1350.4700000000003</v>
      </c>
      <c r="AL378">
        <f>ROUND(T378 * (1 + WhatIf_Panel!$B$4), 0)</f>
        <v>23</v>
      </c>
      <c r="AM378">
        <f t="shared" si="138"/>
        <v>45533.197290000004</v>
      </c>
      <c r="AN378">
        <f t="shared" si="139"/>
        <v>31060.810000000005</v>
      </c>
      <c r="AO378">
        <f t="shared" si="140"/>
        <v>14472.387289999999</v>
      </c>
      <c r="AP378" s="11">
        <f t="shared" si="141"/>
        <v>0.31784254459061284</v>
      </c>
      <c r="AQ378" s="4">
        <f t="shared" si="142"/>
        <v>1979.704230000003</v>
      </c>
      <c r="AR378" s="4">
        <f t="shared" si="143"/>
        <v>-2071.7057700000005</v>
      </c>
    </row>
    <row r="379" spans="1:44" x14ac:dyDescent="0.25">
      <c r="A379" t="s">
        <v>391</v>
      </c>
      <c r="B379" s="3">
        <v>44998</v>
      </c>
      <c r="C379" s="13">
        <v>45020</v>
      </c>
      <c r="D379">
        <f t="shared" si="120"/>
        <v>22</v>
      </c>
      <c r="E379" t="str">
        <f t="shared" si="121"/>
        <v>Original</v>
      </c>
      <c r="F379" s="3">
        <f t="shared" si="122"/>
        <v>45020</v>
      </c>
      <c r="G379" s="8">
        <f t="shared" si="123"/>
        <v>22</v>
      </c>
      <c r="H379" t="s">
        <v>646</v>
      </c>
      <c r="I379" t="s">
        <v>661</v>
      </c>
      <c r="J379" t="s">
        <v>687</v>
      </c>
      <c r="K379" t="s">
        <v>705</v>
      </c>
      <c r="L379" t="s">
        <v>707</v>
      </c>
      <c r="M379" t="s">
        <v>720</v>
      </c>
      <c r="N379" t="s">
        <v>727</v>
      </c>
      <c r="O379" t="s">
        <v>1111</v>
      </c>
      <c r="P379" s="4">
        <v>1113.7</v>
      </c>
      <c r="Q379" s="23">
        <v>1620.6</v>
      </c>
      <c r="R379" s="4">
        <f t="shared" si="126"/>
        <v>1620.6</v>
      </c>
      <c r="S379" s="11">
        <v>0.13900000000000001</v>
      </c>
      <c r="T379" s="8">
        <v>11</v>
      </c>
      <c r="U379" s="4">
        <f t="shared" si="127"/>
        <v>15348.702599999999</v>
      </c>
      <c r="V379" s="4">
        <f t="shared" si="128"/>
        <v>12250.7</v>
      </c>
      <c r="W379" s="4">
        <f t="shared" si="129"/>
        <v>3098.002599999998</v>
      </c>
      <c r="X379" s="11">
        <f t="shared" si="130"/>
        <v>0.20184133348182787</v>
      </c>
      <c r="Y379" s="3" t="str">
        <f t="shared" si="124"/>
        <v>Mar-2023</v>
      </c>
      <c r="Z379" s="3">
        <f t="shared" si="131"/>
        <v>44986</v>
      </c>
      <c r="AA379" s="3">
        <f t="shared" si="132"/>
        <v>44927</v>
      </c>
      <c r="AB379">
        <f t="shared" si="133"/>
        <v>2</v>
      </c>
      <c r="AC379" s="18" t="str">
        <f t="shared" si="125"/>
        <v>Q1-2023</v>
      </c>
      <c r="AD379" t="str">
        <f t="shared" si="134"/>
        <v>Africa → South Africa → Durban</v>
      </c>
      <c r="AG379" t="str">
        <f t="shared" si="135"/>
        <v>High</v>
      </c>
      <c r="AH379">
        <f t="shared" si="136"/>
        <v>0</v>
      </c>
      <c r="AI379">
        <f t="shared" si="137"/>
        <v>0</v>
      </c>
      <c r="AJ379" s="11">
        <f>MIN(S379, WhatIf_Panel!$B$2)</f>
        <v>0.13900000000000001</v>
      </c>
      <c r="AK379">
        <f>P379 * (1 + WhatIf_Panel!$B$3)</f>
        <v>1225.0700000000002</v>
      </c>
      <c r="AL379">
        <f>ROUND(T379 * (1 + WhatIf_Panel!$B$4), 0)</f>
        <v>12</v>
      </c>
      <c r="AM379">
        <f t="shared" si="138"/>
        <v>16744.039199999996</v>
      </c>
      <c r="AN379">
        <f t="shared" si="139"/>
        <v>14700.840000000002</v>
      </c>
      <c r="AO379">
        <f t="shared" si="140"/>
        <v>2043.1991999999937</v>
      </c>
      <c r="AP379" s="11">
        <f t="shared" si="141"/>
        <v>0.12202546683001042</v>
      </c>
      <c r="AQ379" s="4">
        <f t="shared" si="142"/>
        <v>1395.3365999999969</v>
      </c>
      <c r="AR379" s="4">
        <f t="shared" si="143"/>
        <v>-1054.8034000000043</v>
      </c>
    </row>
    <row r="380" spans="1:44" x14ac:dyDescent="0.25">
      <c r="A380" t="s">
        <v>392</v>
      </c>
      <c r="B380" s="3">
        <v>45664</v>
      </c>
      <c r="C380" s="13">
        <v>45677</v>
      </c>
      <c r="D380">
        <f t="shared" si="120"/>
        <v>13</v>
      </c>
      <c r="E380" t="str">
        <f t="shared" si="121"/>
        <v>Original</v>
      </c>
      <c r="F380" s="3">
        <f t="shared" si="122"/>
        <v>45677</v>
      </c>
      <c r="G380" s="8">
        <f t="shared" si="123"/>
        <v>13</v>
      </c>
      <c r="H380" t="s">
        <v>646</v>
      </c>
      <c r="I380" t="s">
        <v>661</v>
      </c>
      <c r="J380" t="s">
        <v>695</v>
      </c>
      <c r="K380" t="s">
        <v>701</v>
      </c>
      <c r="L380" t="s">
        <v>711</v>
      </c>
      <c r="M380" t="s">
        <v>723</v>
      </c>
      <c r="N380" t="s">
        <v>729</v>
      </c>
      <c r="O380" t="s">
        <v>1112</v>
      </c>
      <c r="P380" s="4">
        <v>432.13</v>
      </c>
      <c r="Q380" s="23">
        <v>1034.6600000000001</v>
      </c>
      <c r="R380" s="4">
        <f t="shared" si="126"/>
        <v>1034.6600000000001</v>
      </c>
      <c r="S380" s="11">
        <v>9.1999999999999998E-2</v>
      </c>
      <c r="T380" s="8">
        <v>7</v>
      </c>
      <c r="U380" s="4">
        <f t="shared" si="127"/>
        <v>6576.298960000001</v>
      </c>
      <c r="V380" s="4">
        <f t="shared" si="128"/>
        <v>3024.91</v>
      </c>
      <c r="W380" s="4">
        <f t="shared" si="129"/>
        <v>3551.3889600000011</v>
      </c>
      <c r="X380" s="11">
        <f t="shared" si="130"/>
        <v>0.54002851476204794</v>
      </c>
      <c r="Y380" s="3" t="str">
        <f t="shared" si="124"/>
        <v>Jan-2025</v>
      </c>
      <c r="Z380" s="3">
        <f t="shared" si="131"/>
        <v>45658</v>
      </c>
      <c r="AA380" s="3">
        <f t="shared" si="132"/>
        <v>44927</v>
      </c>
      <c r="AB380">
        <f t="shared" si="133"/>
        <v>24</v>
      </c>
      <c r="AC380" s="18" t="str">
        <f t="shared" si="125"/>
        <v>Q1-2025</v>
      </c>
      <c r="AD380" t="str">
        <f t="shared" si="134"/>
        <v>Africa → South Africa → Cape Town</v>
      </c>
      <c r="AG380" t="str">
        <f t="shared" si="135"/>
        <v>Medium</v>
      </c>
      <c r="AH380">
        <f t="shared" si="136"/>
        <v>0</v>
      </c>
      <c r="AI380">
        <f t="shared" si="137"/>
        <v>0</v>
      </c>
      <c r="AJ380" s="11">
        <f>MIN(S380, WhatIf_Panel!$B$2)</f>
        <v>9.1999999999999998E-2</v>
      </c>
      <c r="AK380">
        <f>P380 * (1 + WhatIf_Panel!$B$3)</f>
        <v>475.34300000000002</v>
      </c>
      <c r="AL380">
        <f>ROUND(T380 * (1 + WhatIf_Panel!$B$4), 0)</f>
        <v>7</v>
      </c>
      <c r="AM380">
        <f t="shared" si="138"/>
        <v>6576.298960000001</v>
      </c>
      <c r="AN380">
        <f t="shared" si="139"/>
        <v>3327.4010000000003</v>
      </c>
      <c r="AO380">
        <f t="shared" si="140"/>
        <v>3248.8979600000007</v>
      </c>
      <c r="AP380" s="11">
        <f t="shared" si="141"/>
        <v>0.49403136623825267</v>
      </c>
      <c r="AQ380" s="4">
        <f t="shared" si="142"/>
        <v>0</v>
      </c>
      <c r="AR380" s="4">
        <f t="shared" si="143"/>
        <v>-302.49100000000044</v>
      </c>
    </row>
    <row r="381" spans="1:44" x14ac:dyDescent="0.25">
      <c r="A381" t="s">
        <v>393</v>
      </c>
      <c r="B381" s="3">
        <v>45694</v>
      </c>
      <c r="C381" s="13">
        <v>45703</v>
      </c>
      <c r="D381">
        <f t="shared" si="120"/>
        <v>9</v>
      </c>
      <c r="E381" t="str">
        <f t="shared" si="121"/>
        <v>Original</v>
      </c>
      <c r="F381" s="3">
        <f t="shared" si="122"/>
        <v>45703</v>
      </c>
      <c r="G381" s="8">
        <f t="shared" si="123"/>
        <v>9</v>
      </c>
      <c r="H381" t="s">
        <v>648</v>
      </c>
      <c r="I381" t="s">
        <v>655</v>
      </c>
      <c r="J381" t="s">
        <v>670</v>
      </c>
      <c r="K381" t="s">
        <v>703</v>
      </c>
      <c r="L381" t="s">
        <v>710</v>
      </c>
      <c r="M381" t="s">
        <v>721</v>
      </c>
      <c r="N381" t="s">
        <v>729</v>
      </c>
      <c r="O381" t="s">
        <v>1113</v>
      </c>
      <c r="P381" s="4">
        <v>837.39</v>
      </c>
      <c r="Q381" s="23">
        <v>1905.42</v>
      </c>
      <c r="R381" s="4">
        <f t="shared" si="126"/>
        <v>1905.42</v>
      </c>
      <c r="S381" s="11">
        <v>3.2000000000000001E-2</v>
      </c>
      <c r="T381" s="8">
        <v>18</v>
      </c>
      <c r="U381" s="4">
        <f t="shared" si="127"/>
        <v>33200.038079999998</v>
      </c>
      <c r="V381" s="4">
        <f t="shared" si="128"/>
        <v>15073.02</v>
      </c>
      <c r="W381" s="4">
        <f t="shared" si="129"/>
        <v>18127.018079999998</v>
      </c>
      <c r="X381" s="11">
        <f t="shared" si="130"/>
        <v>0.54599389423350919</v>
      </c>
      <c r="Y381" s="3" t="str">
        <f t="shared" si="124"/>
        <v>Feb-2025</v>
      </c>
      <c r="Z381" s="3">
        <f t="shared" si="131"/>
        <v>45689</v>
      </c>
      <c r="AA381" s="3">
        <f t="shared" si="132"/>
        <v>44927</v>
      </c>
      <c r="AB381">
        <f t="shared" si="133"/>
        <v>25</v>
      </c>
      <c r="AC381" s="18" t="str">
        <f t="shared" si="125"/>
        <v>Q1-2025</v>
      </c>
      <c r="AD381" t="str">
        <f t="shared" si="134"/>
        <v>Americas → Brazil → São Paulo</v>
      </c>
      <c r="AG381" t="str">
        <f t="shared" si="135"/>
        <v>High</v>
      </c>
      <c r="AH381">
        <f t="shared" si="136"/>
        <v>0</v>
      </c>
      <c r="AI381">
        <f t="shared" si="137"/>
        <v>0</v>
      </c>
      <c r="AJ381" s="11">
        <f>MIN(S381, WhatIf_Panel!$B$2)</f>
        <v>3.2000000000000001E-2</v>
      </c>
      <c r="AK381">
        <f>P381 * (1 + WhatIf_Panel!$B$3)</f>
        <v>921.12900000000002</v>
      </c>
      <c r="AL381">
        <f>ROUND(T381 * (1 + WhatIf_Panel!$B$4), 0)</f>
        <v>19</v>
      </c>
      <c r="AM381">
        <f t="shared" si="138"/>
        <v>35044.484640000002</v>
      </c>
      <c r="AN381">
        <f t="shared" si="139"/>
        <v>17501.451000000001</v>
      </c>
      <c r="AO381">
        <f t="shared" si="140"/>
        <v>17543.033640000001</v>
      </c>
      <c r="AP381" s="11">
        <f t="shared" si="141"/>
        <v>0.50059328365686018</v>
      </c>
      <c r="AQ381" s="4">
        <f t="shared" si="142"/>
        <v>1844.446560000004</v>
      </c>
      <c r="AR381" s="4">
        <f t="shared" si="143"/>
        <v>-583.98443999999654</v>
      </c>
    </row>
    <row r="382" spans="1:44" x14ac:dyDescent="0.25">
      <c r="A382" t="s">
        <v>394</v>
      </c>
      <c r="B382" s="3">
        <v>45688</v>
      </c>
      <c r="C382" s="13">
        <v>45705</v>
      </c>
      <c r="D382">
        <f t="shared" si="120"/>
        <v>17</v>
      </c>
      <c r="E382" t="str">
        <f t="shared" si="121"/>
        <v>Original</v>
      </c>
      <c r="F382" s="3">
        <f t="shared" si="122"/>
        <v>45705</v>
      </c>
      <c r="G382" s="8">
        <f t="shared" si="123"/>
        <v>17</v>
      </c>
      <c r="H382" t="s">
        <v>649</v>
      </c>
      <c r="I382" t="s">
        <v>658</v>
      </c>
      <c r="J382" t="s">
        <v>683</v>
      </c>
      <c r="K382" t="s">
        <v>706</v>
      </c>
      <c r="L382" t="s">
        <v>707</v>
      </c>
      <c r="M382" t="s">
        <v>722</v>
      </c>
      <c r="N382" t="s">
        <v>727</v>
      </c>
      <c r="O382" t="s">
        <v>812</v>
      </c>
      <c r="P382" s="4">
        <v>378.26</v>
      </c>
      <c r="Q382" s="23">
        <v>541.55999999999995</v>
      </c>
      <c r="R382" s="4">
        <f t="shared" si="126"/>
        <v>541.55999999999995</v>
      </c>
      <c r="S382" s="11">
        <v>0.16300000000000001</v>
      </c>
      <c r="T382" s="8">
        <v>25</v>
      </c>
      <c r="U382" s="4">
        <f t="shared" si="127"/>
        <v>11332.142999999998</v>
      </c>
      <c r="V382" s="4">
        <f t="shared" si="128"/>
        <v>9456.5</v>
      </c>
      <c r="W382" s="4">
        <f t="shared" si="129"/>
        <v>1875.6429999999982</v>
      </c>
      <c r="X382" s="11">
        <f t="shared" si="130"/>
        <v>0.16551529573885526</v>
      </c>
      <c r="Y382" s="3" t="str">
        <f t="shared" si="124"/>
        <v>Jan-2025</v>
      </c>
      <c r="Z382" s="3">
        <f t="shared" si="131"/>
        <v>45658</v>
      </c>
      <c r="AA382" s="3">
        <f t="shared" si="132"/>
        <v>44927</v>
      </c>
      <c r="AB382">
        <f t="shared" si="133"/>
        <v>24</v>
      </c>
      <c r="AC382" s="18" t="str">
        <f t="shared" si="125"/>
        <v>Q1-2025</v>
      </c>
      <c r="AD382" t="str">
        <f t="shared" si="134"/>
        <v>Europe → United Kingdom → London</v>
      </c>
      <c r="AG382" t="str">
        <f t="shared" si="135"/>
        <v>Low</v>
      </c>
      <c r="AH382">
        <f t="shared" si="136"/>
        <v>0</v>
      </c>
      <c r="AI382">
        <f t="shared" si="137"/>
        <v>0</v>
      </c>
      <c r="AJ382" s="11">
        <f>MIN(S382, WhatIf_Panel!$B$2)</f>
        <v>0.16300000000000001</v>
      </c>
      <c r="AK382">
        <f>P382 * (1 + WhatIf_Panel!$B$3)</f>
        <v>416.08600000000001</v>
      </c>
      <c r="AL382">
        <f>ROUND(T382 * (1 + WhatIf_Panel!$B$4), 0)</f>
        <v>26</v>
      </c>
      <c r="AM382">
        <f t="shared" si="138"/>
        <v>11785.428719999998</v>
      </c>
      <c r="AN382">
        <f t="shared" si="139"/>
        <v>10818.236000000001</v>
      </c>
      <c r="AO382">
        <f t="shared" si="140"/>
        <v>967.19271999999728</v>
      </c>
      <c r="AP382" s="11">
        <f t="shared" si="141"/>
        <v>8.2066825312740718E-2</v>
      </c>
      <c r="AQ382" s="4">
        <f t="shared" si="142"/>
        <v>453.28571999999986</v>
      </c>
      <c r="AR382" s="4">
        <f t="shared" si="143"/>
        <v>-908.45028000000093</v>
      </c>
    </row>
    <row r="383" spans="1:44" x14ac:dyDescent="0.25">
      <c r="A383" t="s">
        <v>395</v>
      </c>
      <c r="B383" s="3">
        <v>45876</v>
      </c>
      <c r="C383" s="13">
        <v>45906</v>
      </c>
      <c r="D383">
        <f t="shared" si="120"/>
        <v>30</v>
      </c>
      <c r="E383" t="str">
        <f t="shared" si="121"/>
        <v>Original</v>
      </c>
      <c r="F383" s="3">
        <f t="shared" si="122"/>
        <v>45906</v>
      </c>
      <c r="G383" s="8">
        <f t="shared" si="123"/>
        <v>30</v>
      </c>
      <c r="H383" t="s">
        <v>648</v>
      </c>
      <c r="I383" t="s">
        <v>653</v>
      </c>
      <c r="J383" t="s">
        <v>681</v>
      </c>
      <c r="K383" t="s">
        <v>702</v>
      </c>
      <c r="L383" t="s">
        <v>711</v>
      </c>
      <c r="M383" t="s">
        <v>724</v>
      </c>
      <c r="N383" t="s">
        <v>729</v>
      </c>
      <c r="O383" t="s">
        <v>1114</v>
      </c>
      <c r="P383" s="4">
        <v>833.73</v>
      </c>
      <c r="Q383" s="23">
        <v>1116.5999999999999</v>
      </c>
      <c r="R383" s="4">
        <f t="shared" si="126"/>
        <v>1116.5999999999999</v>
      </c>
      <c r="S383" s="11">
        <v>0.17599999999999999</v>
      </c>
      <c r="T383" s="8">
        <v>14</v>
      </c>
      <c r="U383" s="4">
        <f t="shared" si="127"/>
        <v>12881.097599999999</v>
      </c>
      <c r="V383" s="4">
        <f t="shared" si="128"/>
        <v>11672.220000000001</v>
      </c>
      <c r="W383" s="4">
        <f t="shared" si="129"/>
        <v>1208.877599999998</v>
      </c>
      <c r="X383" s="11">
        <f t="shared" si="130"/>
        <v>9.3848958958279924E-2</v>
      </c>
      <c r="Y383" s="3" t="str">
        <f t="shared" si="124"/>
        <v>Aug-2025</v>
      </c>
      <c r="Z383" s="3">
        <f t="shared" si="131"/>
        <v>45870</v>
      </c>
      <c r="AA383" s="3">
        <f t="shared" si="132"/>
        <v>44927</v>
      </c>
      <c r="AB383">
        <f t="shared" si="133"/>
        <v>31</v>
      </c>
      <c r="AC383" s="18" t="str">
        <f t="shared" si="125"/>
        <v>Q3-2025</v>
      </c>
      <c r="AD383" t="str">
        <f t="shared" si="134"/>
        <v>Americas → Canada → Montreal</v>
      </c>
      <c r="AG383" t="str">
        <f t="shared" si="135"/>
        <v>Medium</v>
      </c>
      <c r="AH383">
        <f t="shared" si="136"/>
        <v>0</v>
      </c>
      <c r="AI383">
        <f t="shared" si="137"/>
        <v>0</v>
      </c>
      <c r="AJ383" s="11">
        <f>MIN(S383, WhatIf_Panel!$B$2)</f>
        <v>0.17599999999999999</v>
      </c>
      <c r="AK383">
        <f>P383 * (1 + WhatIf_Panel!$B$3)</f>
        <v>917.10300000000007</v>
      </c>
      <c r="AL383">
        <f>ROUND(T383 * (1 + WhatIf_Panel!$B$4), 0)</f>
        <v>15</v>
      </c>
      <c r="AM383">
        <f t="shared" si="138"/>
        <v>13801.176000000001</v>
      </c>
      <c r="AN383">
        <f t="shared" si="139"/>
        <v>13756.545000000002</v>
      </c>
      <c r="AO383">
        <f t="shared" si="140"/>
        <v>44.630999999999403</v>
      </c>
      <c r="AP383" s="11">
        <f t="shared" si="141"/>
        <v>3.2338548541080412E-3</v>
      </c>
      <c r="AQ383" s="4">
        <f t="shared" si="142"/>
        <v>920.07840000000215</v>
      </c>
      <c r="AR383" s="4">
        <f t="shared" si="143"/>
        <v>-1164.2465999999986</v>
      </c>
    </row>
    <row r="384" spans="1:44" x14ac:dyDescent="0.25">
      <c r="A384" t="s">
        <v>396</v>
      </c>
      <c r="B384" s="3">
        <v>45861</v>
      </c>
      <c r="C384" s="13">
        <v>45886</v>
      </c>
      <c r="D384">
        <f t="shared" si="120"/>
        <v>25</v>
      </c>
      <c r="E384" t="str">
        <f t="shared" si="121"/>
        <v>Original</v>
      </c>
      <c r="F384" s="3">
        <f t="shared" si="122"/>
        <v>45886</v>
      </c>
      <c r="G384" s="8">
        <f t="shared" si="123"/>
        <v>25</v>
      </c>
      <c r="H384" t="s">
        <v>649</v>
      </c>
      <c r="I384" t="s">
        <v>658</v>
      </c>
      <c r="J384" t="s">
        <v>674</v>
      </c>
      <c r="K384" t="s">
        <v>702</v>
      </c>
      <c r="L384" t="s">
        <v>708</v>
      </c>
      <c r="M384" t="s">
        <v>714</v>
      </c>
      <c r="N384" t="s">
        <v>728</v>
      </c>
      <c r="O384" t="s">
        <v>1115</v>
      </c>
      <c r="P384" s="4">
        <v>1142.06</v>
      </c>
      <c r="Q384" s="23">
        <v>1455</v>
      </c>
      <c r="R384" s="4">
        <f t="shared" si="126"/>
        <v>1455</v>
      </c>
      <c r="S384" s="11">
        <v>7.8E-2</v>
      </c>
      <c r="T384" s="8">
        <v>28</v>
      </c>
      <c r="U384" s="4">
        <f t="shared" si="127"/>
        <v>37562.28</v>
      </c>
      <c r="V384" s="4">
        <f t="shared" si="128"/>
        <v>31977.68</v>
      </c>
      <c r="W384" s="4">
        <f t="shared" si="129"/>
        <v>5584.5999999999985</v>
      </c>
      <c r="X384" s="11">
        <f t="shared" si="130"/>
        <v>0.1486757459877302</v>
      </c>
      <c r="Y384" s="3" t="str">
        <f t="shared" si="124"/>
        <v>Jul-2025</v>
      </c>
      <c r="Z384" s="3">
        <f t="shared" si="131"/>
        <v>45839</v>
      </c>
      <c r="AA384" s="3">
        <f t="shared" si="132"/>
        <v>44927</v>
      </c>
      <c r="AB384">
        <f t="shared" si="133"/>
        <v>30</v>
      </c>
      <c r="AC384" s="18" t="str">
        <f t="shared" si="125"/>
        <v>Q3-2025</v>
      </c>
      <c r="AD384" t="str">
        <f t="shared" si="134"/>
        <v>Europe → United Kingdom → Birmingham</v>
      </c>
      <c r="AG384" t="str">
        <f t="shared" si="135"/>
        <v>Medium</v>
      </c>
      <c r="AH384">
        <f t="shared" si="136"/>
        <v>0</v>
      </c>
      <c r="AI384">
        <f t="shared" si="137"/>
        <v>0</v>
      </c>
      <c r="AJ384" s="11">
        <f>MIN(S384, WhatIf_Panel!$B$2)</f>
        <v>7.8E-2</v>
      </c>
      <c r="AK384">
        <f>P384 * (1 + WhatIf_Panel!$B$3)</f>
        <v>1256.2660000000001</v>
      </c>
      <c r="AL384">
        <f>ROUND(T384 * (1 + WhatIf_Panel!$B$4), 0)</f>
        <v>29</v>
      </c>
      <c r="AM384">
        <f t="shared" si="138"/>
        <v>38903.79</v>
      </c>
      <c r="AN384">
        <f t="shared" si="139"/>
        <v>36431.714</v>
      </c>
      <c r="AO384">
        <f t="shared" si="140"/>
        <v>2472.0760000000009</v>
      </c>
      <c r="AP384" s="11">
        <f t="shared" si="141"/>
        <v>6.3543320586503291E-2</v>
      </c>
      <c r="AQ384" s="4">
        <f t="shared" si="142"/>
        <v>1341.510000000002</v>
      </c>
      <c r="AR384" s="4">
        <f t="shared" si="143"/>
        <v>-3112.5239999999976</v>
      </c>
    </row>
    <row r="385" spans="1:44" x14ac:dyDescent="0.25">
      <c r="A385" t="s">
        <v>397</v>
      </c>
      <c r="B385" s="3">
        <v>45097</v>
      </c>
      <c r="C385" s="13">
        <v>45115</v>
      </c>
      <c r="D385">
        <f t="shared" si="120"/>
        <v>18</v>
      </c>
      <c r="E385" t="str">
        <f t="shared" si="121"/>
        <v>Original</v>
      </c>
      <c r="F385" s="3">
        <f t="shared" si="122"/>
        <v>45115</v>
      </c>
      <c r="G385" s="8">
        <f t="shared" si="123"/>
        <v>18</v>
      </c>
      <c r="H385" t="s">
        <v>648</v>
      </c>
      <c r="I385" t="s">
        <v>660</v>
      </c>
      <c r="J385" t="s">
        <v>700</v>
      </c>
      <c r="K385" t="s">
        <v>704</v>
      </c>
      <c r="L385" t="s">
        <v>709</v>
      </c>
      <c r="M385" t="s">
        <v>719</v>
      </c>
      <c r="N385" t="s">
        <v>729</v>
      </c>
      <c r="O385" t="s">
        <v>1116</v>
      </c>
      <c r="P385" s="4">
        <v>1145.53</v>
      </c>
      <c r="Q385" s="23">
        <v>1278.3</v>
      </c>
      <c r="R385" s="4">
        <f t="shared" si="126"/>
        <v>1278.3</v>
      </c>
      <c r="S385" s="11">
        <v>0.09</v>
      </c>
      <c r="T385" s="8">
        <v>41</v>
      </c>
      <c r="U385" s="4">
        <f t="shared" si="127"/>
        <v>47693.373</v>
      </c>
      <c r="V385" s="4">
        <f t="shared" si="128"/>
        <v>46966.729999999996</v>
      </c>
      <c r="W385" s="4">
        <f t="shared" si="129"/>
        <v>726.64300000000367</v>
      </c>
      <c r="X385" s="11">
        <f t="shared" si="130"/>
        <v>1.5235722581416158E-2</v>
      </c>
      <c r="Y385" s="3" t="str">
        <f t="shared" si="124"/>
        <v>Jun-2023</v>
      </c>
      <c r="Z385" s="3">
        <f t="shared" si="131"/>
        <v>45078</v>
      </c>
      <c r="AA385" s="3">
        <f t="shared" si="132"/>
        <v>44927</v>
      </c>
      <c r="AB385">
        <f t="shared" si="133"/>
        <v>5</v>
      </c>
      <c r="AC385" s="18" t="str">
        <f t="shared" si="125"/>
        <v>Q2-2023</v>
      </c>
      <c r="AD385" t="str">
        <f t="shared" si="134"/>
        <v>Americas → USA → New York</v>
      </c>
      <c r="AG385" t="str">
        <f t="shared" si="135"/>
        <v>Medium</v>
      </c>
      <c r="AH385">
        <f t="shared" si="136"/>
        <v>0</v>
      </c>
      <c r="AI385">
        <f t="shared" si="137"/>
        <v>0</v>
      </c>
      <c r="AJ385" s="11">
        <f>MIN(S385, WhatIf_Panel!$B$2)</f>
        <v>0.09</v>
      </c>
      <c r="AK385">
        <f>P385 * (1 + WhatIf_Panel!$B$3)</f>
        <v>1260.0830000000001</v>
      </c>
      <c r="AL385">
        <f>ROUND(T385 * (1 + WhatIf_Panel!$B$4), 0)</f>
        <v>43</v>
      </c>
      <c r="AM385">
        <f t="shared" si="138"/>
        <v>50019.879000000001</v>
      </c>
      <c r="AN385">
        <f t="shared" si="139"/>
        <v>54183.569000000003</v>
      </c>
      <c r="AO385">
        <f t="shared" si="140"/>
        <v>-4163.6900000000023</v>
      </c>
      <c r="AP385" s="11">
        <f t="shared" si="141"/>
        <v>-8.3240705160442352E-2</v>
      </c>
      <c r="AQ385" s="4">
        <f t="shared" si="142"/>
        <v>2326.5060000000012</v>
      </c>
      <c r="AR385" s="4">
        <f t="shared" si="143"/>
        <v>-4890.333000000006</v>
      </c>
    </row>
    <row r="386" spans="1:44" x14ac:dyDescent="0.25">
      <c r="A386" t="s">
        <v>398</v>
      </c>
      <c r="B386" s="3">
        <v>45491</v>
      </c>
      <c r="C386" s="13">
        <v>45511</v>
      </c>
      <c r="D386">
        <f t="shared" ref="D386:D449" si="144" xml:space="preserve"> C386-B386</f>
        <v>20</v>
      </c>
      <c r="E386" t="str">
        <f t="shared" ref="E386:E449" si="145">IF(C386&lt;B386,"Corrected","Original")</f>
        <v>Original</v>
      </c>
      <c r="F386" s="3">
        <f t="shared" ref="F386:F449" si="146">IF(D386=-1,B386+1,IF(D386=-2,B386+2,C386))</f>
        <v>45511</v>
      </c>
      <c r="G386" s="8">
        <f t="shared" ref="G386:G449" si="147">F386-B386</f>
        <v>20</v>
      </c>
      <c r="H386" t="s">
        <v>649</v>
      </c>
      <c r="I386" t="s">
        <v>657</v>
      </c>
      <c r="J386" t="s">
        <v>673</v>
      </c>
      <c r="K386" t="s">
        <v>701</v>
      </c>
      <c r="L386" t="s">
        <v>707</v>
      </c>
      <c r="M386" t="s">
        <v>721</v>
      </c>
      <c r="N386" t="s">
        <v>732</v>
      </c>
      <c r="O386" t="s">
        <v>1117</v>
      </c>
      <c r="P386" s="4">
        <v>941.35</v>
      </c>
      <c r="Q386" s="23">
        <v>899.83</v>
      </c>
      <c r="R386" s="4">
        <f t="shared" si="126"/>
        <v>899.83</v>
      </c>
      <c r="S386" s="11">
        <v>5.8000000000000003E-2</v>
      </c>
      <c r="T386" s="8">
        <v>18</v>
      </c>
      <c r="U386" s="4">
        <f t="shared" si="127"/>
        <v>15257.51748</v>
      </c>
      <c r="V386" s="4">
        <f t="shared" si="128"/>
        <v>16944.3</v>
      </c>
      <c r="W386" s="4">
        <f t="shared" si="129"/>
        <v>-1686.7825199999988</v>
      </c>
      <c r="X386" s="11">
        <f t="shared" si="130"/>
        <v>-0.11055419220139073</v>
      </c>
      <c r="Y386" s="3" t="str">
        <f t="shared" ref="Y386:Y449" si="148">TEXT(B386,"MMM-YYYY")</f>
        <v>Jul-2024</v>
      </c>
      <c r="Z386" s="3">
        <f t="shared" si="131"/>
        <v>45474</v>
      </c>
      <c r="AA386" s="3">
        <f t="shared" si="132"/>
        <v>44927</v>
      </c>
      <c r="AB386">
        <f t="shared" si="133"/>
        <v>18</v>
      </c>
      <c r="AC386" s="18" t="str">
        <f t="shared" ref="AC386:AC449" si="149">"Q"&amp;ROUNDUP(MONTH(B386)/3,0)&amp;"-"&amp;YEAR(B386)</f>
        <v>Q3-2024</v>
      </c>
      <c r="AD386" t="str">
        <f t="shared" si="134"/>
        <v>Europe → France → Marseille</v>
      </c>
      <c r="AG386" t="str">
        <f t="shared" si="135"/>
        <v>Medium</v>
      </c>
      <c r="AH386">
        <f t="shared" si="136"/>
        <v>0</v>
      </c>
      <c r="AI386">
        <f t="shared" si="137"/>
        <v>0</v>
      </c>
      <c r="AJ386" s="11">
        <f>MIN(S386, WhatIf_Panel!$B$2)</f>
        <v>5.8000000000000003E-2</v>
      </c>
      <c r="AK386">
        <f>P386 * (1 + WhatIf_Panel!$B$3)</f>
        <v>1035.4850000000001</v>
      </c>
      <c r="AL386">
        <f>ROUND(T386 * (1 + WhatIf_Panel!$B$4), 0)</f>
        <v>19</v>
      </c>
      <c r="AM386">
        <f t="shared" si="138"/>
        <v>16105.15734</v>
      </c>
      <c r="AN386">
        <f t="shared" si="139"/>
        <v>19674.215000000004</v>
      </c>
      <c r="AO386">
        <f t="shared" si="140"/>
        <v>-3569.057660000004</v>
      </c>
      <c r="AP386" s="11">
        <f t="shared" si="141"/>
        <v>-0.22160961142153016</v>
      </c>
      <c r="AQ386" s="4">
        <f t="shared" si="142"/>
        <v>847.63985999999932</v>
      </c>
      <c r="AR386" s="4">
        <f t="shared" si="143"/>
        <v>-1882.2751400000052</v>
      </c>
    </row>
    <row r="387" spans="1:44" x14ac:dyDescent="0.25">
      <c r="A387" t="s">
        <v>399</v>
      </c>
      <c r="B387" s="3">
        <v>45066</v>
      </c>
      <c r="C387" s="13">
        <v>45096</v>
      </c>
      <c r="D387">
        <f t="shared" si="144"/>
        <v>30</v>
      </c>
      <c r="E387" t="str">
        <f t="shared" si="145"/>
        <v>Original</v>
      </c>
      <c r="F387" s="3">
        <f t="shared" si="146"/>
        <v>45096</v>
      </c>
      <c r="G387" s="8">
        <f t="shared" si="147"/>
        <v>30</v>
      </c>
      <c r="H387" t="s">
        <v>647</v>
      </c>
      <c r="I387" t="s">
        <v>654</v>
      </c>
      <c r="J387" t="s">
        <v>680</v>
      </c>
      <c r="K387" t="s">
        <v>703</v>
      </c>
      <c r="L387" t="s">
        <v>709</v>
      </c>
      <c r="M387" t="s">
        <v>722</v>
      </c>
      <c r="N387" t="s">
        <v>731</v>
      </c>
      <c r="O387" t="s">
        <v>1118</v>
      </c>
      <c r="P387" s="4">
        <v>1161.2</v>
      </c>
      <c r="Q387" s="23">
        <v>878.73</v>
      </c>
      <c r="R387" s="4">
        <f t="shared" ref="R387:R450" si="150">IF(Q387&lt;0,-Q387,Q387)</f>
        <v>878.73</v>
      </c>
      <c r="S387" s="11">
        <v>0.19</v>
      </c>
      <c r="T387" s="8">
        <v>31</v>
      </c>
      <c r="U387" s="4">
        <f t="shared" ref="U387:U450" si="151">R387 * T387 * (1 - S387)</f>
        <v>22064.910300000003</v>
      </c>
      <c r="V387" s="4">
        <f t="shared" ref="V387:V450" si="152">P387*T387</f>
        <v>35997.200000000004</v>
      </c>
      <c r="W387" s="4">
        <f t="shared" ref="W387:W450" si="153">U387-V387</f>
        <v>-13932.289700000001</v>
      </c>
      <c r="X387" s="11">
        <f t="shared" ref="X387:X450" si="154">IF(U387=0, 0, W387/U387)</f>
        <v>-0.63142290227212028</v>
      </c>
      <c r="Y387" s="3" t="str">
        <f t="shared" si="148"/>
        <v>May-2023</v>
      </c>
      <c r="Z387" s="3">
        <f t="shared" ref="Z387:Z450" si="155">DATE(YEAR(B387),MONTH(B387),1)</f>
        <v>45047</v>
      </c>
      <c r="AA387" s="3">
        <f t="shared" ref="AA387:AA450" si="156">_xlfn.MINIFS(Z:Z,I:I, I387)</f>
        <v>44927</v>
      </c>
      <c r="AB387">
        <f t="shared" ref="AB387:AB450" si="157">IF(Z387&lt;AA387, " ", DATEDIF(AA387, Z387, "M"))</f>
        <v>4</v>
      </c>
      <c r="AC387" s="18" t="str">
        <f t="shared" si="149"/>
        <v>Q2-2023</v>
      </c>
      <c r="AD387" t="str">
        <f t="shared" ref="AD387:AD450" si="158">H387 &amp; " → " &amp; I387 &amp; " → " &amp; J387</f>
        <v>Asia → India → Delhi</v>
      </c>
      <c r="AG387" t="str">
        <f t="shared" ref="AG387:AG450" si="159">IF(R387&lt;=$AE$2,"Low",IF(R387&lt;=$AF$2,"Medium","High"))</f>
        <v>Medium</v>
      </c>
      <c r="AH387">
        <f t="shared" ref="AH387:AH450" si="160">IF(G387&lt;=7,1,0)</f>
        <v>0</v>
      </c>
      <c r="AI387">
        <f t="shared" ref="AI387:AI450" si="161">IF(S387&gt;0.2,1,0)</f>
        <v>0</v>
      </c>
      <c r="AJ387" s="11">
        <f>MIN(S387, WhatIf_Panel!$B$2)</f>
        <v>0.19</v>
      </c>
      <c r="AK387">
        <f>P387 * (1 + WhatIf_Panel!$B$3)</f>
        <v>1277.3200000000002</v>
      </c>
      <c r="AL387">
        <f>ROUND(T387 * (1 + WhatIf_Panel!$B$4), 0)</f>
        <v>33</v>
      </c>
      <c r="AM387">
        <f t="shared" ref="AM387:AM450" si="162">R387 * AL387 * (1 - AJ387)</f>
        <v>23488.4529</v>
      </c>
      <c r="AN387">
        <f t="shared" ref="AN387:AN450" si="163">AK387 * AL387</f>
        <v>42151.560000000005</v>
      </c>
      <c r="AO387">
        <f t="shared" ref="AO387:AO450" si="164">AM387 - AN387</f>
        <v>-18663.107100000005</v>
      </c>
      <c r="AP387" s="11">
        <f t="shared" ref="AP387:AP450" si="165">IF(AM387=0, 0, AO387/AM387)</f>
        <v>-0.79456519249933244</v>
      </c>
      <c r="AQ387" s="4">
        <f t="shared" ref="AQ387:AQ450" si="166">AM387 - U387</f>
        <v>1423.542599999997</v>
      </c>
      <c r="AR387" s="4">
        <f t="shared" ref="AR387:AR450" si="167">AO387 - W387</f>
        <v>-4730.8174000000035</v>
      </c>
    </row>
    <row r="388" spans="1:44" x14ac:dyDescent="0.25">
      <c r="A388" t="s">
        <v>400</v>
      </c>
      <c r="B388" s="3">
        <v>45789</v>
      </c>
      <c r="C388" s="13">
        <v>45803</v>
      </c>
      <c r="D388">
        <f t="shared" si="144"/>
        <v>14</v>
      </c>
      <c r="E388" t="str">
        <f t="shared" si="145"/>
        <v>Original</v>
      </c>
      <c r="F388" s="3">
        <f t="shared" si="146"/>
        <v>45803</v>
      </c>
      <c r="G388" s="8">
        <f t="shared" si="147"/>
        <v>14</v>
      </c>
      <c r="H388" t="s">
        <v>647</v>
      </c>
      <c r="I388" t="s">
        <v>654</v>
      </c>
      <c r="J388" t="s">
        <v>696</v>
      </c>
      <c r="K388" t="s">
        <v>701</v>
      </c>
      <c r="L388" t="s">
        <v>709</v>
      </c>
      <c r="M388" t="s">
        <v>715</v>
      </c>
      <c r="N388" t="s">
        <v>728</v>
      </c>
      <c r="O388" t="s">
        <v>1119</v>
      </c>
      <c r="P388" s="4">
        <v>320.12</v>
      </c>
      <c r="Q388" s="23">
        <v>594.41999999999996</v>
      </c>
      <c r="R388" s="4">
        <f t="shared" si="150"/>
        <v>594.41999999999996</v>
      </c>
      <c r="S388" s="11">
        <v>0.104</v>
      </c>
      <c r="T388" s="8">
        <v>18</v>
      </c>
      <c r="U388" s="4">
        <f t="shared" si="151"/>
        <v>9586.8057599999993</v>
      </c>
      <c r="V388" s="4">
        <f t="shared" si="152"/>
        <v>5762.16</v>
      </c>
      <c r="W388" s="4">
        <f t="shared" si="153"/>
        <v>3824.6457599999994</v>
      </c>
      <c r="X388" s="11">
        <f t="shared" si="154"/>
        <v>0.39894891538931104</v>
      </c>
      <c r="Y388" s="3" t="str">
        <f t="shared" si="148"/>
        <v>May-2025</v>
      </c>
      <c r="Z388" s="3">
        <f t="shared" si="155"/>
        <v>45778</v>
      </c>
      <c r="AA388" s="3">
        <f t="shared" si="156"/>
        <v>44927</v>
      </c>
      <c r="AB388">
        <f t="shared" si="157"/>
        <v>28</v>
      </c>
      <c r="AC388" s="18" t="str">
        <f t="shared" si="149"/>
        <v>Q2-2025</v>
      </c>
      <c r="AD388" t="str">
        <f t="shared" si="158"/>
        <v>Asia → India → Hyderabad</v>
      </c>
      <c r="AG388" t="str">
        <f t="shared" si="159"/>
        <v>Low</v>
      </c>
      <c r="AH388">
        <f t="shared" si="160"/>
        <v>0</v>
      </c>
      <c r="AI388">
        <f t="shared" si="161"/>
        <v>0</v>
      </c>
      <c r="AJ388" s="11">
        <f>MIN(S388, WhatIf_Panel!$B$2)</f>
        <v>0.104</v>
      </c>
      <c r="AK388">
        <f>P388 * (1 + WhatIf_Panel!$B$3)</f>
        <v>352.13200000000006</v>
      </c>
      <c r="AL388">
        <f>ROUND(T388 * (1 + WhatIf_Panel!$B$4), 0)</f>
        <v>19</v>
      </c>
      <c r="AM388">
        <f t="shared" si="162"/>
        <v>10119.406080000001</v>
      </c>
      <c r="AN388">
        <f t="shared" si="163"/>
        <v>6690.5080000000016</v>
      </c>
      <c r="AO388">
        <f t="shared" si="164"/>
        <v>3428.898079999999</v>
      </c>
      <c r="AP388" s="11">
        <f t="shared" si="165"/>
        <v>0.33884380692824206</v>
      </c>
      <c r="AQ388" s="4">
        <f t="shared" si="166"/>
        <v>532.60032000000137</v>
      </c>
      <c r="AR388" s="4">
        <f t="shared" si="167"/>
        <v>-395.7476800000004</v>
      </c>
    </row>
    <row r="389" spans="1:44" x14ac:dyDescent="0.25">
      <c r="A389" t="s">
        <v>401</v>
      </c>
      <c r="B389" s="3">
        <v>45419</v>
      </c>
      <c r="C389" s="13">
        <v>45424</v>
      </c>
      <c r="D389">
        <f t="shared" si="144"/>
        <v>5</v>
      </c>
      <c r="E389" t="str">
        <f t="shared" si="145"/>
        <v>Original</v>
      </c>
      <c r="F389" s="3">
        <f t="shared" si="146"/>
        <v>45424</v>
      </c>
      <c r="G389" s="8">
        <f t="shared" si="147"/>
        <v>5</v>
      </c>
      <c r="H389" t="s">
        <v>646</v>
      </c>
      <c r="I389" t="s">
        <v>651</v>
      </c>
      <c r="J389" t="s">
        <v>669</v>
      </c>
      <c r="K389" t="s">
        <v>703</v>
      </c>
      <c r="L389" t="s">
        <v>710</v>
      </c>
      <c r="M389" t="s">
        <v>716</v>
      </c>
      <c r="N389" t="s">
        <v>731</v>
      </c>
      <c r="O389" t="s">
        <v>1120</v>
      </c>
      <c r="P389" s="4">
        <v>1163.99</v>
      </c>
      <c r="Q389" s="23">
        <v>1617.85</v>
      </c>
      <c r="R389" s="4">
        <f t="shared" si="150"/>
        <v>1617.85</v>
      </c>
      <c r="S389" s="11">
        <v>0.127</v>
      </c>
      <c r="T389" s="8">
        <v>14</v>
      </c>
      <c r="U389" s="4">
        <f t="shared" si="151"/>
        <v>19773.362699999998</v>
      </c>
      <c r="V389" s="4">
        <f t="shared" si="152"/>
        <v>16295.86</v>
      </c>
      <c r="W389" s="4">
        <f t="shared" si="153"/>
        <v>3477.5026999999973</v>
      </c>
      <c r="X389" s="11">
        <f t="shared" si="154"/>
        <v>0.17586804797749436</v>
      </c>
      <c r="Y389" s="3" t="str">
        <f t="shared" si="148"/>
        <v>May-2024</v>
      </c>
      <c r="Z389" s="3">
        <f t="shared" si="155"/>
        <v>45413</v>
      </c>
      <c r="AA389" s="3">
        <f t="shared" si="156"/>
        <v>44927</v>
      </c>
      <c r="AB389">
        <f t="shared" si="157"/>
        <v>16</v>
      </c>
      <c r="AC389" s="18" t="str">
        <f t="shared" si="149"/>
        <v>Q2-2024</v>
      </c>
      <c r="AD389" t="str">
        <f t="shared" si="158"/>
        <v>Africa → Nigeria → Abuja</v>
      </c>
      <c r="AG389" t="str">
        <f t="shared" si="159"/>
        <v>Medium</v>
      </c>
      <c r="AH389">
        <f t="shared" si="160"/>
        <v>1</v>
      </c>
      <c r="AI389">
        <f t="shared" si="161"/>
        <v>0</v>
      </c>
      <c r="AJ389" s="11">
        <f>MIN(S389, WhatIf_Panel!$B$2)</f>
        <v>0.127</v>
      </c>
      <c r="AK389">
        <f>P389 * (1 + WhatIf_Panel!$B$3)</f>
        <v>1280.3890000000001</v>
      </c>
      <c r="AL389">
        <f>ROUND(T389 * (1 + WhatIf_Panel!$B$4), 0)</f>
        <v>15</v>
      </c>
      <c r="AM389">
        <f t="shared" si="162"/>
        <v>21185.745749999998</v>
      </c>
      <c r="AN389">
        <f t="shared" si="163"/>
        <v>19205.835000000003</v>
      </c>
      <c r="AO389">
        <f t="shared" si="164"/>
        <v>1979.9107499999955</v>
      </c>
      <c r="AP389" s="11">
        <f t="shared" si="165"/>
        <v>9.3454852775243735E-2</v>
      </c>
      <c r="AQ389" s="4">
        <f t="shared" si="166"/>
        <v>1412.3830500000004</v>
      </c>
      <c r="AR389" s="4">
        <f t="shared" si="167"/>
        <v>-1497.5919500000018</v>
      </c>
    </row>
    <row r="390" spans="1:44" x14ac:dyDescent="0.25">
      <c r="A390" t="s">
        <v>402</v>
      </c>
      <c r="B390" s="3">
        <v>45199</v>
      </c>
      <c r="C390" s="13">
        <v>45202</v>
      </c>
      <c r="D390">
        <f t="shared" si="144"/>
        <v>3</v>
      </c>
      <c r="E390" t="str">
        <f t="shared" si="145"/>
        <v>Original</v>
      </c>
      <c r="F390" s="3">
        <f t="shared" si="146"/>
        <v>45202</v>
      </c>
      <c r="G390" s="8">
        <f t="shared" si="147"/>
        <v>3</v>
      </c>
      <c r="H390" t="s">
        <v>647</v>
      </c>
      <c r="I390" t="s">
        <v>659</v>
      </c>
      <c r="J390" t="s">
        <v>699</v>
      </c>
      <c r="K390" t="s">
        <v>703</v>
      </c>
      <c r="L390" t="s">
        <v>707</v>
      </c>
      <c r="M390" t="s">
        <v>713</v>
      </c>
      <c r="N390" t="s">
        <v>731</v>
      </c>
      <c r="O390" t="s">
        <v>1121</v>
      </c>
      <c r="P390" s="4">
        <v>1019.36</v>
      </c>
      <c r="Q390" s="23">
        <v>972.91</v>
      </c>
      <c r="R390" s="4">
        <f t="shared" si="150"/>
        <v>972.91</v>
      </c>
      <c r="S390" s="11">
        <v>0.14699999999999999</v>
      </c>
      <c r="T390" s="8">
        <v>17</v>
      </c>
      <c r="U390" s="4">
        <f t="shared" si="151"/>
        <v>14108.16791</v>
      </c>
      <c r="V390" s="4">
        <f t="shared" si="152"/>
        <v>17329.12</v>
      </c>
      <c r="W390" s="4">
        <f t="shared" si="153"/>
        <v>-3220.9520899999989</v>
      </c>
      <c r="X390" s="11">
        <f t="shared" si="154"/>
        <v>-0.22830406545678819</v>
      </c>
      <c r="Y390" s="3" t="str">
        <f t="shared" si="148"/>
        <v>Sep-2023</v>
      </c>
      <c r="Z390" s="3">
        <f t="shared" si="155"/>
        <v>45170</v>
      </c>
      <c r="AA390" s="3">
        <f t="shared" si="156"/>
        <v>44927</v>
      </c>
      <c r="AB390">
        <f t="shared" si="157"/>
        <v>8</v>
      </c>
      <c r="AC390" s="18" t="str">
        <f t="shared" si="149"/>
        <v>Q3-2023</v>
      </c>
      <c r="AD390" t="str">
        <f t="shared" si="158"/>
        <v>Asia → China → Beijing</v>
      </c>
      <c r="AG390" t="str">
        <f t="shared" si="159"/>
        <v>Medium</v>
      </c>
      <c r="AH390">
        <f t="shared" si="160"/>
        <v>1</v>
      </c>
      <c r="AI390">
        <f t="shared" si="161"/>
        <v>0</v>
      </c>
      <c r="AJ390" s="11">
        <f>MIN(S390, WhatIf_Panel!$B$2)</f>
        <v>0.14699999999999999</v>
      </c>
      <c r="AK390">
        <f>P390 * (1 + WhatIf_Panel!$B$3)</f>
        <v>1121.296</v>
      </c>
      <c r="AL390">
        <f>ROUND(T390 * (1 + WhatIf_Panel!$B$4), 0)</f>
        <v>18</v>
      </c>
      <c r="AM390">
        <f t="shared" si="162"/>
        <v>14938.060140000001</v>
      </c>
      <c r="AN390">
        <f t="shared" si="163"/>
        <v>20183.328000000001</v>
      </c>
      <c r="AO390">
        <f t="shared" si="164"/>
        <v>-5245.2678599999999</v>
      </c>
      <c r="AP390" s="11">
        <f t="shared" si="165"/>
        <v>-0.35113447200246706</v>
      </c>
      <c r="AQ390" s="4">
        <f t="shared" si="166"/>
        <v>829.89223000000129</v>
      </c>
      <c r="AR390" s="4">
        <f t="shared" si="167"/>
        <v>-2024.3157700000011</v>
      </c>
    </row>
    <row r="391" spans="1:44" x14ac:dyDescent="0.25">
      <c r="A391" t="s">
        <v>403</v>
      </c>
      <c r="B391" s="3">
        <v>45225</v>
      </c>
      <c r="C391" s="13">
        <v>45235</v>
      </c>
      <c r="D391">
        <f t="shared" si="144"/>
        <v>10</v>
      </c>
      <c r="E391" t="str">
        <f t="shared" si="145"/>
        <v>Original</v>
      </c>
      <c r="F391" s="3">
        <f t="shared" si="146"/>
        <v>45235</v>
      </c>
      <c r="G391" s="8">
        <f t="shared" si="147"/>
        <v>10</v>
      </c>
      <c r="H391" t="s">
        <v>646</v>
      </c>
      <c r="I391" t="s">
        <v>661</v>
      </c>
      <c r="J391" t="s">
        <v>695</v>
      </c>
      <c r="K391" t="s">
        <v>703</v>
      </c>
      <c r="L391" t="s">
        <v>708</v>
      </c>
      <c r="M391" t="s">
        <v>714</v>
      </c>
      <c r="N391" t="s">
        <v>731</v>
      </c>
      <c r="O391" t="s">
        <v>1122</v>
      </c>
      <c r="P391" s="4">
        <v>20.38</v>
      </c>
      <c r="Q391" s="23">
        <v>42.56</v>
      </c>
      <c r="R391" s="4">
        <f t="shared" si="150"/>
        <v>42.56</v>
      </c>
      <c r="S391" s="11">
        <v>7.1999999999999995E-2</v>
      </c>
      <c r="T391" s="8">
        <v>11</v>
      </c>
      <c r="U391" s="4">
        <f t="shared" si="151"/>
        <v>434.45248000000004</v>
      </c>
      <c r="V391" s="4">
        <f t="shared" si="152"/>
        <v>224.17999999999998</v>
      </c>
      <c r="W391" s="4">
        <f t="shared" si="153"/>
        <v>210.27248000000006</v>
      </c>
      <c r="X391" s="11">
        <f t="shared" si="154"/>
        <v>0.48399419885921713</v>
      </c>
      <c r="Y391" s="3" t="str">
        <f t="shared" si="148"/>
        <v>Oct-2023</v>
      </c>
      <c r="Z391" s="3">
        <f t="shared" si="155"/>
        <v>45200</v>
      </c>
      <c r="AA391" s="3">
        <f t="shared" si="156"/>
        <v>44927</v>
      </c>
      <c r="AB391">
        <f t="shared" si="157"/>
        <v>9</v>
      </c>
      <c r="AC391" s="18" t="str">
        <f t="shared" si="149"/>
        <v>Q4-2023</v>
      </c>
      <c r="AD391" t="str">
        <f t="shared" si="158"/>
        <v>Africa → South Africa → Cape Town</v>
      </c>
      <c r="AG391" t="str">
        <f t="shared" si="159"/>
        <v>Low</v>
      </c>
      <c r="AH391">
        <f t="shared" si="160"/>
        <v>0</v>
      </c>
      <c r="AI391">
        <f t="shared" si="161"/>
        <v>0</v>
      </c>
      <c r="AJ391" s="11">
        <f>MIN(S391, WhatIf_Panel!$B$2)</f>
        <v>7.1999999999999995E-2</v>
      </c>
      <c r="AK391">
        <f>P391 * (1 + WhatIf_Panel!$B$3)</f>
        <v>22.417999999999999</v>
      </c>
      <c r="AL391">
        <f>ROUND(T391 * (1 + WhatIf_Panel!$B$4), 0)</f>
        <v>12</v>
      </c>
      <c r="AM391">
        <f t="shared" si="162"/>
        <v>473.94816000000003</v>
      </c>
      <c r="AN391">
        <f t="shared" si="163"/>
        <v>269.01599999999996</v>
      </c>
      <c r="AO391">
        <f t="shared" si="164"/>
        <v>204.93216000000007</v>
      </c>
      <c r="AP391" s="11">
        <f t="shared" si="165"/>
        <v>0.43239361874513882</v>
      </c>
      <c r="AQ391" s="4">
        <f t="shared" si="166"/>
        <v>39.495679999999993</v>
      </c>
      <c r="AR391" s="4">
        <f t="shared" si="167"/>
        <v>-5.3403199999999913</v>
      </c>
    </row>
    <row r="392" spans="1:44" x14ac:dyDescent="0.25">
      <c r="A392" t="s">
        <v>404</v>
      </c>
      <c r="B392" s="3">
        <v>45823</v>
      </c>
      <c r="C392" s="13">
        <v>45838</v>
      </c>
      <c r="D392">
        <f t="shared" si="144"/>
        <v>15</v>
      </c>
      <c r="E392" t="str">
        <f t="shared" si="145"/>
        <v>Original</v>
      </c>
      <c r="F392" s="3">
        <f t="shared" si="146"/>
        <v>45838</v>
      </c>
      <c r="G392" s="8">
        <f t="shared" si="147"/>
        <v>15</v>
      </c>
      <c r="H392" t="s">
        <v>646</v>
      </c>
      <c r="I392" t="s">
        <v>661</v>
      </c>
      <c r="J392" t="s">
        <v>682</v>
      </c>
      <c r="K392" t="s">
        <v>705</v>
      </c>
      <c r="L392" t="s">
        <v>711</v>
      </c>
      <c r="M392" t="s">
        <v>712</v>
      </c>
      <c r="N392" t="s">
        <v>732</v>
      </c>
      <c r="O392" t="s">
        <v>1123</v>
      </c>
      <c r="P392" s="4">
        <v>1487.59</v>
      </c>
      <c r="Q392" s="23">
        <v>1480.83</v>
      </c>
      <c r="R392" s="4">
        <f t="shared" si="150"/>
        <v>1480.83</v>
      </c>
      <c r="S392" s="11">
        <v>8.9999999999999993E-3</v>
      </c>
      <c r="T392" s="8">
        <v>11</v>
      </c>
      <c r="U392" s="4">
        <f t="shared" si="151"/>
        <v>16142.527829999999</v>
      </c>
      <c r="V392" s="4">
        <f t="shared" si="152"/>
        <v>16363.49</v>
      </c>
      <c r="W392" s="4">
        <f t="shared" si="153"/>
        <v>-220.9621700000007</v>
      </c>
      <c r="X392" s="11">
        <f t="shared" si="154"/>
        <v>-1.3688201273492908E-2</v>
      </c>
      <c r="Y392" s="3" t="str">
        <f t="shared" si="148"/>
        <v>Jun-2025</v>
      </c>
      <c r="Z392" s="3">
        <f t="shared" si="155"/>
        <v>45809</v>
      </c>
      <c r="AA392" s="3">
        <f t="shared" si="156"/>
        <v>44927</v>
      </c>
      <c r="AB392">
        <f t="shared" si="157"/>
        <v>29</v>
      </c>
      <c r="AC392" s="18" t="str">
        <f t="shared" si="149"/>
        <v>Q2-2025</v>
      </c>
      <c r="AD392" t="str">
        <f t="shared" si="158"/>
        <v>Africa → South Africa → Johannesburg</v>
      </c>
      <c r="AG392" t="str">
        <f t="shared" si="159"/>
        <v>Medium</v>
      </c>
      <c r="AH392">
        <f t="shared" si="160"/>
        <v>0</v>
      </c>
      <c r="AI392">
        <f t="shared" si="161"/>
        <v>0</v>
      </c>
      <c r="AJ392" s="11">
        <f>MIN(S392, WhatIf_Panel!$B$2)</f>
        <v>8.9999999999999993E-3</v>
      </c>
      <c r="AK392">
        <f>P392 * (1 + WhatIf_Panel!$B$3)</f>
        <v>1636.3489999999999</v>
      </c>
      <c r="AL392">
        <f>ROUND(T392 * (1 + WhatIf_Panel!$B$4), 0)</f>
        <v>12</v>
      </c>
      <c r="AM392">
        <f t="shared" si="162"/>
        <v>17610.030360000001</v>
      </c>
      <c r="AN392">
        <f t="shared" si="163"/>
        <v>19636.187999999998</v>
      </c>
      <c r="AO392">
        <f t="shared" si="164"/>
        <v>-2026.1576399999976</v>
      </c>
      <c r="AP392" s="11">
        <f t="shared" si="165"/>
        <v>-0.11505702140084201</v>
      </c>
      <c r="AQ392" s="4">
        <f t="shared" si="166"/>
        <v>1467.5025300000016</v>
      </c>
      <c r="AR392" s="4">
        <f t="shared" si="167"/>
        <v>-1805.1954699999969</v>
      </c>
    </row>
    <row r="393" spans="1:44" x14ac:dyDescent="0.25">
      <c r="A393" t="s">
        <v>405</v>
      </c>
      <c r="B393" s="3">
        <v>45514</v>
      </c>
      <c r="C393" s="13">
        <v>45542</v>
      </c>
      <c r="D393">
        <f t="shared" si="144"/>
        <v>28</v>
      </c>
      <c r="E393" t="str">
        <f t="shared" si="145"/>
        <v>Original</v>
      </c>
      <c r="F393" s="3">
        <f t="shared" si="146"/>
        <v>45542</v>
      </c>
      <c r="G393" s="8">
        <f t="shared" si="147"/>
        <v>28</v>
      </c>
      <c r="H393" t="s">
        <v>649</v>
      </c>
      <c r="I393" t="s">
        <v>657</v>
      </c>
      <c r="J393" t="s">
        <v>673</v>
      </c>
      <c r="K393" t="s">
        <v>703</v>
      </c>
      <c r="L393" t="s">
        <v>711</v>
      </c>
      <c r="M393" t="s">
        <v>721</v>
      </c>
      <c r="N393" t="s">
        <v>728</v>
      </c>
      <c r="O393" t="s">
        <v>1124</v>
      </c>
      <c r="P393" s="4">
        <v>229.96</v>
      </c>
      <c r="Q393" s="23">
        <v>564.26</v>
      </c>
      <c r="R393" s="4">
        <f t="shared" si="150"/>
        <v>564.26</v>
      </c>
      <c r="S393" s="11">
        <v>0.105</v>
      </c>
      <c r="T393" s="8">
        <v>5</v>
      </c>
      <c r="U393" s="4">
        <f t="shared" si="151"/>
        <v>2525.0635000000002</v>
      </c>
      <c r="V393" s="4">
        <f t="shared" si="152"/>
        <v>1149.8</v>
      </c>
      <c r="W393" s="4">
        <f t="shared" si="153"/>
        <v>1375.2635000000002</v>
      </c>
      <c r="X393" s="11">
        <f t="shared" si="154"/>
        <v>0.54464511486542821</v>
      </c>
      <c r="Y393" s="3" t="str">
        <f t="shared" si="148"/>
        <v>Aug-2024</v>
      </c>
      <c r="Z393" s="3">
        <f t="shared" si="155"/>
        <v>45505</v>
      </c>
      <c r="AA393" s="3">
        <f t="shared" si="156"/>
        <v>44927</v>
      </c>
      <c r="AB393">
        <f t="shared" si="157"/>
        <v>19</v>
      </c>
      <c r="AC393" s="18" t="str">
        <f t="shared" si="149"/>
        <v>Q3-2024</v>
      </c>
      <c r="AD393" t="str">
        <f t="shared" si="158"/>
        <v>Europe → France → Marseille</v>
      </c>
      <c r="AG393" t="str">
        <f t="shared" si="159"/>
        <v>Low</v>
      </c>
      <c r="AH393">
        <f t="shared" si="160"/>
        <v>0</v>
      </c>
      <c r="AI393">
        <f t="shared" si="161"/>
        <v>0</v>
      </c>
      <c r="AJ393" s="11">
        <f>MIN(S393, WhatIf_Panel!$B$2)</f>
        <v>0.105</v>
      </c>
      <c r="AK393">
        <f>P393 * (1 + WhatIf_Panel!$B$3)</f>
        <v>252.95600000000002</v>
      </c>
      <c r="AL393">
        <f>ROUND(T393 * (1 + WhatIf_Panel!$B$4), 0)</f>
        <v>5</v>
      </c>
      <c r="AM393">
        <f t="shared" si="162"/>
        <v>2525.0635000000002</v>
      </c>
      <c r="AN393">
        <f t="shared" si="163"/>
        <v>1264.7800000000002</v>
      </c>
      <c r="AO393">
        <f t="shared" si="164"/>
        <v>1260.2835</v>
      </c>
      <c r="AP393" s="11">
        <f t="shared" si="165"/>
        <v>0.49910962635197093</v>
      </c>
      <c r="AQ393" s="4">
        <f t="shared" si="166"/>
        <v>0</v>
      </c>
      <c r="AR393" s="4">
        <f t="shared" si="167"/>
        <v>-114.98000000000025</v>
      </c>
    </row>
    <row r="394" spans="1:44" x14ac:dyDescent="0.25">
      <c r="A394" t="s">
        <v>406</v>
      </c>
      <c r="B394" s="3">
        <v>45208</v>
      </c>
      <c r="C394" s="13">
        <v>45225</v>
      </c>
      <c r="D394">
        <f t="shared" si="144"/>
        <v>17</v>
      </c>
      <c r="E394" t="str">
        <f t="shared" si="145"/>
        <v>Original</v>
      </c>
      <c r="F394" s="3">
        <f t="shared" si="146"/>
        <v>45225</v>
      </c>
      <c r="G394" s="8">
        <f t="shared" si="147"/>
        <v>17</v>
      </c>
      <c r="H394" t="s">
        <v>647</v>
      </c>
      <c r="I394" t="s">
        <v>659</v>
      </c>
      <c r="J394" t="s">
        <v>685</v>
      </c>
      <c r="K394" t="s">
        <v>704</v>
      </c>
      <c r="L394" t="s">
        <v>709</v>
      </c>
      <c r="M394" t="s">
        <v>712</v>
      </c>
      <c r="N394" t="s">
        <v>727</v>
      </c>
      <c r="O394" t="s">
        <v>1125</v>
      </c>
      <c r="P394" s="4">
        <v>1132.03</v>
      </c>
      <c r="Q394" s="23">
        <v>2137.21</v>
      </c>
      <c r="R394" s="4">
        <f t="shared" si="150"/>
        <v>2137.21</v>
      </c>
      <c r="S394" s="11">
        <v>0.35699999999999998</v>
      </c>
      <c r="T394" s="8">
        <v>35</v>
      </c>
      <c r="U394" s="4">
        <f t="shared" si="151"/>
        <v>48097.911050000002</v>
      </c>
      <c r="V394" s="4">
        <f t="shared" si="152"/>
        <v>39621.049999999996</v>
      </c>
      <c r="W394" s="4">
        <f t="shared" si="153"/>
        <v>8476.8610500000068</v>
      </c>
      <c r="X394" s="11">
        <f t="shared" si="154"/>
        <v>0.17624177152284051</v>
      </c>
      <c r="Y394" s="3" t="str">
        <f t="shared" si="148"/>
        <v>Oct-2023</v>
      </c>
      <c r="Z394" s="3">
        <f t="shared" si="155"/>
        <v>45200</v>
      </c>
      <c r="AA394" s="3">
        <f t="shared" si="156"/>
        <v>44927</v>
      </c>
      <c r="AB394">
        <f t="shared" si="157"/>
        <v>9</v>
      </c>
      <c r="AC394" s="18" t="str">
        <f t="shared" si="149"/>
        <v>Q4-2023</v>
      </c>
      <c r="AD394" t="str">
        <f t="shared" si="158"/>
        <v>Asia → China → Shanghai</v>
      </c>
      <c r="AG394" t="str">
        <f t="shared" si="159"/>
        <v>High</v>
      </c>
      <c r="AH394">
        <f t="shared" si="160"/>
        <v>0</v>
      </c>
      <c r="AI394">
        <f t="shared" si="161"/>
        <v>1</v>
      </c>
      <c r="AJ394" s="11">
        <f>MIN(S394, WhatIf_Panel!$B$2)</f>
        <v>0.25</v>
      </c>
      <c r="AK394">
        <f>P394 * (1 + WhatIf_Panel!$B$3)</f>
        <v>1245.2330000000002</v>
      </c>
      <c r="AL394">
        <f>ROUND(T394 * (1 + WhatIf_Panel!$B$4), 0)</f>
        <v>37</v>
      </c>
      <c r="AM394">
        <f t="shared" si="162"/>
        <v>59307.577499999999</v>
      </c>
      <c r="AN394">
        <f t="shared" si="163"/>
        <v>46073.621000000006</v>
      </c>
      <c r="AO394">
        <f t="shared" si="164"/>
        <v>13233.956499999993</v>
      </c>
      <c r="AP394" s="11">
        <f t="shared" si="165"/>
        <v>0.22314107333080657</v>
      </c>
      <c r="AQ394" s="4">
        <f t="shared" si="166"/>
        <v>11209.666449999997</v>
      </c>
      <c r="AR394" s="4">
        <f t="shared" si="167"/>
        <v>4757.0954499999862</v>
      </c>
    </row>
    <row r="395" spans="1:44" x14ac:dyDescent="0.25">
      <c r="A395" t="s">
        <v>407</v>
      </c>
      <c r="B395" s="3">
        <v>45360</v>
      </c>
      <c r="C395" s="13">
        <v>45377</v>
      </c>
      <c r="D395">
        <f t="shared" si="144"/>
        <v>17</v>
      </c>
      <c r="E395" t="str">
        <f t="shared" si="145"/>
        <v>Original</v>
      </c>
      <c r="F395" s="3">
        <f t="shared" si="146"/>
        <v>45377</v>
      </c>
      <c r="G395" s="8">
        <f t="shared" si="147"/>
        <v>17</v>
      </c>
      <c r="H395" t="s">
        <v>648</v>
      </c>
      <c r="I395" t="s">
        <v>660</v>
      </c>
      <c r="J395" t="s">
        <v>686</v>
      </c>
      <c r="K395" t="s">
        <v>702</v>
      </c>
      <c r="L395" t="s">
        <v>711</v>
      </c>
      <c r="M395" t="s">
        <v>714</v>
      </c>
      <c r="N395" t="s">
        <v>730</v>
      </c>
      <c r="O395" t="s">
        <v>1126</v>
      </c>
      <c r="P395" s="4">
        <v>1137.4100000000001</v>
      </c>
      <c r="Q395" s="23">
        <v>1680.93</v>
      </c>
      <c r="R395" s="4">
        <f t="shared" si="150"/>
        <v>1680.93</v>
      </c>
      <c r="S395" s="11">
        <v>0.254</v>
      </c>
      <c r="T395" s="8">
        <v>9</v>
      </c>
      <c r="U395" s="4">
        <f t="shared" si="151"/>
        <v>11285.764020000001</v>
      </c>
      <c r="V395" s="4">
        <f t="shared" si="152"/>
        <v>10236.69</v>
      </c>
      <c r="W395" s="4">
        <f t="shared" si="153"/>
        <v>1049.07402</v>
      </c>
      <c r="X395" s="11">
        <f t="shared" si="154"/>
        <v>9.2955516183121464E-2</v>
      </c>
      <c r="Y395" s="3" t="str">
        <f t="shared" si="148"/>
        <v>Mar-2024</v>
      </c>
      <c r="Z395" s="3">
        <f t="shared" si="155"/>
        <v>45352</v>
      </c>
      <c r="AA395" s="3">
        <f t="shared" si="156"/>
        <v>44927</v>
      </c>
      <c r="AB395">
        <f t="shared" si="157"/>
        <v>14</v>
      </c>
      <c r="AC395" s="18" t="str">
        <f t="shared" si="149"/>
        <v>Q1-2024</v>
      </c>
      <c r="AD395" t="str">
        <f t="shared" si="158"/>
        <v>Americas → USA → San Francisco</v>
      </c>
      <c r="AG395" t="str">
        <f t="shared" si="159"/>
        <v>High</v>
      </c>
      <c r="AH395">
        <f t="shared" si="160"/>
        <v>0</v>
      </c>
      <c r="AI395">
        <f t="shared" si="161"/>
        <v>1</v>
      </c>
      <c r="AJ395" s="11">
        <f>MIN(S395, WhatIf_Panel!$B$2)</f>
        <v>0.25</v>
      </c>
      <c r="AK395">
        <f>P395 * (1 + WhatIf_Panel!$B$3)</f>
        <v>1251.1510000000003</v>
      </c>
      <c r="AL395">
        <f>ROUND(T395 * (1 + WhatIf_Panel!$B$4), 0)</f>
        <v>9</v>
      </c>
      <c r="AM395">
        <f t="shared" si="162"/>
        <v>11346.2775</v>
      </c>
      <c r="AN395">
        <f t="shared" si="163"/>
        <v>11260.359000000002</v>
      </c>
      <c r="AO395">
        <f t="shared" si="164"/>
        <v>85.918499999997948</v>
      </c>
      <c r="AP395" s="11">
        <f t="shared" si="165"/>
        <v>7.5723954398257886E-3</v>
      </c>
      <c r="AQ395" s="4">
        <f t="shared" si="166"/>
        <v>60.513479999999618</v>
      </c>
      <c r="AR395" s="4">
        <f t="shared" si="167"/>
        <v>-963.15552000000207</v>
      </c>
    </row>
    <row r="396" spans="1:44" x14ac:dyDescent="0.25">
      <c r="A396" t="s">
        <v>408</v>
      </c>
      <c r="B396" s="3">
        <v>45075</v>
      </c>
      <c r="C396" s="13">
        <v>45097</v>
      </c>
      <c r="D396">
        <f t="shared" si="144"/>
        <v>22</v>
      </c>
      <c r="E396" t="str">
        <f t="shared" si="145"/>
        <v>Original</v>
      </c>
      <c r="F396" s="3">
        <f t="shared" si="146"/>
        <v>45097</v>
      </c>
      <c r="G396" s="8">
        <f t="shared" si="147"/>
        <v>22</v>
      </c>
      <c r="H396" t="s">
        <v>649</v>
      </c>
      <c r="I396" t="s">
        <v>658</v>
      </c>
      <c r="J396" t="s">
        <v>683</v>
      </c>
      <c r="K396" t="s">
        <v>705</v>
      </c>
      <c r="L396" t="s">
        <v>711</v>
      </c>
      <c r="M396" t="s">
        <v>723</v>
      </c>
      <c r="N396" t="s">
        <v>727</v>
      </c>
      <c r="O396" t="s">
        <v>1127</v>
      </c>
      <c r="P396" s="4">
        <v>1295.3900000000001</v>
      </c>
      <c r="Q396" s="23">
        <v>2905.06</v>
      </c>
      <c r="R396" s="4">
        <f t="shared" si="150"/>
        <v>2905.06</v>
      </c>
      <c r="S396" s="11">
        <v>0.14799999999999999</v>
      </c>
      <c r="T396" s="8">
        <v>8</v>
      </c>
      <c r="U396" s="4">
        <f t="shared" si="151"/>
        <v>19800.88896</v>
      </c>
      <c r="V396" s="4">
        <f t="shared" si="152"/>
        <v>10363.120000000001</v>
      </c>
      <c r="W396" s="4">
        <f t="shared" si="153"/>
        <v>9437.7689599999994</v>
      </c>
      <c r="X396" s="11">
        <f t="shared" si="154"/>
        <v>0.47663359857556614</v>
      </c>
      <c r="Y396" s="3" t="str">
        <f t="shared" si="148"/>
        <v>May-2023</v>
      </c>
      <c r="Z396" s="3">
        <f t="shared" si="155"/>
        <v>45047</v>
      </c>
      <c r="AA396" s="3">
        <f t="shared" si="156"/>
        <v>44927</v>
      </c>
      <c r="AB396">
        <f t="shared" si="157"/>
        <v>4</v>
      </c>
      <c r="AC396" s="18" t="str">
        <f t="shared" si="149"/>
        <v>Q2-2023</v>
      </c>
      <c r="AD396" t="str">
        <f t="shared" si="158"/>
        <v>Europe → United Kingdom → London</v>
      </c>
      <c r="AG396" t="str">
        <f t="shared" si="159"/>
        <v>High</v>
      </c>
      <c r="AH396">
        <f t="shared" si="160"/>
        <v>0</v>
      </c>
      <c r="AI396">
        <f t="shared" si="161"/>
        <v>0</v>
      </c>
      <c r="AJ396" s="11">
        <f>MIN(S396, WhatIf_Panel!$B$2)</f>
        <v>0.14799999999999999</v>
      </c>
      <c r="AK396">
        <f>P396 * (1 + WhatIf_Panel!$B$3)</f>
        <v>1424.9290000000003</v>
      </c>
      <c r="AL396">
        <f>ROUND(T396 * (1 + WhatIf_Panel!$B$4), 0)</f>
        <v>8</v>
      </c>
      <c r="AM396">
        <f t="shared" si="162"/>
        <v>19800.88896</v>
      </c>
      <c r="AN396">
        <f t="shared" si="163"/>
        <v>11399.432000000003</v>
      </c>
      <c r="AO396">
        <f t="shared" si="164"/>
        <v>8401.4569599999977</v>
      </c>
      <c r="AP396" s="11">
        <f t="shared" si="165"/>
        <v>0.42429695843312265</v>
      </c>
      <c r="AQ396" s="4">
        <f t="shared" si="166"/>
        <v>0</v>
      </c>
      <c r="AR396" s="4">
        <f t="shared" si="167"/>
        <v>-1036.3120000000017</v>
      </c>
    </row>
    <row r="397" spans="1:44" x14ac:dyDescent="0.25">
      <c r="A397" t="s">
        <v>409</v>
      </c>
      <c r="B397" s="3">
        <v>45804</v>
      </c>
      <c r="C397" s="13">
        <v>45816</v>
      </c>
      <c r="D397">
        <f t="shared" si="144"/>
        <v>12</v>
      </c>
      <c r="E397" t="str">
        <f t="shared" si="145"/>
        <v>Original</v>
      </c>
      <c r="F397" s="3">
        <f t="shared" si="146"/>
        <v>45816</v>
      </c>
      <c r="G397" s="8">
        <f t="shared" si="147"/>
        <v>12</v>
      </c>
      <c r="H397" t="s">
        <v>647</v>
      </c>
      <c r="I397" t="s">
        <v>652</v>
      </c>
      <c r="J397" t="s">
        <v>666</v>
      </c>
      <c r="K397" t="s">
        <v>701</v>
      </c>
      <c r="L397" t="s">
        <v>707</v>
      </c>
      <c r="M397" t="s">
        <v>722</v>
      </c>
      <c r="N397" t="s">
        <v>733</v>
      </c>
      <c r="O397" t="s">
        <v>1128</v>
      </c>
      <c r="P397" s="4">
        <v>653.6</v>
      </c>
      <c r="Q397" s="23">
        <v>842.09</v>
      </c>
      <c r="R397" s="4">
        <f t="shared" si="150"/>
        <v>842.09</v>
      </c>
      <c r="S397" s="11">
        <v>9.8000000000000004E-2</v>
      </c>
      <c r="T397" s="8">
        <v>19</v>
      </c>
      <c r="U397" s="4">
        <f t="shared" si="151"/>
        <v>14431.738420000001</v>
      </c>
      <c r="V397" s="4">
        <f t="shared" si="152"/>
        <v>12418.4</v>
      </c>
      <c r="W397" s="4">
        <f t="shared" si="153"/>
        <v>2013.3384200000019</v>
      </c>
      <c r="X397" s="11">
        <f t="shared" si="154"/>
        <v>0.13950768517324622</v>
      </c>
      <c r="Y397" s="3" t="str">
        <f t="shared" si="148"/>
        <v>May-2025</v>
      </c>
      <c r="Z397" s="3">
        <f t="shared" si="155"/>
        <v>45778</v>
      </c>
      <c r="AA397" s="3">
        <f t="shared" si="156"/>
        <v>44986</v>
      </c>
      <c r="AB397">
        <f t="shared" si="157"/>
        <v>26</v>
      </c>
      <c r="AC397" s="18" t="str">
        <f t="shared" si="149"/>
        <v>Q2-2025</v>
      </c>
      <c r="AD397" t="str">
        <f t="shared" si="158"/>
        <v>Asia → Japan → Osaka</v>
      </c>
      <c r="AG397" t="str">
        <f t="shared" si="159"/>
        <v>Medium</v>
      </c>
      <c r="AH397">
        <f t="shared" si="160"/>
        <v>0</v>
      </c>
      <c r="AI397">
        <f t="shared" si="161"/>
        <v>0</v>
      </c>
      <c r="AJ397" s="11">
        <f>MIN(S397, WhatIf_Panel!$B$2)</f>
        <v>9.8000000000000004E-2</v>
      </c>
      <c r="AK397">
        <f>P397 * (1 + WhatIf_Panel!$B$3)</f>
        <v>718.96</v>
      </c>
      <c r="AL397">
        <f>ROUND(T397 * (1 + WhatIf_Panel!$B$4), 0)</f>
        <v>20</v>
      </c>
      <c r="AM397">
        <f t="shared" si="162"/>
        <v>15191.303599999999</v>
      </c>
      <c r="AN397">
        <f t="shared" si="163"/>
        <v>14379.2</v>
      </c>
      <c r="AO397">
        <f t="shared" si="164"/>
        <v>812.10359999999855</v>
      </c>
      <c r="AP397" s="11">
        <f t="shared" si="165"/>
        <v>5.3458453690570611E-2</v>
      </c>
      <c r="AQ397" s="4">
        <f t="shared" si="166"/>
        <v>759.56517999999778</v>
      </c>
      <c r="AR397" s="4">
        <f t="shared" si="167"/>
        <v>-1201.2348200000033</v>
      </c>
    </row>
    <row r="398" spans="1:44" x14ac:dyDescent="0.25">
      <c r="A398" t="s">
        <v>410</v>
      </c>
      <c r="B398" s="3">
        <v>45890</v>
      </c>
      <c r="C398" s="13">
        <v>45914</v>
      </c>
      <c r="D398">
        <f t="shared" si="144"/>
        <v>24</v>
      </c>
      <c r="E398" t="str">
        <f t="shared" si="145"/>
        <v>Original</v>
      </c>
      <c r="F398" s="3">
        <f t="shared" si="146"/>
        <v>45914</v>
      </c>
      <c r="G398" s="8">
        <f t="shared" si="147"/>
        <v>24</v>
      </c>
      <c r="H398" t="s">
        <v>649</v>
      </c>
      <c r="I398" t="s">
        <v>656</v>
      </c>
      <c r="J398" t="s">
        <v>671</v>
      </c>
      <c r="K398" t="s">
        <v>703</v>
      </c>
      <c r="L398" t="s">
        <v>708</v>
      </c>
      <c r="M398" t="s">
        <v>720</v>
      </c>
      <c r="N398" t="s">
        <v>732</v>
      </c>
      <c r="O398" t="s">
        <v>1129</v>
      </c>
      <c r="P398" s="4">
        <v>1397.67</v>
      </c>
      <c r="Q398" s="23">
        <v>3131.37</v>
      </c>
      <c r="R398" s="4">
        <f t="shared" si="150"/>
        <v>3131.37</v>
      </c>
      <c r="S398" s="11">
        <v>0.10299999999999999</v>
      </c>
      <c r="T398" s="8">
        <v>20</v>
      </c>
      <c r="U398" s="4">
        <f t="shared" si="151"/>
        <v>56176.777799999996</v>
      </c>
      <c r="V398" s="4">
        <f t="shared" si="152"/>
        <v>27953.4</v>
      </c>
      <c r="W398" s="4">
        <f t="shared" si="153"/>
        <v>28223.377799999995</v>
      </c>
      <c r="X398" s="11">
        <f t="shared" si="154"/>
        <v>0.50240293062874808</v>
      </c>
      <c r="Y398" s="3" t="str">
        <f t="shared" si="148"/>
        <v>Aug-2025</v>
      </c>
      <c r="Z398" s="3">
        <f t="shared" si="155"/>
        <v>45870</v>
      </c>
      <c r="AA398" s="3">
        <f t="shared" si="156"/>
        <v>44927</v>
      </c>
      <c r="AB398">
        <f t="shared" si="157"/>
        <v>31</v>
      </c>
      <c r="AC398" s="18" t="str">
        <f t="shared" si="149"/>
        <v>Q3-2025</v>
      </c>
      <c r="AD398" t="str">
        <f t="shared" si="158"/>
        <v>Europe → Germany → Berlin</v>
      </c>
      <c r="AG398" t="str">
        <f t="shared" si="159"/>
        <v>High</v>
      </c>
      <c r="AH398">
        <f t="shared" si="160"/>
        <v>0</v>
      </c>
      <c r="AI398">
        <f t="shared" si="161"/>
        <v>0</v>
      </c>
      <c r="AJ398" s="11">
        <f>MIN(S398, WhatIf_Panel!$B$2)</f>
        <v>0.10299999999999999</v>
      </c>
      <c r="AK398">
        <f>P398 * (1 + WhatIf_Panel!$B$3)</f>
        <v>1537.4370000000001</v>
      </c>
      <c r="AL398">
        <f>ROUND(T398 * (1 + WhatIf_Panel!$B$4), 0)</f>
        <v>21</v>
      </c>
      <c r="AM398">
        <f t="shared" si="162"/>
        <v>58985.616690000003</v>
      </c>
      <c r="AN398">
        <f t="shared" si="163"/>
        <v>32286.177000000003</v>
      </c>
      <c r="AO398">
        <f t="shared" si="164"/>
        <v>26699.439689999999</v>
      </c>
      <c r="AP398" s="11">
        <f t="shared" si="165"/>
        <v>0.45264322369162296</v>
      </c>
      <c r="AQ398" s="4">
        <f t="shared" si="166"/>
        <v>2808.8388900000064</v>
      </c>
      <c r="AR398" s="4">
        <f t="shared" si="167"/>
        <v>-1523.9381099999955</v>
      </c>
    </row>
    <row r="399" spans="1:44" x14ac:dyDescent="0.25">
      <c r="A399" t="s">
        <v>411</v>
      </c>
      <c r="B399" s="3">
        <v>45638</v>
      </c>
      <c r="C399" s="13">
        <v>45646</v>
      </c>
      <c r="D399">
        <f t="shared" si="144"/>
        <v>8</v>
      </c>
      <c r="E399" t="str">
        <f t="shared" si="145"/>
        <v>Original</v>
      </c>
      <c r="F399" s="3">
        <f t="shared" si="146"/>
        <v>45646</v>
      </c>
      <c r="G399" s="8">
        <f t="shared" si="147"/>
        <v>8</v>
      </c>
      <c r="H399" t="s">
        <v>647</v>
      </c>
      <c r="I399" t="s">
        <v>652</v>
      </c>
      <c r="J399" t="s">
        <v>689</v>
      </c>
      <c r="K399" t="s">
        <v>701</v>
      </c>
      <c r="L399" t="s">
        <v>707</v>
      </c>
      <c r="M399" t="s">
        <v>717</v>
      </c>
      <c r="N399" t="s">
        <v>731</v>
      </c>
      <c r="O399" t="s">
        <v>1130</v>
      </c>
      <c r="P399" s="4">
        <v>1202.47</v>
      </c>
      <c r="Q399" s="23">
        <v>1444.72</v>
      </c>
      <c r="R399" s="4">
        <f t="shared" si="150"/>
        <v>1444.72</v>
      </c>
      <c r="S399" s="11">
        <v>0.24099999999999999</v>
      </c>
      <c r="T399" s="8">
        <v>17</v>
      </c>
      <c r="U399" s="4">
        <f t="shared" si="151"/>
        <v>18641.222160000001</v>
      </c>
      <c r="V399" s="4">
        <f t="shared" si="152"/>
        <v>20441.990000000002</v>
      </c>
      <c r="W399" s="4">
        <f t="shared" si="153"/>
        <v>-1800.7678400000004</v>
      </c>
      <c r="X399" s="11">
        <f t="shared" si="154"/>
        <v>-9.6601382921343834E-2</v>
      </c>
      <c r="Y399" s="3" t="str">
        <f t="shared" si="148"/>
        <v>Dec-2024</v>
      </c>
      <c r="Z399" s="3">
        <f t="shared" si="155"/>
        <v>45627</v>
      </c>
      <c r="AA399" s="3">
        <f t="shared" si="156"/>
        <v>44986</v>
      </c>
      <c r="AB399">
        <f t="shared" si="157"/>
        <v>21</v>
      </c>
      <c r="AC399" s="18" t="str">
        <f t="shared" si="149"/>
        <v>Q4-2024</v>
      </c>
      <c r="AD399" t="str">
        <f t="shared" si="158"/>
        <v>Asia → Japan → Tokyo</v>
      </c>
      <c r="AG399" t="str">
        <f t="shared" si="159"/>
        <v>Medium</v>
      </c>
      <c r="AH399">
        <f t="shared" si="160"/>
        <v>0</v>
      </c>
      <c r="AI399">
        <f t="shared" si="161"/>
        <v>1</v>
      </c>
      <c r="AJ399" s="11">
        <f>MIN(S399, WhatIf_Panel!$B$2)</f>
        <v>0.24099999999999999</v>
      </c>
      <c r="AK399">
        <f>P399 * (1 + WhatIf_Panel!$B$3)</f>
        <v>1322.7170000000001</v>
      </c>
      <c r="AL399">
        <f>ROUND(T399 * (1 + WhatIf_Panel!$B$4), 0)</f>
        <v>18</v>
      </c>
      <c r="AM399">
        <f t="shared" si="162"/>
        <v>19737.764640000001</v>
      </c>
      <c r="AN399">
        <f t="shared" si="163"/>
        <v>23808.906000000003</v>
      </c>
      <c r="AO399">
        <f t="shared" si="164"/>
        <v>-4071.1413600000014</v>
      </c>
      <c r="AP399" s="11">
        <f t="shared" si="165"/>
        <v>-0.20626152121347827</v>
      </c>
      <c r="AQ399" s="4">
        <f t="shared" si="166"/>
        <v>1096.5424800000001</v>
      </c>
      <c r="AR399" s="4">
        <f t="shared" si="167"/>
        <v>-2270.373520000001</v>
      </c>
    </row>
    <row r="400" spans="1:44" x14ac:dyDescent="0.25">
      <c r="A400" t="s">
        <v>412</v>
      </c>
      <c r="B400" s="3">
        <v>45914</v>
      </c>
      <c r="C400" s="13">
        <v>45923</v>
      </c>
      <c r="D400">
        <f t="shared" si="144"/>
        <v>9</v>
      </c>
      <c r="E400" t="str">
        <f t="shared" si="145"/>
        <v>Original</v>
      </c>
      <c r="F400" s="3">
        <f t="shared" si="146"/>
        <v>45923</v>
      </c>
      <c r="G400" s="8">
        <f t="shared" si="147"/>
        <v>9</v>
      </c>
      <c r="H400" t="s">
        <v>646</v>
      </c>
      <c r="I400" t="s">
        <v>661</v>
      </c>
      <c r="J400" t="s">
        <v>687</v>
      </c>
      <c r="K400" t="s">
        <v>703</v>
      </c>
      <c r="L400" t="s">
        <v>708</v>
      </c>
      <c r="M400" t="s">
        <v>726</v>
      </c>
      <c r="N400" t="s">
        <v>727</v>
      </c>
      <c r="O400" t="s">
        <v>1131</v>
      </c>
      <c r="P400" s="4">
        <v>1310.3</v>
      </c>
      <c r="Q400" s="23">
        <v>2875.8</v>
      </c>
      <c r="R400" s="4">
        <f t="shared" si="150"/>
        <v>2875.8</v>
      </c>
      <c r="S400" s="11">
        <v>8.3000000000000004E-2</v>
      </c>
      <c r="T400" s="8">
        <v>5</v>
      </c>
      <c r="U400" s="4">
        <f t="shared" si="151"/>
        <v>13185.543</v>
      </c>
      <c r="V400" s="4">
        <f t="shared" si="152"/>
        <v>6551.5</v>
      </c>
      <c r="W400" s="4">
        <f t="shared" si="153"/>
        <v>6634.0429999999997</v>
      </c>
      <c r="X400" s="11">
        <f t="shared" si="154"/>
        <v>0.50313005691157353</v>
      </c>
      <c r="Y400" s="3" t="str">
        <f t="shared" si="148"/>
        <v>Sep-2025</v>
      </c>
      <c r="Z400" s="3">
        <f t="shared" si="155"/>
        <v>45901</v>
      </c>
      <c r="AA400" s="3">
        <f t="shared" si="156"/>
        <v>44927</v>
      </c>
      <c r="AB400">
        <f t="shared" si="157"/>
        <v>32</v>
      </c>
      <c r="AC400" s="18" t="str">
        <f t="shared" si="149"/>
        <v>Q3-2025</v>
      </c>
      <c r="AD400" t="str">
        <f t="shared" si="158"/>
        <v>Africa → South Africa → Durban</v>
      </c>
      <c r="AG400" t="str">
        <f t="shared" si="159"/>
        <v>High</v>
      </c>
      <c r="AH400">
        <f t="shared" si="160"/>
        <v>0</v>
      </c>
      <c r="AI400">
        <f t="shared" si="161"/>
        <v>0</v>
      </c>
      <c r="AJ400" s="11">
        <f>MIN(S400, WhatIf_Panel!$B$2)</f>
        <v>8.3000000000000004E-2</v>
      </c>
      <c r="AK400">
        <f>P400 * (1 + WhatIf_Panel!$B$3)</f>
        <v>1441.3300000000002</v>
      </c>
      <c r="AL400">
        <f>ROUND(T400 * (1 + WhatIf_Panel!$B$4), 0)</f>
        <v>5</v>
      </c>
      <c r="AM400">
        <f t="shared" si="162"/>
        <v>13185.543</v>
      </c>
      <c r="AN400">
        <f t="shared" si="163"/>
        <v>7206.6500000000005</v>
      </c>
      <c r="AO400">
        <f t="shared" si="164"/>
        <v>5978.8929999999991</v>
      </c>
      <c r="AP400" s="11">
        <f t="shared" si="165"/>
        <v>0.45344306260273082</v>
      </c>
      <c r="AQ400" s="4">
        <f t="shared" si="166"/>
        <v>0</v>
      </c>
      <c r="AR400" s="4">
        <f t="shared" si="167"/>
        <v>-655.15000000000055</v>
      </c>
    </row>
    <row r="401" spans="1:44" x14ac:dyDescent="0.25">
      <c r="A401" t="s">
        <v>413</v>
      </c>
      <c r="B401" s="3">
        <v>45541</v>
      </c>
      <c r="C401" s="13">
        <v>45569</v>
      </c>
      <c r="D401">
        <f t="shared" si="144"/>
        <v>28</v>
      </c>
      <c r="E401" t="str">
        <f t="shared" si="145"/>
        <v>Original</v>
      </c>
      <c r="F401" s="3">
        <f t="shared" si="146"/>
        <v>45569</v>
      </c>
      <c r="G401" s="8">
        <f t="shared" si="147"/>
        <v>28</v>
      </c>
      <c r="H401" t="s">
        <v>646</v>
      </c>
      <c r="I401" t="s">
        <v>661</v>
      </c>
      <c r="J401" t="s">
        <v>695</v>
      </c>
      <c r="K401" t="s">
        <v>701</v>
      </c>
      <c r="L401" t="s">
        <v>709</v>
      </c>
      <c r="M401" t="s">
        <v>726</v>
      </c>
      <c r="N401" t="s">
        <v>732</v>
      </c>
      <c r="O401" t="s">
        <v>1132</v>
      </c>
      <c r="P401" s="4">
        <v>1174.17</v>
      </c>
      <c r="Q401" s="23">
        <v>1641.61</v>
      </c>
      <c r="R401" s="4">
        <f t="shared" si="150"/>
        <v>1641.61</v>
      </c>
      <c r="S401" s="11">
        <v>0.122</v>
      </c>
      <c r="T401" s="8">
        <v>9</v>
      </c>
      <c r="U401" s="4">
        <f t="shared" si="151"/>
        <v>12972.00222</v>
      </c>
      <c r="V401" s="4">
        <f t="shared" si="152"/>
        <v>10567.53</v>
      </c>
      <c r="W401" s="4">
        <f t="shared" si="153"/>
        <v>2404.4722199999997</v>
      </c>
      <c r="X401" s="11">
        <f t="shared" si="154"/>
        <v>0.18535860380079394</v>
      </c>
      <c r="Y401" s="3" t="str">
        <f t="shared" si="148"/>
        <v>Sep-2024</v>
      </c>
      <c r="Z401" s="3">
        <f t="shared" si="155"/>
        <v>45536</v>
      </c>
      <c r="AA401" s="3">
        <f t="shared" si="156"/>
        <v>44927</v>
      </c>
      <c r="AB401">
        <f t="shared" si="157"/>
        <v>20</v>
      </c>
      <c r="AC401" s="18" t="str">
        <f t="shared" si="149"/>
        <v>Q3-2024</v>
      </c>
      <c r="AD401" t="str">
        <f t="shared" si="158"/>
        <v>Africa → South Africa → Cape Town</v>
      </c>
      <c r="AG401" t="str">
        <f t="shared" si="159"/>
        <v>High</v>
      </c>
      <c r="AH401">
        <f t="shared" si="160"/>
        <v>0</v>
      </c>
      <c r="AI401">
        <f t="shared" si="161"/>
        <v>0</v>
      </c>
      <c r="AJ401" s="11">
        <f>MIN(S401, WhatIf_Panel!$B$2)</f>
        <v>0.122</v>
      </c>
      <c r="AK401">
        <f>P401 * (1 + WhatIf_Panel!$B$3)</f>
        <v>1291.5870000000002</v>
      </c>
      <c r="AL401">
        <f>ROUND(T401 * (1 + WhatIf_Panel!$B$4), 0)</f>
        <v>9</v>
      </c>
      <c r="AM401">
        <f t="shared" si="162"/>
        <v>12972.00222</v>
      </c>
      <c r="AN401">
        <f t="shared" si="163"/>
        <v>11624.283000000001</v>
      </c>
      <c r="AO401">
        <f t="shared" si="164"/>
        <v>1347.719219999999</v>
      </c>
      <c r="AP401" s="11">
        <f t="shared" si="165"/>
        <v>0.10389446418087331</v>
      </c>
      <c r="AQ401" s="4">
        <f t="shared" si="166"/>
        <v>0</v>
      </c>
      <c r="AR401" s="4">
        <f t="shared" si="167"/>
        <v>-1056.7530000000006</v>
      </c>
    </row>
    <row r="402" spans="1:44" x14ac:dyDescent="0.25">
      <c r="A402" t="s">
        <v>414</v>
      </c>
      <c r="B402" s="3">
        <v>45759</v>
      </c>
      <c r="C402" s="13">
        <v>45777</v>
      </c>
      <c r="D402">
        <f t="shared" si="144"/>
        <v>18</v>
      </c>
      <c r="E402" t="str">
        <f t="shared" si="145"/>
        <v>Original</v>
      </c>
      <c r="F402" s="3">
        <f t="shared" si="146"/>
        <v>45777</v>
      </c>
      <c r="G402" s="8">
        <f t="shared" si="147"/>
        <v>18</v>
      </c>
      <c r="H402" t="s">
        <v>646</v>
      </c>
      <c r="I402" t="s">
        <v>650</v>
      </c>
      <c r="J402" t="s">
        <v>662</v>
      </c>
      <c r="K402" t="s">
        <v>701</v>
      </c>
      <c r="L402" t="s">
        <v>709</v>
      </c>
      <c r="M402" t="s">
        <v>721</v>
      </c>
      <c r="N402" t="s">
        <v>729</v>
      </c>
      <c r="O402" t="s">
        <v>1133</v>
      </c>
      <c r="P402" s="4">
        <v>1119.04</v>
      </c>
      <c r="Q402" s="23">
        <v>1299.02</v>
      </c>
      <c r="R402" s="4">
        <f t="shared" si="150"/>
        <v>1299.02</v>
      </c>
      <c r="S402" s="11">
        <v>2.5000000000000001E-2</v>
      </c>
      <c r="T402" s="8">
        <v>14</v>
      </c>
      <c r="U402" s="4">
        <f t="shared" si="151"/>
        <v>17731.623</v>
      </c>
      <c r="V402" s="4">
        <f t="shared" si="152"/>
        <v>15666.56</v>
      </c>
      <c r="W402" s="4">
        <f t="shared" si="153"/>
        <v>2065.0630000000001</v>
      </c>
      <c r="X402" s="11">
        <f t="shared" si="154"/>
        <v>0.11646215352085933</v>
      </c>
      <c r="Y402" s="3" t="str">
        <f t="shared" si="148"/>
        <v>Apr-2025</v>
      </c>
      <c r="Z402" s="3">
        <f t="shared" si="155"/>
        <v>45748</v>
      </c>
      <c r="AA402" s="3">
        <f t="shared" si="156"/>
        <v>44927</v>
      </c>
      <c r="AB402">
        <f t="shared" si="157"/>
        <v>27</v>
      </c>
      <c r="AC402" s="18" t="str">
        <f t="shared" si="149"/>
        <v>Q2-2025</v>
      </c>
      <c r="AD402" t="str">
        <f t="shared" si="158"/>
        <v>Africa → Kenya → Kisumu</v>
      </c>
      <c r="AG402" t="str">
        <f t="shared" si="159"/>
        <v>Medium</v>
      </c>
      <c r="AH402">
        <f t="shared" si="160"/>
        <v>0</v>
      </c>
      <c r="AI402">
        <f t="shared" si="161"/>
        <v>0</v>
      </c>
      <c r="AJ402" s="11">
        <f>MIN(S402, WhatIf_Panel!$B$2)</f>
        <v>2.5000000000000001E-2</v>
      </c>
      <c r="AK402">
        <f>P402 * (1 + WhatIf_Panel!$B$3)</f>
        <v>1230.944</v>
      </c>
      <c r="AL402">
        <f>ROUND(T402 * (1 + WhatIf_Panel!$B$4), 0)</f>
        <v>15</v>
      </c>
      <c r="AM402">
        <f t="shared" si="162"/>
        <v>18998.1675</v>
      </c>
      <c r="AN402">
        <f t="shared" si="163"/>
        <v>18464.16</v>
      </c>
      <c r="AO402">
        <f t="shared" si="164"/>
        <v>534.00749999999971</v>
      </c>
      <c r="AP402" s="11">
        <f t="shared" si="165"/>
        <v>2.8108368872945232E-2</v>
      </c>
      <c r="AQ402" s="4">
        <f t="shared" si="166"/>
        <v>1266.5445</v>
      </c>
      <c r="AR402" s="4">
        <f t="shared" si="167"/>
        <v>-1531.0555000000004</v>
      </c>
    </row>
    <row r="403" spans="1:44" x14ac:dyDescent="0.25">
      <c r="A403" t="s">
        <v>415</v>
      </c>
      <c r="B403" s="3">
        <v>45516</v>
      </c>
      <c r="C403" s="13">
        <v>45519</v>
      </c>
      <c r="D403">
        <f t="shared" si="144"/>
        <v>3</v>
      </c>
      <c r="E403" t="str">
        <f t="shared" si="145"/>
        <v>Original</v>
      </c>
      <c r="F403" s="3">
        <f t="shared" si="146"/>
        <v>45519</v>
      </c>
      <c r="G403" s="8">
        <f t="shared" si="147"/>
        <v>3</v>
      </c>
      <c r="H403" t="s">
        <v>648</v>
      </c>
      <c r="I403" t="s">
        <v>660</v>
      </c>
      <c r="J403" t="s">
        <v>677</v>
      </c>
      <c r="K403" t="s">
        <v>701</v>
      </c>
      <c r="L403" t="s">
        <v>709</v>
      </c>
      <c r="M403" t="s">
        <v>726</v>
      </c>
      <c r="N403" t="s">
        <v>728</v>
      </c>
      <c r="O403" t="s">
        <v>1134</v>
      </c>
      <c r="P403" s="4">
        <v>850.7</v>
      </c>
      <c r="Q403" s="23">
        <v>1118.56</v>
      </c>
      <c r="R403" s="4">
        <f t="shared" si="150"/>
        <v>1118.56</v>
      </c>
      <c r="S403" s="11">
        <v>0.18</v>
      </c>
      <c r="T403" s="8">
        <v>19</v>
      </c>
      <c r="U403" s="4">
        <f t="shared" si="151"/>
        <v>17427.164800000002</v>
      </c>
      <c r="V403" s="4">
        <f t="shared" si="152"/>
        <v>16163.300000000001</v>
      </c>
      <c r="W403" s="4">
        <f t="shared" si="153"/>
        <v>1263.8648000000012</v>
      </c>
      <c r="X403" s="11">
        <f t="shared" si="154"/>
        <v>7.2522685962090688E-2</v>
      </c>
      <c r="Y403" s="3" t="str">
        <f t="shared" si="148"/>
        <v>Aug-2024</v>
      </c>
      <c r="Z403" s="3">
        <f t="shared" si="155"/>
        <v>45505</v>
      </c>
      <c r="AA403" s="3">
        <f t="shared" si="156"/>
        <v>44927</v>
      </c>
      <c r="AB403">
        <f t="shared" si="157"/>
        <v>19</v>
      </c>
      <c r="AC403" s="18" t="str">
        <f t="shared" si="149"/>
        <v>Q3-2024</v>
      </c>
      <c r="AD403" t="str">
        <f t="shared" si="158"/>
        <v>Americas → USA → Chicago</v>
      </c>
      <c r="AG403" t="str">
        <f t="shared" si="159"/>
        <v>Medium</v>
      </c>
      <c r="AH403">
        <f t="shared" si="160"/>
        <v>1</v>
      </c>
      <c r="AI403">
        <f t="shared" si="161"/>
        <v>0</v>
      </c>
      <c r="AJ403" s="11">
        <f>MIN(S403, WhatIf_Panel!$B$2)</f>
        <v>0.18</v>
      </c>
      <c r="AK403">
        <f>P403 * (1 + WhatIf_Panel!$B$3)</f>
        <v>935.7700000000001</v>
      </c>
      <c r="AL403">
        <f>ROUND(T403 * (1 + WhatIf_Panel!$B$4), 0)</f>
        <v>20</v>
      </c>
      <c r="AM403">
        <f t="shared" si="162"/>
        <v>18344.383999999998</v>
      </c>
      <c r="AN403">
        <f t="shared" si="163"/>
        <v>18715.400000000001</v>
      </c>
      <c r="AO403">
        <f t="shared" si="164"/>
        <v>-371.01600000000326</v>
      </c>
      <c r="AP403" s="11">
        <f t="shared" si="165"/>
        <v>-2.0225045441700486E-2</v>
      </c>
      <c r="AQ403" s="4">
        <f t="shared" si="166"/>
        <v>917.21919999999591</v>
      </c>
      <c r="AR403" s="4">
        <f t="shared" si="167"/>
        <v>-1634.8808000000045</v>
      </c>
    </row>
    <row r="404" spans="1:44" x14ac:dyDescent="0.25">
      <c r="A404" t="s">
        <v>416</v>
      </c>
      <c r="B404" s="3">
        <v>45601</v>
      </c>
      <c r="C404" s="13">
        <v>45604</v>
      </c>
      <c r="D404">
        <f t="shared" si="144"/>
        <v>3</v>
      </c>
      <c r="E404" t="str">
        <f t="shared" si="145"/>
        <v>Original</v>
      </c>
      <c r="F404" s="3">
        <f t="shared" si="146"/>
        <v>45604</v>
      </c>
      <c r="G404" s="8">
        <f t="shared" si="147"/>
        <v>3</v>
      </c>
      <c r="H404" t="s">
        <v>648</v>
      </c>
      <c r="I404" t="s">
        <v>653</v>
      </c>
      <c r="J404" t="s">
        <v>667</v>
      </c>
      <c r="K404" t="s">
        <v>702</v>
      </c>
      <c r="L404" t="s">
        <v>709</v>
      </c>
      <c r="M404" t="s">
        <v>719</v>
      </c>
      <c r="N404" t="s">
        <v>727</v>
      </c>
      <c r="O404" t="s">
        <v>1135</v>
      </c>
      <c r="P404" s="4">
        <v>1020.4</v>
      </c>
      <c r="Q404" s="23">
        <v>1184.71</v>
      </c>
      <c r="R404" s="4">
        <f t="shared" si="150"/>
        <v>1184.71</v>
      </c>
      <c r="S404" s="11">
        <v>0.106</v>
      </c>
      <c r="T404" s="8">
        <v>16</v>
      </c>
      <c r="U404" s="4">
        <f t="shared" si="151"/>
        <v>16946.091840000001</v>
      </c>
      <c r="V404" s="4">
        <f t="shared" si="152"/>
        <v>16326.4</v>
      </c>
      <c r="W404" s="4">
        <f t="shared" si="153"/>
        <v>619.69184000000132</v>
      </c>
      <c r="X404" s="11">
        <f t="shared" si="154"/>
        <v>3.6568422138328345E-2</v>
      </c>
      <c r="Y404" s="3" t="str">
        <f t="shared" si="148"/>
        <v>Nov-2024</v>
      </c>
      <c r="Z404" s="3">
        <f t="shared" si="155"/>
        <v>45597</v>
      </c>
      <c r="AA404" s="3">
        <f t="shared" si="156"/>
        <v>44927</v>
      </c>
      <c r="AB404">
        <f t="shared" si="157"/>
        <v>22</v>
      </c>
      <c r="AC404" s="18" t="str">
        <f t="shared" si="149"/>
        <v>Q4-2024</v>
      </c>
      <c r="AD404" t="str">
        <f t="shared" si="158"/>
        <v>Americas → Canada → Toronto</v>
      </c>
      <c r="AG404" t="str">
        <f t="shared" si="159"/>
        <v>Medium</v>
      </c>
      <c r="AH404">
        <f t="shared" si="160"/>
        <v>1</v>
      </c>
      <c r="AI404">
        <f t="shared" si="161"/>
        <v>0</v>
      </c>
      <c r="AJ404" s="11">
        <f>MIN(S404, WhatIf_Panel!$B$2)</f>
        <v>0.106</v>
      </c>
      <c r="AK404">
        <f>P404 * (1 + WhatIf_Panel!$B$3)</f>
        <v>1122.44</v>
      </c>
      <c r="AL404">
        <f>ROUND(T404 * (1 + WhatIf_Panel!$B$4), 0)</f>
        <v>17</v>
      </c>
      <c r="AM404">
        <f t="shared" si="162"/>
        <v>18005.222580000001</v>
      </c>
      <c r="AN404">
        <f t="shared" si="163"/>
        <v>19081.48</v>
      </c>
      <c r="AO404">
        <f t="shared" si="164"/>
        <v>-1076.2574199999981</v>
      </c>
      <c r="AP404" s="11">
        <f t="shared" si="165"/>
        <v>-5.9774735647838792E-2</v>
      </c>
      <c r="AQ404" s="4">
        <f t="shared" si="166"/>
        <v>1059.1307400000005</v>
      </c>
      <c r="AR404" s="4">
        <f t="shared" si="167"/>
        <v>-1695.9492599999994</v>
      </c>
    </row>
    <row r="405" spans="1:44" x14ac:dyDescent="0.25">
      <c r="A405" t="s">
        <v>417</v>
      </c>
      <c r="B405" s="3">
        <v>45497</v>
      </c>
      <c r="C405" s="13">
        <v>45512</v>
      </c>
      <c r="D405">
        <f t="shared" si="144"/>
        <v>15</v>
      </c>
      <c r="E405" t="str">
        <f t="shared" si="145"/>
        <v>Original</v>
      </c>
      <c r="F405" s="3">
        <f t="shared" si="146"/>
        <v>45512</v>
      </c>
      <c r="G405" s="8">
        <f t="shared" si="147"/>
        <v>15</v>
      </c>
      <c r="H405" t="s">
        <v>649</v>
      </c>
      <c r="I405" t="s">
        <v>657</v>
      </c>
      <c r="J405" t="s">
        <v>673</v>
      </c>
      <c r="K405" t="s">
        <v>706</v>
      </c>
      <c r="L405" t="s">
        <v>709</v>
      </c>
      <c r="M405" t="s">
        <v>722</v>
      </c>
      <c r="N405" t="s">
        <v>731</v>
      </c>
      <c r="O405" t="s">
        <v>1136</v>
      </c>
      <c r="P405" s="4">
        <v>501.5</v>
      </c>
      <c r="Q405" s="23">
        <v>1201.47</v>
      </c>
      <c r="R405" s="4">
        <f t="shared" si="150"/>
        <v>1201.47</v>
      </c>
      <c r="S405" s="11">
        <v>0.126</v>
      </c>
      <c r="T405" s="8">
        <v>5</v>
      </c>
      <c r="U405" s="4">
        <f t="shared" si="151"/>
        <v>5250.4239000000007</v>
      </c>
      <c r="V405" s="4">
        <f t="shared" si="152"/>
        <v>2507.5</v>
      </c>
      <c r="W405" s="4">
        <f t="shared" si="153"/>
        <v>2742.9239000000007</v>
      </c>
      <c r="X405" s="11">
        <f t="shared" si="154"/>
        <v>0.52241951359394057</v>
      </c>
      <c r="Y405" s="3" t="str">
        <f t="shared" si="148"/>
        <v>Jul-2024</v>
      </c>
      <c r="Z405" s="3">
        <f t="shared" si="155"/>
        <v>45474</v>
      </c>
      <c r="AA405" s="3">
        <f t="shared" si="156"/>
        <v>44927</v>
      </c>
      <c r="AB405">
        <f t="shared" si="157"/>
        <v>18</v>
      </c>
      <c r="AC405" s="18" t="str">
        <f t="shared" si="149"/>
        <v>Q3-2024</v>
      </c>
      <c r="AD405" t="str">
        <f t="shared" si="158"/>
        <v>Europe → France → Marseille</v>
      </c>
      <c r="AG405" t="str">
        <f t="shared" si="159"/>
        <v>Medium</v>
      </c>
      <c r="AH405">
        <f t="shared" si="160"/>
        <v>0</v>
      </c>
      <c r="AI405">
        <f t="shared" si="161"/>
        <v>0</v>
      </c>
      <c r="AJ405" s="11">
        <f>MIN(S405, WhatIf_Panel!$B$2)</f>
        <v>0.126</v>
      </c>
      <c r="AK405">
        <f>P405 * (1 + WhatIf_Panel!$B$3)</f>
        <v>551.65000000000009</v>
      </c>
      <c r="AL405">
        <f>ROUND(T405 * (1 + WhatIf_Panel!$B$4), 0)</f>
        <v>5</v>
      </c>
      <c r="AM405">
        <f t="shared" si="162"/>
        <v>5250.4239000000007</v>
      </c>
      <c r="AN405">
        <f t="shared" si="163"/>
        <v>2758.2500000000005</v>
      </c>
      <c r="AO405">
        <f t="shared" si="164"/>
        <v>2492.1739000000002</v>
      </c>
      <c r="AP405" s="11">
        <f t="shared" si="165"/>
        <v>0.4746614649533345</v>
      </c>
      <c r="AQ405" s="4">
        <f t="shared" si="166"/>
        <v>0</v>
      </c>
      <c r="AR405" s="4">
        <f t="shared" si="167"/>
        <v>-250.75000000000045</v>
      </c>
    </row>
    <row r="406" spans="1:44" x14ac:dyDescent="0.25">
      <c r="A406" t="s">
        <v>418</v>
      </c>
      <c r="B406" s="3">
        <v>45677</v>
      </c>
      <c r="C406" s="13">
        <v>45691</v>
      </c>
      <c r="D406">
        <f t="shared" si="144"/>
        <v>14</v>
      </c>
      <c r="E406" t="str">
        <f t="shared" si="145"/>
        <v>Original</v>
      </c>
      <c r="F406" s="3">
        <f t="shared" si="146"/>
        <v>45691</v>
      </c>
      <c r="G406" s="8">
        <f t="shared" si="147"/>
        <v>14</v>
      </c>
      <c r="H406" t="s">
        <v>648</v>
      </c>
      <c r="I406" t="s">
        <v>655</v>
      </c>
      <c r="J406" t="s">
        <v>672</v>
      </c>
      <c r="K406" t="s">
        <v>706</v>
      </c>
      <c r="L406" t="s">
        <v>709</v>
      </c>
      <c r="M406" t="s">
        <v>721</v>
      </c>
      <c r="N406" t="s">
        <v>727</v>
      </c>
      <c r="O406" t="s">
        <v>1137</v>
      </c>
      <c r="P406" s="4">
        <v>974.11</v>
      </c>
      <c r="Q406" s="23">
        <v>880.99</v>
      </c>
      <c r="R406" s="4">
        <f t="shared" si="150"/>
        <v>880.99</v>
      </c>
      <c r="S406" s="11">
        <v>0.111</v>
      </c>
      <c r="T406" s="8">
        <v>10</v>
      </c>
      <c r="U406" s="4">
        <f t="shared" si="151"/>
        <v>7832.0010999999995</v>
      </c>
      <c r="V406" s="4">
        <f t="shared" si="152"/>
        <v>9741.1</v>
      </c>
      <c r="W406" s="4">
        <f t="shared" si="153"/>
        <v>-1909.0989000000009</v>
      </c>
      <c r="X406" s="11">
        <f t="shared" si="154"/>
        <v>-0.2437562093805121</v>
      </c>
      <c r="Y406" s="3" t="str">
        <f t="shared" si="148"/>
        <v>Jan-2025</v>
      </c>
      <c r="Z406" s="3">
        <f t="shared" si="155"/>
        <v>45658</v>
      </c>
      <c r="AA406" s="3">
        <f t="shared" si="156"/>
        <v>44927</v>
      </c>
      <c r="AB406">
        <f t="shared" si="157"/>
        <v>24</v>
      </c>
      <c r="AC406" s="18" t="str">
        <f t="shared" si="149"/>
        <v>Q1-2025</v>
      </c>
      <c r="AD406" t="str">
        <f t="shared" si="158"/>
        <v>Americas → Brazil → Brasília</v>
      </c>
      <c r="AG406" t="str">
        <f t="shared" si="159"/>
        <v>Medium</v>
      </c>
      <c r="AH406">
        <f t="shared" si="160"/>
        <v>0</v>
      </c>
      <c r="AI406">
        <f t="shared" si="161"/>
        <v>0</v>
      </c>
      <c r="AJ406" s="11">
        <f>MIN(S406, WhatIf_Panel!$B$2)</f>
        <v>0.111</v>
      </c>
      <c r="AK406">
        <f>P406 * (1 + WhatIf_Panel!$B$3)</f>
        <v>1071.5210000000002</v>
      </c>
      <c r="AL406">
        <f>ROUND(T406 * (1 + WhatIf_Panel!$B$4), 0)</f>
        <v>11</v>
      </c>
      <c r="AM406">
        <f t="shared" si="162"/>
        <v>8615.2012099999993</v>
      </c>
      <c r="AN406">
        <f t="shared" si="163"/>
        <v>11786.731000000002</v>
      </c>
      <c r="AO406">
        <f t="shared" si="164"/>
        <v>-3171.5297900000023</v>
      </c>
      <c r="AP406" s="11">
        <f t="shared" si="165"/>
        <v>-0.36813183031856345</v>
      </c>
      <c r="AQ406" s="4">
        <f t="shared" si="166"/>
        <v>783.20010999999977</v>
      </c>
      <c r="AR406" s="4">
        <f t="shared" si="167"/>
        <v>-1262.4308900000015</v>
      </c>
    </row>
    <row r="407" spans="1:44" x14ac:dyDescent="0.25">
      <c r="A407" t="s">
        <v>419</v>
      </c>
      <c r="B407" s="3">
        <v>44991</v>
      </c>
      <c r="C407" s="13">
        <v>45020</v>
      </c>
      <c r="D407">
        <f t="shared" si="144"/>
        <v>29</v>
      </c>
      <c r="E407" t="str">
        <f t="shared" si="145"/>
        <v>Original</v>
      </c>
      <c r="F407" s="3">
        <f t="shared" si="146"/>
        <v>45020</v>
      </c>
      <c r="G407" s="8">
        <f t="shared" si="147"/>
        <v>29</v>
      </c>
      <c r="H407" t="s">
        <v>647</v>
      </c>
      <c r="I407" t="s">
        <v>659</v>
      </c>
      <c r="J407" t="s">
        <v>699</v>
      </c>
      <c r="K407" t="s">
        <v>705</v>
      </c>
      <c r="L407" t="s">
        <v>711</v>
      </c>
      <c r="M407" t="s">
        <v>712</v>
      </c>
      <c r="N407" t="s">
        <v>732</v>
      </c>
      <c r="O407" t="s">
        <v>1138</v>
      </c>
      <c r="P407" s="4">
        <v>1126.29</v>
      </c>
      <c r="Q407" s="23">
        <v>2050.87</v>
      </c>
      <c r="R407" s="4">
        <f t="shared" si="150"/>
        <v>2050.87</v>
      </c>
      <c r="S407" s="11">
        <v>6.4000000000000001E-2</v>
      </c>
      <c r="T407" s="8">
        <v>7</v>
      </c>
      <c r="U407" s="4">
        <f t="shared" si="151"/>
        <v>13437.300239999999</v>
      </c>
      <c r="V407" s="4">
        <f t="shared" si="152"/>
        <v>7884.03</v>
      </c>
      <c r="W407" s="4">
        <f t="shared" si="153"/>
        <v>5553.2702399999989</v>
      </c>
      <c r="X407" s="11">
        <f t="shared" si="154"/>
        <v>0.41327276616690373</v>
      </c>
      <c r="Y407" s="3" t="str">
        <f t="shared" si="148"/>
        <v>Mar-2023</v>
      </c>
      <c r="Z407" s="3">
        <f t="shared" si="155"/>
        <v>44986</v>
      </c>
      <c r="AA407" s="3">
        <f t="shared" si="156"/>
        <v>44927</v>
      </c>
      <c r="AB407">
        <f t="shared" si="157"/>
        <v>2</v>
      </c>
      <c r="AC407" s="18" t="str">
        <f t="shared" si="149"/>
        <v>Q1-2023</v>
      </c>
      <c r="AD407" t="str">
        <f t="shared" si="158"/>
        <v>Asia → China → Beijing</v>
      </c>
      <c r="AG407" t="str">
        <f t="shared" si="159"/>
        <v>High</v>
      </c>
      <c r="AH407">
        <f t="shared" si="160"/>
        <v>0</v>
      </c>
      <c r="AI407">
        <f t="shared" si="161"/>
        <v>0</v>
      </c>
      <c r="AJ407" s="11">
        <f>MIN(S407, WhatIf_Panel!$B$2)</f>
        <v>6.4000000000000001E-2</v>
      </c>
      <c r="AK407">
        <f>P407 * (1 + WhatIf_Panel!$B$3)</f>
        <v>1238.9190000000001</v>
      </c>
      <c r="AL407">
        <f>ROUND(T407 * (1 + WhatIf_Panel!$B$4), 0)</f>
        <v>7</v>
      </c>
      <c r="AM407">
        <f t="shared" si="162"/>
        <v>13437.300239999999</v>
      </c>
      <c r="AN407">
        <f t="shared" si="163"/>
        <v>8672.4330000000009</v>
      </c>
      <c r="AO407">
        <f t="shared" si="164"/>
        <v>4764.8672399999978</v>
      </c>
      <c r="AP407" s="11">
        <f t="shared" si="165"/>
        <v>0.35460004278359403</v>
      </c>
      <c r="AQ407" s="4">
        <f t="shared" si="166"/>
        <v>0</v>
      </c>
      <c r="AR407" s="4">
        <f t="shared" si="167"/>
        <v>-788.40300000000116</v>
      </c>
    </row>
    <row r="408" spans="1:44" x14ac:dyDescent="0.25">
      <c r="A408" t="s">
        <v>420</v>
      </c>
      <c r="B408" s="3">
        <v>45646</v>
      </c>
      <c r="C408" s="13">
        <v>45671</v>
      </c>
      <c r="D408">
        <f t="shared" si="144"/>
        <v>25</v>
      </c>
      <c r="E408" t="str">
        <f t="shared" si="145"/>
        <v>Original</v>
      </c>
      <c r="F408" s="3">
        <f t="shared" si="146"/>
        <v>45671</v>
      </c>
      <c r="G408" s="8">
        <f t="shared" si="147"/>
        <v>25</v>
      </c>
      <c r="H408" t="s">
        <v>647</v>
      </c>
      <c r="I408" t="s">
        <v>654</v>
      </c>
      <c r="J408" t="s">
        <v>680</v>
      </c>
      <c r="K408" t="s">
        <v>705</v>
      </c>
      <c r="L408" t="s">
        <v>707</v>
      </c>
      <c r="M408" t="s">
        <v>724</v>
      </c>
      <c r="N408" t="s">
        <v>728</v>
      </c>
      <c r="O408" t="s">
        <v>1139</v>
      </c>
      <c r="P408" s="4">
        <v>1361.34</v>
      </c>
      <c r="Q408" s="23">
        <v>1737.9</v>
      </c>
      <c r="R408" s="4">
        <f t="shared" si="150"/>
        <v>1737.9</v>
      </c>
      <c r="S408" s="11">
        <v>7.6999999999999999E-2</v>
      </c>
      <c r="T408" s="8">
        <v>14</v>
      </c>
      <c r="U408" s="4">
        <f t="shared" si="151"/>
        <v>22457.143800000002</v>
      </c>
      <c r="V408" s="4">
        <f t="shared" si="152"/>
        <v>19058.759999999998</v>
      </c>
      <c r="W408" s="4">
        <f t="shared" si="153"/>
        <v>3398.3838000000032</v>
      </c>
      <c r="X408" s="11">
        <f t="shared" si="154"/>
        <v>0.15132751654731813</v>
      </c>
      <c r="Y408" s="3" t="str">
        <f t="shared" si="148"/>
        <v>Dec-2024</v>
      </c>
      <c r="Z408" s="3">
        <f t="shared" si="155"/>
        <v>45627</v>
      </c>
      <c r="AA408" s="3">
        <f t="shared" si="156"/>
        <v>44927</v>
      </c>
      <c r="AB408">
        <f t="shared" si="157"/>
        <v>23</v>
      </c>
      <c r="AC408" s="18" t="str">
        <f t="shared" si="149"/>
        <v>Q4-2024</v>
      </c>
      <c r="AD408" t="str">
        <f t="shared" si="158"/>
        <v>Asia → India → Delhi</v>
      </c>
      <c r="AG408" t="str">
        <f t="shared" si="159"/>
        <v>High</v>
      </c>
      <c r="AH408">
        <f t="shared" si="160"/>
        <v>0</v>
      </c>
      <c r="AI408">
        <f t="shared" si="161"/>
        <v>0</v>
      </c>
      <c r="AJ408" s="11">
        <f>MIN(S408, WhatIf_Panel!$B$2)</f>
        <v>7.6999999999999999E-2</v>
      </c>
      <c r="AK408">
        <f>P408 * (1 + WhatIf_Panel!$B$3)</f>
        <v>1497.4739999999999</v>
      </c>
      <c r="AL408">
        <f>ROUND(T408 * (1 + WhatIf_Panel!$B$4), 0)</f>
        <v>15</v>
      </c>
      <c r="AM408">
        <f t="shared" si="162"/>
        <v>24061.2255</v>
      </c>
      <c r="AN408">
        <f t="shared" si="163"/>
        <v>22462.11</v>
      </c>
      <c r="AO408">
        <f t="shared" si="164"/>
        <v>1599.1154999999999</v>
      </c>
      <c r="AP408" s="11">
        <f t="shared" si="165"/>
        <v>6.6460268202049796E-2</v>
      </c>
      <c r="AQ408" s="4">
        <f t="shared" si="166"/>
        <v>1604.0816999999988</v>
      </c>
      <c r="AR408" s="4">
        <f t="shared" si="167"/>
        <v>-1799.2683000000034</v>
      </c>
    </row>
    <row r="409" spans="1:44" x14ac:dyDescent="0.25">
      <c r="A409" t="s">
        <v>421</v>
      </c>
      <c r="B409" s="3">
        <v>45709</v>
      </c>
      <c r="C409" s="13">
        <v>45737</v>
      </c>
      <c r="D409">
        <f t="shared" si="144"/>
        <v>28</v>
      </c>
      <c r="E409" t="str">
        <f t="shared" si="145"/>
        <v>Original</v>
      </c>
      <c r="F409" s="3">
        <f t="shared" si="146"/>
        <v>45737</v>
      </c>
      <c r="G409" s="8">
        <f t="shared" si="147"/>
        <v>28</v>
      </c>
      <c r="H409" t="s">
        <v>646</v>
      </c>
      <c r="I409" t="s">
        <v>651</v>
      </c>
      <c r="J409" t="s">
        <v>669</v>
      </c>
      <c r="K409" t="s">
        <v>706</v>
      </c>
      <c r="L409" t="s">
        <v>709</v>
      </c>
      <c r="M409" t="s">
        <v>714</v>
      </c>
      <c r="N409" t="s">
        <v>730</v>
      </c>
      <c r="O409" t="s">
        <v>1140</v>
      </c>
      <c r="P409" s="4">
        <v>1437.39</v>
      </c>
      <c r="Q409" s="23">
        <v>1388.31</v>
      </c>
      <c r="R409" s="4">
        <f t="shared" si="150"/>
        <v>1388.31</v>
      </c>
      <c r="S409" s="11">
        <v>0.13800000000000001</v>
      </c>
      <c r="T409" s="8">
        <v>18</v>
      </c>
      <c r="U409" s="4">
        <f t="shared" si="151"/>
        <v>21541.017959999997</v>
      </c>
      <c r="V409" s="4">
        <f t="shared" si="152"/>
        <v>25873.02</v>
      </c>
      <c r="W409" s="4">
        <f t="shared" si="153"/>
        <v>-4332.002040000003</v>
      </c>
      <c r="X409" s="11">
        <f t="shared" si="154"/>
        <v>-0.20110479681341872</v>
      </c>
      <c r="Y409" s="3" t="str">
        <f t="shared" si="148"/>
        <v>Feb-2025</v>
      </c>
      <c r="Z409" s="3">
        <f t="shared" si="155"/>
        <v>45689</v>
      </c>
      <c r="AA409" s="3">
        <f t="shared" si="156"/>
        <v>44927</v>
      </c>
      <c r="AB409">
        <f t="shared" si="157"/>
        <v>25</v>
      </c>
      <c r="AC409" s="18" t="str">
        <f t="shared" si="149"/>
        <v>Q1-2025</v>
      </c>
      <c r="AD409" t="str">
        <f t="shared" si="158"/>
        <v>Africa → Nigeria → Abuja</v>
      </c>
      <c r="AG409" t="str">
        <f t="shared" si="159"/>
        <v>Medium</v>
      </c>
      <c r="AH409">
        <f t="shared" si="160"/>
        <v>0</v>
      </c>
      <c r="AI409">
        <f t="shared" si="161"/>
        <v>0</v>
      </c>
      <c r="AJ409" s="11">
        <f>MIN(S409, WhatIf_Panel!$B$2)</f>
        <v>0.13800000000000001</v>
      </c>
      <c r="AK409">
        <f>P409 * (1 + WhatIf_Panel!$B$3)</f>
        <v>1581.1290000000001</v>
      </c>
      <c r="AL409">
        <f>ROUND(T409 * (1 + WhatIf_Panel!$B$4), 0)</f>
        <v>19</v>
      </c>
      <c r="AM409">
        <f t="shared" si="162"/>
        <v>22737.741180000001</v>
      </c>
      <c r="AN409">
        <f t="shared" si="163"/>
        <v>30041.451000000001</v>
      </c>
      <c r="AO409">
        <f t="shared" si="164"/>
        <v>-7303.70982</v>
      </c>
      <c r="AP409" s="11">
        <f t="shared" si="165"/>
        <v>-0.32121527649476039</v>
      </c>
      <c r="AQ409" s="4">
        <f t="shared" si="166"/>
        <v>1196.7232200000035</v>
      </c>
      <c r="AR409" s="4">
        <f t="shared" si="167"/>
        <v>-2971.707779999997</v>
      </c>
    </row>
    <row r="410" spans="1:44" x14ac:dyDescent="0.25">
      <c r="A410" t="s">
        <v>422</v>
      </c>
      <c r="B410" s="3">
        <v>45724</v>
      </c>
      <c r="C410" s="13">
        <v>45731</v>
      </c>
      <c r="D410">
        <f t="shared" si="144"/>
        <v>7</v>
      </c>
      <c r="E410" t="str">
        <f t="shared" si="145"/>
        <v>Original</v>
      </c>
      <c r="F410" s="3">
        <f t="shared" si="146"/>
        <v>45731</v>
      </c>
      <c r="G410" s="8">
        <f t="shared" si="147"/>
        <v>7</v>
      </c>
      <c r="H410" t="s">
        <v>647</v>
      </c>
      <c r="I410" t="s">
        <v>654</v>
      </c>
      <c r="J410" t="s">
        <v>668</v>
      </c>
      <c r="K410" t="s">
        <v>701</v>
      </c>
      <c r="L410" t="s">
        <v>710</v>
      </c>
      <c r="M410" t="s">
        <v>723</v>
      </c>
      <c r="N410" t="s">
        <v>731</v>
      </c>
      <c r="O410" t="s">
        <v>1141</v>
      </c>
      <c r="P410" s="4">
        <v>475.66</v>
      </c>
      <c r="Q410" s="23">
        <v>529.14</v>
      </c>
      <c r="R410" s="4">
        <f t="shared" si="150"/>
        <v>529.14</v>
      </c>
      <c r="S410" s="11">
        <v>0.19600000000000001</v>
      </c>
      <c r="T410" s="8">
        <v>11</v>
      </c>
      <c r="U410" s="4">
        <f t="shared" si="151"/>
        <v>4679.7141600000004</v>
      </c>
      <c r="V410" s="4">
        <f t="shared" si="152"/>
        <v>5232.26</v>
      </c>
      <c r="W410" s="4">
        <f t="shared" si="153"/>
        <v>-552.54583999999977</v>
      </c>
      <c r="X410" s="11">
        <f t="shared" si="154"/>
        <v>-0.11807256193613323</v>
      </c>
      <c r="Y410" s="3" t="str">
        <f t="shared" si="148"/>
        <v>Mar-2025</v>
      </c>
      <c r="Z410" s="3">
        <f t="shared" si="155"/>
        <v>45717</v>
      </c>
      <c r="AA410" s="3">
        <f t="shared" si="156"/>
        <v>44927</v>
      </c>
      <c r="AB410">
        <f t="shared" si="157"/>
        <v>26</v>
      </c>
      <c r="AC410" s="18" t="str">
        <f t="shared" si="149"/>
        <v>Q1-2025</v>
      </c>
      <c r="AD410" t="str">
        <f t="shared" si="158"/>
        <v>Asia → India → Bengaluru</v>
      </c>
      <c r="AG410" t="str">
        <f t="shared" si="159"/>
        <v>Low</v>
      </c>
      <c r="AH410">
        <f t="shared" si="160"/>
        <v>1</v>
      </c>
      <c r="AI410">
        <f t="shared" si="161"/>
        <v>0</v>
      </c>
      <c r="AJ410" s="11">
        <f>MIN(S410, WhatIf_Panel!$B$2)</f>
        <v>0.19600000000000001</v>
      </c>
      <c r="AK410">
        <f>P410 * (1 + WhatIf_Panel!$B$3)</f>
        <v>523.22600000000011</v>
      </c>
      <c r="AL410">
        <f>ROUND(T410 * (1 + WhatIf_Panel!$B$4), 0)</f>
        <v>12</v>
      </c>
      <c r="AM410">
        <f t="shared" si="162"/>
        <v>5105.1427200000007</v>
      </c>
      <c r="AN410">
        <f t="shared" si="163"/>
        <v>6278.7120000000014</v>
      </c>
      <c r="AO410">
        <f t="shared" si="164"/>
        <v>-1173.5692800000006</v>
      </c>
      <c r="AP410" s="11">
        <f t="shared" si="165"/>
        <v>-0.22987981812974673</v>
      </c>
      <c r="AQ410" s="4">
        <f t="shared" si="166"/>
        <v>425.42856000000029</v>
      </c>
      <c r="AR410" s="4">
        <f t="shared" si="167"/>
        <v>-621.02344000000085</v>
      </c>
    </row>
    <row r="411" spans="1:44" x14ac:dyDescent="0.25">
      <c r="A411" t="s">
        <v>423</v>
      </c>
      <c r="B411" s="3">
        <v>45276</v>
      </c>
      <c r="C411" s="13">
        <v>45279</v>
      </c>
      <c r="D411">
        <f t="shared" si="144"/>
        <v>3</v>
      </c>
      <c r="E411" t="str">
        <f t="shared" si="145"/>
        <v>Original</v>
      </c>
      <c r="F411" s="3">
        <f t="shared" si="146"/>
        <v>45279</v>
      </c>
      <c r="G411" s="8">
        <f t="shared" si="147"/>
        <v>3</v>
      </c>
      <c r="H411" t="s">
        <v>647</v>
      </c>
      <c r="I411" t="s">
        <v>659</v>
      </c>
      <c r="J411" t="s">
        <v>699</v>
      </c>
      <c r="K411" t="s">
        <v>702</v>
      </c>
      <c r="L411" t="s">
        <v>707</v>
      </c>
      <c r="M411" t="s">
        <v>720</v>
      </c>
      <c r="N411" t="s">
        <v>733</v>
      </c>
      <c r="O411" t="s">
        <v>1142</v>
      </c>
      <c r="P411" s="4">
        <v>1415.05</v>
      </c>
      <c r="Q411" s="23">
        <v>1972.38</v>
      </c>
      <c r="R411" s="4">
        <f t="shared" si="150"/>
        <v>1972.38</v>
      </c>
      <c r="S411" s="11">
        <v>0</v>
      </c>
      <c r="T411" s="8">
        <v>12</v>
      </c>
      <c r="U411" s="4">
        <f t="shared" si="151"/>
        <v>23668.560000000001</v>
      </c>
      <c r="V411" s="4">
        <f t="shared" si="152"/>
        <v>16980.599999999999</v>
      </c>
      <c r="W411" s="4">
        <f t="shared" si="153"/>
        <v>6687.9600000000028</v>
      </c>
      <c r="X411" s="11">
        <f t="shared" si="154"/>
        <v>0.28256725377462771</v>
      </c>
      <c r="Y411" s="3" t="str">
        <f t="shared" si="148"/>
        <v>Dec-2023</v>
      </c>
      <c r="Z411" s="3">
        <f t="shared" si="155"/>
        <v>45261</v>
      </c>
      <c r="AA411" s="3">
        <f t="shared" si="156"/>
        <v>44927</v>
      </c>
      <c r="AB411">
        <f t="shared" si="157"/>
        <v>11</v>
      </c>
      <c r="AC411" s="18" t="str">
        <f t="shared" si="149"/>
        <v>Q4-2023</v>
      </c>
      <c r="AD411" t="str">
        <f t="shared" si="158"/>
        <v>Asia → China → Beijing</v>
      </c>
      <c r="AG411" t="str">
        <f t="shared" si="159"/>
        <v>High</v>
      </c>
      <c r="AH411">
        <f t="shared" si="160"/>
        <v>1</v>
      </c>
      <c r="AI411">
        <f t="shared" si="161"/>
        <v>0</v>
      </c>
      <c r="AJ411" s="11">
        <f>MIN(S411, WhatIf_Panel!$B$2)</f>
        <v>0</v>
      </c>
      <c r="AK411">
        <f>P411 * (1 + WhatIf_Panel!$B$3)</f>
        <v>1556.5550000000001</v>
      </c>
      <c r="AL411">
        <f>ROUND(T411 * (1 + WhatIf_Panel!$B$4), 0)</f>
        <v>13</v>
      </c>
      <c r="AM411">
        <f t="shared" si="162"/>
        <v>25640.940000000002</v>
      </c>
      <c r="AN411">
        <f t="shared" si="163"/>
        <v>20235.215</v>
      </c>
      <c r="AO411">
        <f t="shared" si="164"/>
        <v>5405.7250000000022</v>
      </c>
      <c r="AP411" s="11">
        <f t="shared" si="165"/>
        <v>0.21082397915209045</v>
      </c>
      <c r="AQ411" s="4">
        <f t="shared" si="166"/>
        <v>1972.380000000001</v>
      </c>
      <c r="AR411" s="4">
        <f t="shared" si="167"/>
        <v>-1282.2350000000006</v>
      </c>
    </row>
    <row r="412" spans="1:44" x14ac:dyDescent="0.25">
      <c r="A412" t="s">
        <v>424</v>
      </c>
      <c r="B412" s="3">
        <v>45534</v>
      </c>
      <c r="C412" s="13">
        <v>45540</v>
      </c>
      <c r="D412">
        <f t="shared" si="144"/>
        <v>6</v>
      </c>
      <c r="E412" t="str">
        <f t="shared" si="145"/>
        <v>Original</v>
      </c>
      <c r="F412" s="3">
        <f t="shared" si="146"/>
        <v>45540</v>
      </c>
      <c r="G412" s="8">
        <f t="shared" si="147"/>
        <v>6</v>
      </c>
      <c r="H412" t="s">
        <v>647</v>
      </c>
      <c r="I412" t="s">
        <v>652</v>
      </c>
      <c r="J412" t="s">
        <v>694</v>
      </c>
      <c r="K412" t="s">
        <v>702</v>
      </c>
      <c r="L412" t="s">
        <v>708</v>
      </c>
      <c r="M412" t="s">
        <v>725</v>
      </c>
      <c r="N412" t="s">
        <v>731</v>
      </c>
      <c r="O412" t="s">
        <v>1143</v>
      </c>
      <c r="P412" s="4">
        <v>466.16</v>
      </c>
      <c r="Q412" s="23">
        <v>876.81</v>
      </c>
      <c r="R412" s="4">
        <f t="shared" si="150"/>
        <v>876.81</v>
      </c>
      <c r="S412" s="11">
        <v>0.24099999999999999</v>
      </c>
      <c r="T412" s="8">
        <v>8</v>
      </c>
      <c r="U412" s="4">
        <f t="shared" si="151"/>
        <v>5323.9903199999999</v>
      </c>
      <c r="V412" s="4">
        <f t="shared" si="152"/>
        <v>3729.28</v>
      </c>
      <c r="W412" s="4">
        <f t="shared" si="153"/>
        <v>1594.7103199999997</v>
      </c>
      <c r="X412" s="11">
        <f t="shared" si="154"/>
        <v>0.29953291124691594</v>
      </c>
      <c r="Y412" s="3" t="str">
        <f t="shared" si="148"/>
        <v>Aug-2024</v>
      </c>
      <c r="Z412" s="3">
        <f t="shared" si="155"/>
        <v>45505</v>
      </c>
      <c r="AA412" s="3">
        <f t="shared" si="156"/>
        <v>44986</v>
      </c>
      <c r="AB412">
        <f t="shared" si="157"/>
        <v>17</v>
      </c>
      <c r="AC412" s="18" t="str">
        <f t="shared" si="149"/>
        <v>Q3-2024</v>
      </c>
      <c r="AD412" t="str">
        <f t="shared" si="158"/>
        <v>Asia → Japan → Nagoya</v>
      </c>
      <c r="AG412" t="str">
        <f t="shared" si="159"/>
        <v>Medium</v>
      </c>
      <c r="AH412">
        <f t="shared" si="160"/>
        <v>1</v>
      </c>
      <c r="AI412">
        <f t="shared" si="161"/>
        <v>1</v>
      </c>
      <c r="AJ412" s="11">
        <f>MIN(S412, WhatIf_Panel!$B$2)</f>
        <v>0.24099999999999999</v>
      </c>
      <c r="AK412">
        <f>P412 * (1 + WhatIf_Panel!$B$3)</f>
        <v>512.77600000000007</v>
      </c>
      <c r="AL412">
        <f>ROUND(T412 * (1 + WhatIf_Panel!$B$4), 0)</f>
        <v>8</v>
      </c>
      <c r="AM412">
        <f t="shared" si="162"/>
        <v>5323.9903199999999</v>
      </c>
      <c r="AN412">
        <f t="shared" si="163"/>
        <v>4102.2080000000005</v>
      </c>
      <c r="AO412">
        <f t="shared" si="164"/>
        <v>1221.7823199999993</v>
      </c>
      <c r="AP412" s="11">
        <f t="shared" si="165"/>
        <v>0.2294862023716075</v>
      </c>
      <c r="AQ412" s="4">
        <f t="shared" si="166"/>
        <v>0</v>
      </c>
      <c r="AR412" s="4">
        <f t="shared" si="167"/>
        <v>-372.92800000000034</v>
      </c>
    </row>
    <row r="413" spans="1:44" x14ac:dyDescent="0.25">
      <c r="A413" t="s">
        <v>425</v>
      </c>
      <c r="B413" s="3">
        <v>45430</v>
      </c>
      <c r="C413" s="13">
        <v>45433</v>
      </c>
      <c r="D413">
        <f t="shared" si="144"/>
        <v>3</v>
      </c>
      <c r="E413" t="str">
        <f t="shared" si="145"/>
        <v>Original</v>
      </c>
      <c r="F413" s="3">
        <f t="shared" si="146"/>
        <v>45433</v>
      </c>
      <c r="G413" s="8">
        <f t="shared" si="147"/>
        <v>3</v>
      </c>
      <c r="H413" t="s">
        <v>649</v>
      </c>
      <c r="I413" t="s">
        <v>657</v>
      </c>
      <c r="J413" t="s">
        <v>673</v>
      </c>
      <c r="K413" t="s">
        <v>703</v>
      </c>
      <c r="L413" t="s">
        <v>709</v>
      </c>
      <c r="M413" t="s">
        <v>726</v>
      </c>
      <c r="N413" t="s">
        <v>728</v>
      </c>
      <c r="O413" t="s">
        <v>1144</v>
      </c>
      <c r="P413" s="4">
        <v>663.66</v>
      </c>
      <c r="Q413" s="23">
        <v>824.26</v>
      </c>
      <c r="R413" s="4">
        <f t="shared" si="150"/>
        <v>824.26</v>
      </c>
      <c r="S413" s="11">
        <v>0.23899999999999999</v>
      </c>
      <c r="T413" s="8">
        <v>11</v>
      </c>
      <c r="U413" s="4">
        <f t="shared" si="151"/>
        <v>6899.8804600000003</v>
      </c>
      <c r="V413" s="4">
        <f t="shared" si="152"/>
        <v>7300.2599999999993</v>
      </c>
      <c r="W413" s="4">
        <f t="shared" si="153"/>
        <v>-400.379539999999</v>
      </c>
      <c r="X413" s="11">
        <f t="shared" si="154"/>
        <v>-5.8027025587048933E-2</v>
      </c>
      <c r="Y413" s="3" t="str">
        <f t="shared" si="148"/>
        <v>May-2024</v>
      </c>
      <c r="Z413" s="3">
        <f t="shared" si="155"/>
        <v>45413</v>
      </c>
      <c r="AA413" s="3">
        <f t="shared" si="156"/>
        <v>44927</v>
      </c>
      <c r="AB413">
        <f t="shared" si="157"/>
        <v>16</v>
      </c>
      <c r="AC413" s="18" t="str">
        <f t="shared" si="149"/>
        <v>Q2-2024</v>
      </c>
      <c r="AD413" t="str">
        <f t="shared" si="158"/>
        <v>Europe → France → Marseille</v>
      </c>
      <c r="AG413" t="str">
        <f t="shared" si="159"/>
        <v>Medium</v>
      </c>
      <c r="AH413">
        <f t="shared" si="160"/>
        <v>1</v>
      </c>
      <c r="AI413">
        <f t="shared" si="161"/>
        <v>1</v>
      </c>
      <c r="AJ413" s="11">
        <f>MIN(S413, WhatIf_Panel!$B$2)</f>
        <v>0.23899999999999999</v>
      </c>
      <c r="AK413">
        <f>P413 * (1 + WhatIf_Panel!$B$3)</f>
        <v>730.02600000000007</v>
      </c>
      <c r="AL413">
        <f>ROUND(T413 * (1 + WhatIf_Panel!$B$4), 0)</f>
        <v>12</v>
      </c>
      <c r="AM413">
        <f t="shared" si="162"/>
        <v>7527.142319999999</v>
      </c>
      <c r="AN413">
        <f t="shared" si="163"/>
        <v>8760.3120000000017</v>
      </c>
      <c r="AO413">
        <f t="shared" si="164"/>
        <v>-1233.1696800000027</v>
      </c>
      <c r="AP413" s="11">
        <f t="shared" si="165"/>
        <v>-0.16382972814575436</v>
      </c>
      <c r="AQ413" s="4">
        <f t="shared" si="166"/>
        <v>627.26185999999871</v>
      </c>
      <c r="AR413" s="4">
        <f t="shared" si="167"/>
        <v>-832.7901400000037</v>
      </c>
    </row>
    <row r="414" spans="1:44" x14ac:dyDescent="0.25">
      <c r="A414" t="s">
        <v>426</v>
      </c>
      <c r="B414" s="3">
        <v>45002</v>
      </c>
      <c r="C414" s="13">
        <v>45022</v>
      </c>
      <c r="D414">
        <f t="shared" si="144"/>
        <v>20</v>
      </c>
      <c r="E414" t="str">
        <f t="shared" si="145"/>
        <v>Original</v>
      </c>
      <c r="F414" s="3">
        <f t="shared" si="146"/>
        <v>45022</v>
      </c>
      <c r="G414" s="8">
        <f t="shared" si="147"/>
        <v>20</v>
      </c>
      <c r="H414" t="s">
        <v>649</v>
      </c>
      <c r="I414" t="s">
        <v>656</v>
      </c>
      <c r="J414" t="s">
        <v>684</v>
      </c>
      <c r="K414" t="s">
        <v>704</v>
      </c>
      <c r="L414" t="s">
        <v>707</v>
      </c>
      <c r="M414" t="s">
        <v>719</v>
      </c>
      <c r="N414" t="s">
        <v>730</v>
      </c>
      <c r="O414" t="s">
        <v>1145</v>
      </c>
      <c r="P414" s="4">
        <v>692.18</v>
      </c>
      <c r="Q414" s="23">
        <v>1159.3499999999999</v>
      </c>
      <c r="R414" s="4">
        <f t="shared" si="150"/>
        <v>1159.3499999999999</v>
      </c>
      <c r="S414" s="11">
        <v>0.112</v>
      </c>
      <c r="T414" s="8">
        <v>2</v>
      </c>
      <c r="U414" s="4">
        <f t="shared" si="151"/>
        <v>2059.0056</v>
      </c>
      <c r="V414" s="4">
        <f t="shared" si="152"/>
        <v>1384.36</v>
      </c>
      <c r="W414" s="4">
        <f t="shared" si="153"/>
        <v>674.64560000000006</v>
      </c>
      <c r="X414" s="11">
        <f t="shared" si="154"/>
        <v>0.32765602968734037</v>
      </c>
      <c r="Y414" s="3" t="str">
        <f t="shared" si="148"/>
        <v>Mar-2023</v>
      </c>
      <c r="Z414" s="3">
        <f t="shared" si="155"/>
        <v>44986</v>
      </c>
      <c r="AA414" s="3">
        <f t="shared" si="156"/>
        <v>44927</v>
      </c>
      <c r="AB414">
        <f t="shared" si="157"/>
        <v>2</v>
      </c>
      <c r="AC414" s="18" t="str">
        <f t="shared" si="149"/>
        <v>Q1-2023</v>
      </c>
      <c r="AD414" t="str">
        <f t="shared" si="158"/>
        <v>Europe → Germany → Munich</v>
      </c>
      <c r="AG414" t="str">
        <f t="shared" si="159"/>
        <v>Medium</v>
      </c>
      <c r="AH414">
        <f t="shared" si="160"/>
        <v>0</v>
      </c>
      <c r="AI414">
        <f t="shared" si="161"/>
        <v>0</v>
      </c>
      <c r="AJ414" s="11">
        <f>MIN(S414, WhatIf_Panel!$B$2)</f>
        <v>0.112</v>
      </c>
      <c r="AK414">
        <f>P414 * (1 + WhatIf_Panel!$B$3)</f>
        <v>761.39800000000002</v>
      </c>
      <c r="AL414">
        <f>ROUND(T414 * (1 + WhatIf_Panel!$B$4), 0)</f>
        <v>2</v>
      </c>
      <c r="AM414">
        <f t="shared" si="162"/>
        <v>2059.0056</v>
      </c>
      <c r="AN414">
        <f t="shared" si="163"/>
        <v>1522.796</v>
      </c>
      <c r="AO414">
        <f t="shared" si="164"/>
        <v>536.20959999999991</v>
      </c>
      <c r="AP414" s="11">
        <f t="shared" si="165"/>
        <v>0.26042163265607432</v>
      </c>
      <c r="AQ414" s="4">
        <f t="shared" si="166"/>
        <v>0</v>
      </c>
      <c r="AR414" s="4">
        <f t="shared" si="167"/>
        <v>-138.43600000000015</v>
      </c>
    </row>
    <row r="415" spans="1:44" x14ac:dyDescent="0.25">
      <c r="A415" t="s">
        <v>427</v>
      </c>
      <c r="B415" s="3">
        <v>45163</v>
      </c>
      <c r="C415" s="13">
        <v>45185</v>
      </c>
      <c r="D415">
        <f t="shared" si="144"/>
        <v>22</v>
      </c>
      <c r="E415" t="str">
        <f t="shared" si="145"/>
        <v>Original</v>
      </c>
      <c r="F415" s="3">
        <f t="shared" si="146"/>
        <v>45185</v>
      </c>
      <c r="G415" s="8">
        <f t="shared" si="147"/>
        <v>22</v>
      </c>
      <c r="H415" t="s">
        <v>646</v>
      </c>
      <c r="I415" t="s">
        <v>651</v>
      </c>
      <c r="J415" t="s">
        <v>669</v>
      </c>
      <c r="K415" t="s">
        <v>701</v>
      </c>
      <c r="L415" t="s">
        <v>709</v>
      </c>
      <c r="M415" t="s">
        <v>716</v>
      </c>
      <c r="N415" t="s">
        <v>730</v>
      </c>
      <c r="O415" t="s">
        <v>1146</v>
      </c>
      <c r="P415" s="4">
        <v>1196.83</v>
      </c>
      <c r="Q415" s="23">
        <v>2513.5100000000002</v>
      </c>
      <c r="R415" s="4">
        <f t="shared" si="150"/>
        <v>2513.5100000000002</v>
      </c>
      <c r="S415" s="11">
        <v>8.3000000000000004E-2</v>
      </c>
      <c r="T415" s="8">
        <v>7</v>
      </c>
      <c r="U415" s="4">
        <f t="shared" si="151"/>
        <v>16134.22069</v>
      </c>
      <c r="V415" s="4">
        <f t="shared" si="152"/>
        <v>8377.81</v>
      </c>
      <c r="W415" s="4">
        <f t="shared" si="153"/>
        <v>7756.4106900000006</v>
      </c>
      <c r="X415" s="11">
        <f t="shared" si="154"/>
        <v>0.48074281609445374</v>
      </c>
      <c r="Y415" s="3" t="str">
        <f t="shared" si="148"/>
        <v>Aug-2023</v>
      </c>
      <c r="Z415" s="3">
        <f t="shared" si="155"/>
        <v>45139</v>
      </c>
      <c r="AA415" s="3">
        <f t="shared" si="156"/>
        <v>44927</v>
      </c>
      <c r="AB415">
        <f t="shared" si="157"/>
        <v>7</v>
      </c>
      <c r="AC415" s="18" t="str">
        <f t="shared" si="149"/>
        <v>Q3-2023</v>
      </c>
      <c r="AD415" t="str">
        <f t="shared" si="158"/>
        <v>Africa → Nigeria → Abuja</v>
      </c>
      <c r="AG415" t="str">
        <f t="shared" si="159"/>
        <v>High</v>
      </c>
      <c r="AH415">
        <f t="shared" si="160"/>
        <v>0</v>
      </c>
      <c r="AI415">
        <f t="shared" si="161"/>
        <v>0</v>
      </c>
      <c r="AJ415" s="11">
        <f>MIN(S415, WhatIf_Panel!$B$2)</f>
        <v>8.3000000000000004E-2</v>
      </c>
      <c r="AK415">
        <f>P415 * (1 + WhatIf_Panel!$B$3)</f>
        <v>1316.5129999999999</v>
      </c>
      <c r="AL415">
        <f>ROUND(T415 * (1 + WhatIf_Panel!$B$4), 0)</f>
        <v>7</v>
      </c>
      <c r="AM415">
        <f t="shared" si="162"/>
        <v>16134.22069</v>
      </c>
      <c r="AN415">
        <f t="shared" si="163"/>
        <v>9215.5910000000003</v>
      </c>
      <c r="AO415">
        <f t="shared" si="164"/>
        <v>6918.6296899999998</v>
      </c>
      <c r="AP415" s="11">
        <f t="shared" si="165"/>
        <v>0.42881709770389909</v>
      </c>
      <c r="AQ415" s="4">
        <f t="shared" si="166"/>
        <v>0</v>
      </c>
      <c r="AR415" s="4">
        <f t="shared" si="167"/>
        <v>-837.78100000000086</v>
      </c>
    </row>
    <row r="416" spans="1:44" x14ac:dyDescent="0.25">
      <c r="A416" t="s">
        <v>428</v>
      </c>
      <c r="B416" s="3">
        <v>45449</v>
      </c>
      <c r="C416" s="13">
        <v>45467</v>
      </c>
      <c r="D416">
        <f t="shared" si="144"/>
        <v>18</v>
      </c>
      <c r="E416" t="str">
        <f t="shared" si="145"/>
        <v>Original</v>
      </c>
      <c r="F416" s="3">
        <f t="shared" si="146"/>
        <v>45467</v>
      </c>
      <c r="G416" s="8">
        <f t="shared" si="147"/>
        <v>18</v>
      </c>
      <c r="H416" t="s">
        <v>647</v>
      </c>
      <c r="I416" t="s">
        <v>654</v>
      </c>
      <c r="J416" t="s">
        <v>668</v>
      </c>
      <c r="K416" t="s">
        <v>705</v>
      </c>
      <c r="L416" t="s">
        <v>711</v>
      </c>
      <c r="M416" t="s">
        <v>722</v>
      </c>
      <c r="N416" t="s">
        <v>729</v>
      </c>
      <c r="O416" t="s">
        <v>1147</v>
      </c>
      <c r="P416" s="4">
        <v>1253.25</v>
      </c>
      <c r="Q416" s="23">
        <v>3087.13</v>
      </c>
      <c r="R416" s="4">
        <f t="shared" si="150"/>
        <v>3087.13</v>
      </c>
      <c r="S416" s="11">
        <v>7.1999999999999995E-2</v>
      </c>
      <c r="T416" s="8">
        <v>11</v>
      </c>
      <c r="U416" s="4">
        <f t="shared" si="151"/>
        <v>31513.423040000001</v>
      </c>
      <c r="V416" s="4">
        <f t="shared" si="152"/>
        <v>13785.75</v>
      </c>
      <c r="W416" s="4">
        <f t="shared" si="153"/>
        <v>17727.673040000001</v>
      </c>
      <c r="X416" s="11">
        <f t="shared" si="154"/>
        <v>0.562543555408064</v>
      </c>
      <c r="Y416" s="3" t="str">
        <f t="shared" si="148"/>
        <v>Jun-2024</v>
      </c>
      <c r="Z416" s="3">
        <f t="shared" si="155"/>
        <v>45444</v>
      </c>
      <c r="AA416" s="3">
        <f t="shared" si="156"/>
        <v>44927</v>
      </c>
      <c r="AB416">
        <f t="shared" si="157"/>
        <v>17</v>
      </c>
      <c r="AC416" s="18" t="str">
        <f t="shared" si="149"/>
        <v>Q2-2024</v>
      </c>
      <c r="AD416" t="str">
        <f t="shared" si="158"/>
        <v>Asia → India → Bengaluru</v>
      </c>
      <c r="AG416" t="str">
        <f t="shared" si="159"/>
        <v>High</v>
      </c>
      <c r="AH416">
        <f t="shared" si="160"/>
        <v>0</v>
      </c>
      <c r="AI416">
        <f t="shared" si="161"/>
        <v>0</v>
      </c>
      <c r="AJ416" s="11">
        <f>MIN(S416, WhatIf_Panel!$B$2)</f>
        <v>7.1999999999999995E-2</v>
      </c>
      <c r="AK416">
        <f>P416 * (1 + WhatIf_Panel!$B$3)</f>
        <v>1378.575</v>
      </c>
      <c r="AL416">
        <f>ROUND(T416 * (1 + WhatIf_Panel!$B$4), 0)</f>
        <v>12</v>
      </c>
      <c r="AM416">
        <f t="shared" si="162"/>
        <v>34378.27968</v>
      </c>
      <c r="AN416">
        <f t="shared" si="163"/>
        <v>16542.900000000001</v>
      </c>
      <c r="AO416">
        <f t="shared" si="164"/>
        <v>17835.379679999998</v>
      </c>
      <c r="AP416" s="11">
        <f t="shared" si="165"/>
        <v>0.51879791094887029</v>
      </c>
      <c r="AQ416" s="4">
        <f t="shared" si="166"/>
        <v>2864.8566399999982</v>
      </c>
      <c r="AR416" s="4">
        <f t="shared" si="167"/>
        <v>107.7066399999967</v>
      </c>
    </row>
    <row r="417" spans="1:44" x14ac:dyDescent="0.25">
      <c r="A417" t="s">
        <v>429</v>
      </c>
      <c r="B417" s="3">
        <v>45167</v>
      </c>
      <c r="C417" s="13">
        <v>45182</v>
      </c>
      <c r="D417">
        <f t="shared" si="144"/>
        <v>15</v>
      </c>
      <c r="E417" t="str">
        <f t="shared" si="145"/>
        <v>Original</v>
      </c>
      <c r="F417" s="3">
        <f t="shared" si="146"/>
        <v>45182</v>
      </c>
      <c r="G417" s="8">
        <f t="shared" si="147"/>
        <v>15</v>
      </c>
      <c r="H417" t="s">
        <v>648</v>
      </c>
      <c r="I417" t="s">
        <v>653</v>
      </c>
      <c r="J417" t="s">
        <v>688</v>
      </c>
      <c r="K417" t="s">
        <v>705</v>
      </c>
      <c r="L417" t="s">
        <v>709</v>
      </c>
      <c r="M417" t="s">
        <v>719</v>
      </c>
      <c r="N417" t="s">
        <v>728</v>
      </c>
      <c r="O417" t="s">
        <v>1148</v>
      </c>
      <c r="P417" s="4">
        <v>1287.6400000000001</v>
      </c>
      <c r="Q417" s="23">
        <v>2717.15</v>
      </c>
      <c r="R417" s="4">
        <f t="shared" si="150"/>
        <v>2717.15</v>
      </c>
      <c r="S417" s="11">
        <v>3.2000000000000001E-2</v>
      </c>
      <c r="T417" s="8">
        <v>7</v>
      </c>
      <c r="U417" s="4">
        <f t="shared" si="151"/>
        <v>18411.4084</v>
      </c>
      <c r="V417" s="4">
        <f t="shared" si="152"/>
        <v>9013.4800000000014</v>
      </c>
      <c r="W417" s="4">
        <f t="shared" si="153"/>
        <v>9397.9283999999989</v>
      </c>
      <c r="X417" s="11">
        <f t="shared" si="154"/>
        <v>0.51044049405802105</v>
      </c>
      <c r="Y417" s="3" t="str">
        <f t="shared" si="148"/>
        <v>Aug-2023</v>
      </c>
      <c r="Z417" s="3">
        <f t="shared" si="155"/>
        <v>45139</v>
      </c>
      <c r="AA417" s="3">
        <f t="shared" si="156"/>
        <v>44927</v>
      </c>
      <c r="AB417">
        <f t="shared" si="157"/>
        <v>7</v>
      </c>
      <c r="AC417" s="18" t="str">
        <f t="shared" si="149"/>
        <v>Q3-2023</v>
      </c>
      <c r="AD417" t="str">
        <f t="shared" si="158"/>
        <v>Americas → Canada → Vancouver</v>
      </c>
      <c r="AG417" t="str">
        <f t="shared" si="159"/>
        <v>High</v>
      </c>
      <c r="AH417">
        <f t="shared" si="160"/>
        <v>0</v>
      </c>
      <c r="AI417">
        <f t="shared" si="161"/>
        <v>0</v>
      </c>
      <c r="AJ417" s="11">
        <f>MIN(S417, WhatIf_Panel!$B$2)</f>
        <v>3.2000000000000001E-2</v>
      </c>
      <c r="AK417">
        <f>P417 * (1 + WhatIf_Panel!$B$3)</f>
        <v>1416.4040000000002</v>
      </c>
      <c r="AL417">
        <f>ROUND(T417 * (1 + WhatIf_Panel!$B$4), 0)</f>
        <v>7</v>
      </c>
      <c r="AM417">
        <f t="shared" si="162"/>
        <v>18411.4084</v>
      </c>
      <c r="AN417">
        <f t="shared" si="163"/>
        <v>9914.8280000000013</v>
      </c>
      <c r="AO417">
        <f t="shared" si="164"/>
        <v>8496.5803999999989</v>
      </c>
      <c r="AP417" s="11">
        <f t="shared" si="165"/>
        <v>0.46148454346382317</v>
      </c>
      <c r="AQ417" s="4">
        <f t="shared" si="166"/>
        <v>0</v>
      </c>
      <c r="AR417" s="4">
        <f t="shared" si="167"/>
        <v>-901.34799999999996</v>
      </c>
    </row>
    <row r="418" spans="1:44" x14ac:dyDescent="0.25">
      <c r="A418" t="s">
        <v>430</v>
      </c>
      <c r="B418" s="3">
        <v>45626</v>
      </c>
      <c r="C418" s="13">
        <v>45636</v>
      </c>
      <c r="D418">
        <f t="shared" si="144"/>
        <v>10</v>
      </c>
      <c r="E418" t="str">
        <f t="shared" si="145"/>
        <v>Original</v>
      </c>
      <c r="F418" s="3">
        <f t="shared" si="146"/>
        <v>45636</v>
      </c>
      <c r="G418" s="8">
        <f t="shared" si="147"/>
        <v>10</v>
      </c>
      <c r="H418" t="s">
        <v>647</v>
      </c>
      <c r="I418" t="s">
        <v>654</v>
      </c>
      <c r="J418" t="s">
        <v>696</v>
      </c>
      <c r="K418" t="s">
        <v>705</v>
      </c>
      <c r="L418" t="s">
        <v>707</v>
      </c>
      <c r="M418" t="s">
        <v>721</v>
      </c>
      <c r="N418" t="s">
        <v>733</v>
      </c>
      <c r="O418" t="s">
        <v>1149</v>
      </c>
      <c r="P418" s="4">
        <v>851.49</v>
      </c>
      <c r="Q418" s="23">
        <v>901.79</v>
      </c>
      <c r="R418" s="4">
        <f t="shared" si="150"/>
        <v>901.79</v>
      </c>
      <c r="S418" s="11">
        <v>0.245</v>
      </c>
      <c r="T418" s="8">
        <v>16</v>
      </c>
      <c r="U418" s="4">
        <f t="shared" si="151"/>
        <v>10893.6232</v>
      </c>
      <c r="V418" s="4">
        <f t="shared" si="152"/>
        <v>13623.84</v>
      </c>
      <c r="W418" s="4">
        <f t="shared" si="153"/>
        <v>-2730.2168000000001</v>
      </c>
      <c r="X418" s="11">
        <f t="shared" si="154"/>
        <v>-0.25062522816100341</v>
      </c>
      <c r="Y418" s="3" t="str">
        <f t="shared" si="148"/>
        <v>Nov-2024</v>
      </c>
      <c r="Z418" s="3">
        <f t="shared" si="155"/>
        <v>45597</v>
      </c>
      <c r="AA418" s="3">
        <f t="shared" si="156"/>
        <v>44927</v>
      </c>
      <c r="AB418">
        <f t="shared" si="157"/>
        <v>22</v>
      </c>
      <c r="AC418" s="18" t="str">
        <f t="shared" si="149"/>
        <v>Q4-2024</v>
      </c>
      <c r="AD418" t="str">
        <f t="shared" si="158"/>
        <v>Asia → India → Hyderabad</v>
      </c>
      <c r="AG418" t="str">
        <f t="shared" si="159"/>
        <v>Medium</v>
      </c>
      <c r="AH418">
        <f t="shared" si="160"/>
        <v>0</v>
      </c>
      <c r="AI418">
        <f t="shared" si="161"/>
        <v>1</v>
      </c>
      <c r="AJ418" s="11">
        <f>MIN(S418, WhatIf_Panel!$B$2)</f>
        <v>0.245</v>
      </c>
      <c r="AK418">
        <f>P418 * (1 + WhatIf_Panel!$B$3)</f>
        <v>936.63900000000012</v>
      </c>
      <c r="AL418">
        <f>ROUND(T418 * (1 + WhatIf_Panel!$B$4), 0)</f>
        <v>17</v>
      </c>
      <c r="AM418">
        <f t="shared" si="162"/>
        <v>11574.47465</v>
      </c>
      <c r="AN418">
        <f t="shared" si="163"/>
        <v>15922.863000000001</v>
      </c>
      <c r="AO418">
        <f t="shared" si="164"/>
        <v>-4348.3883500000011</v>
      </c>
      <c r="AP418" s="11">
        <f t="shared" si="165"/>
        <v>-0.37568775097710383</v>
      </c>
      <c r="AQ418" s="4">
        <f t="shared" si="166"/>
        <v>680.85145000000011</v>
      </c>
      <c r="AR418" s="4">
        <f t="shared" si="167"/>
        <v>-1618.1715500000009</v>
      </c>
    </row>
    <row r="419" spans="1:44" x14ac:dyDescent="0.25">
      <c r="A419" t="s">
        <v>431</v>
      </c>
      <c r="B419" s="3">
        <v>45813</v>
      </c>
      <c r="C419" s="13">
        <v>45822</v>
      </c>
      <c r="D419">
        <f t="shared" si="144"/>
        <v>9</v>
      </c>
      <c r="E419" t="str">
        <f t="shared" si="145"/>
        <v>Original</v>
      </c>
      <c r="F419" s="3">
        <f t="shared" si="146"/>
        <v>45822</v>
      </c>
      <c r="G419" s="8">
        <f t="shared" si="147"/>
        <v>9</v>
      </c>
      <c r="H419" t="s">
        <v>647</v>
      </c>
      <c r="I419" t="s">
        <v>654</v>
      </c>
      <c r="J419" t="s">
        <v>680</v>
      </c>
      <c r="K419" t="s">
        <v>703</v>
      </c>
      <c r="L419" t="s">
        <v>707</v>
      </c>
      <c r="M419" t="s">
        <v>720</v>
      </c>
      <c r="N419" t="s">
        <v>733</v>
      </c>
      <c r="O419" t="s">
        <v>1150</v>
      </c>
      <c r="P419" s="4">
        <v>618.69000000000005</v>
      </c>
      <c r="Q419" s="23">
        <v>796.15</v>
      </c>
      <c r="R419" s="4">
        <f t="shared" si="150"/>
        <v>796.15</v>
      </c>
      <c r="S419" s="11">
        <v>0.09</v>
      </c>
      <c r="T419" s="8">
        <v>11</v>
      </c>
      <c r="U419" s="4">
        <f t="shared" si="151"/>
        <v>7969.4615000000003</v>
      </c>
      <c r="V419" s="4">
        <f t="shared" si="152"/>
        <v>6805.59</v>
      </c>
      <c r="W419" s="4">
        <f t="shared" si="153"/>
        <v>1163.8715000000002</v>
      </c>
      <c r="X419" s="11">
        <f t="shared" si="154"/>
        <v>0.14604142325049191</v>
      </c>
      <c r="Y419" s="3" t="str">
        <f t="shared" si="148"/>
        <v>Jun-2025</v>
      </c>
      <c r="Z419" s="3">
        <f t="shared" si="155"/>
        <v>45809</v>
      </c>
      <c r="AA419" s="3">
        <f t="shared" si="156"/>
        <v>44927</v>
      </c>
      <c r="AB419">
        <f t="shared" si="157"/>
        <v>29</v>
      </c>
      <c r="AC419" s="18" t="str">
        <f t="shared" si="149"/>
        <v>Q2-2025</v>
      </c>
      <c r="AD419" t="str">
        <f t="shared" si="158"/>
        <v>Asia → India → Delhi</v>
      </c>
      <c r="AG419" t="str">
        <f t="shared" si="159"/>
        <v>Low</v>
      </c>
      <c r="AH419">
        <f t="shared" si="160"/>
        <v>0</v>
      </c>
      <c r="AI419">
        <f t="shared" si="161"/>
        <v>0</v>
      </c>
      <c r="AJ419" s="11">
        <f>MIN(S419, WhatIf_Panel!$B$2)</f>
        <v>0.09</v>
      </c>
      <c r="AK419">
        <f>P419 * (1 + WhatIf_Panel!$B$3)</f>
        <v>680.55900000000008</v>
      </c>
      <c r="AL419">
        <f>ROUND(T419 * (1 + WhatIf_Panel!$B$4), 0)</f>
        <v>12</v>
      </c>
      <c r="AM419">
        <f t="shared" si="162"/>
        <v>8693.9580000000005</v>
      </c>
      <c r="AN419">
        <f t="shared" si="163"/>
        <v>8166.7080000000005</v>
      </c>
      <c r="AO419">
        <f t="shared" si="164"/>
        <v>527.25</v>
      </c>
      <c r="AP419" s="11">
        <f t="shared" si="165"/>
        <v>6.0645565575541079E-2</v>
      </c>
      <c r="AQ419" s="4">
        <f t="shared" si="166"/>
        <v>724.4965000000002</v>
      </c>
      <c r="AR419" s="4">
        <f t="shared" si="167"/>
        <v>-636.6215000000002</v>
      </c>
    </row>
    <row r="420" spans="1:44" x14ac:dyDescent="0.25">
      <c r="A420" t="s">
        <v>432</v>
      </c>
      <c r="B420" s="3">
        <v>45730</v>
      </c>
      <c r="C420" s="13">
        <v>45755</v>
      </c>
      <c r="D420">
        <f t="shared" si="144"/>
        <v>25</v>
      </c>
      <c r="E420" t="str">
        <f t="shared" si="145"/>
        <v>Original</v>
      </c>
      <c r="F420" s="3">
        <f t="shared" si="146"/>
        <v>45755</v>
      </c>
      <c r="G420" s="8">
        <f t="shared" si="147"/>
        <v>25</v>
      </c>
      <c r="H420" t="s">
        <v>647</v>
      </c>
      <c r="I420" t="s">
        <v>659</v>
      </c>
      <c r="J420" s="9" t="s">
        <v>1422</v>
      </c>
      <c r="K420" t="s">
        <v>701</v>
      </c>
      <c r="L420" t="s">
        <v>710</v>
      </c>
      <c r="M420" t="s">
        <v>726</v>
      </c>
      <c r="N420" t="s">
        <v>728</v>
      </c>
      <c r="O420" t="s">
        <v>1151</v>
      </c>
      <c r="P420" s="4">
        <v>80.59</v>
      </c>
      <c r="Q420" s="23">
        <v>157.82</v>
      </c>
      <c r="R420" s="4">
        <f t="shared" si="150"/>
        <v>157.82</v>
      </c>
      <c r="S420" s="11">
        <v>0.217</v>
      </c>
      <c r="T420" s="8">
        <v>6</v>
      </c>
      <c r="U420" s="4">
        <f t="shared" si="151"/>
        <v>741.43835999999999</v>
      </c>
      <c r="V420" s="4">
        <f t="shared" si="152"/>
        <v>483.54</v>
      </c>
      <c r="W420" s="4">
        <f t="shared" si="153"/>
        <v>257.89835999999997</v>
      </c>
      <c r="X420" s="11">
        <f t="shared" si="154"/>
        <v>0.34783519967863541</v>
      </c>
      <c r="Y420" s="3" t="str">
        <f t="shared" si="148"/>
        <v>Mar-2025</v>
      </c>
      <c r="Z420" s="3">
        <f t="shared" si="155"/>
        <v>45717</v>
      </c>
      <c r="AA420" s="3">
        <f t="shared" si="156"/>
        <v>44927</v>
      </c>
      <c r="AB420">
        <f t="shared" si="157"/>
        <v>26</v>
      </c>
      <c r="AC420" s="18" t="str">
        <f t="shared" si="149"/>
        <v>Q1-2025</v>
      </c>
      <c r="AD420" t="str">
        <f t="shared" si="158"/>
        <v>Asia → China → Not Specified</v>
      </c>
      <c r="AG420" t="str">
        <f t="shared" si="159"/>
        <v>Low</v>
      </c>
      <c r="AH420">
        <f t="shared" si="160"/>
        <v>0</v>
      </c>
      <c r="AI420">
        <f t="shared" si="161"/>
        <v>1</v>
      </c>
      <c r="AJ420" s="11">
        <f>MIN(S420, WhatIf_Panel!$B$2)</f>
        <v>0.217</v>
      </c>
      <c r="AK420">
        <f>P420 * (1 + WhatIf_Panel!$B$3)</f>
        <v>88.649000000000015</v>
      </c>
      <c r="AL420">
        <f>ROUND(T420 * (1 + WhatIf_Panel!$B$4), 0)</f>
        <v>6</v>
      </c>
      <c r="AM420">
        <f t="shared" si="162"/>
        <v>741.43835999999999</v>
      </c>
      <c r="AN420">
        <f t="shared" si="163"/>
        <v>531.89400000000012</v>
      </c>
      <c r="AO420">
        <f t="shared" si="164"/>
        <v>209.54435999999987</v>
      </c>
      <c r="AP420" s="11">
        <f t="shared" si="165"/>
        <v>0.28261871964649882</v>
      </c>
      <c r="AQ420" s="4">
        <f t="shared" si="166"/>
        <v>0</v>
      </c>
      <c r="AR420" s="4">
        <f t="shared" si="167"/>
        <v>-48.354000000000099</v>
      </c>
    </row>
    <row r="421" spans="1:44" x14ac:dyDescent="0.25">
      <c r="A421" t="s">
        <v>433</v>
      </c>
      <c r="B421" s="3">
        <v>45307</v>
      </c>
      <c r="C421" s="13">
        <v>45333</v>
      </c>
      <c r="D421">
        <f t="shared" si="144"/>
        <v>26</v>
      </c>
      <c r="E421" t="str">
        <f t="shared" si="145"/>
        <v>Original</v>
      </c>
      <c r="F421" s="3">
        <f t="shared" si="146"/>
        <v>45333</v>
      </c>
      <c r="G421" s="8">
        <f t="shared" si="147"/>
        <v>26</v>
      </c>
      <c r="H421" t="s">
        <v>649</v>
      </c>
      <c r="I421" t="s">
        <v>656</v>
      </c>
      <c r="J421" t="s">
        <v>698</v>
      </c>
      <c r="K421" t="s">
        <v>703</v>
      </c>
      <c r="L421" t="s">
        <v>710</v>
      </c>
      <c r="M421" t="s">
        <v>718</v>
      </c>
      <c r="N421" t="s">
        <v>732</v>
      </c>
      <c r="O421" t="s">
        <v>1152</v>
      </c>
      <c r="P421" s="4">
        <v>504.93</v>
      </c>
      <c r="Q421" s="23">
        <v>819.06</v>
      </c>
      <c r="R421" s="4">
        <f t="shared" si="150"/>
        <v>819.06</v>
      </c>
      <c r="S421" s="11">
        <v>0.22600000000000001</v>
      </c>
      <c r="T421" s="8">
        <v>15</v>
      </c>
      <c r="U421" s="4">
        <f t="shared" si="151"/>
        <v>9509.2865999999995</v>
      </c>
      <c r="V421" s="4">
        <f t="shared" si="152"/>
        <v>7573.95</v>
      </c>
      <c r="W421" s="4">
        <f t="shared" si="153"/>
        <v>1935.3365999999996</v>
      </c>
      <c r="X421" s="11">
        <f t="shared" si="154"/>
        <v>0.20352069312959814</v>
      </c>
      <c r="Y421" s="3" t="str">
        <f t="shared" si="148"/>
        <v>Jan-2024</v>
      </c>
      <c r="Z421" s="3">
        <f t="shared" si="155"/>
        <v>45292</v>
      </c>
      <c r="AA421" s="3">
        <f t="shared" si="156"/>
        <v>44927</v>
      </c>
      <c r="AB421">
        <f t="shared" si="157"/>
        <v>12</v>
      </c>
      <c r="AC421" s="18" t="str">
        <f t="shared" si="149"/>
        <v>Q1-2024</v>
      </c>
      <c r="AD421" t="str">
        <f t="shared" si="158"/>
        <v>Europe → Germany → Frankfurt</v>
      </c>
      <c r="AG421" t="str">
        <f t="shared" si="159"/>
        <v>Medium</v>
      </c>
      <c r="AH421">
        <f t="shared" si="160"/>
        <v>0</v>
      </c>
      <c r="AI421">
        <f t="shared" si="161"/>
        <v>1</v>
      </c>
      <c r="AJ421" s="11">
        <f>MIN(S421, WhatIf_Panel!$B$2)</f>
        <v>0.22600000000000001</v>
      </c>
      <c r="AK421">
        <f>P421 * (1 + WhatIf_Panel!$B$3)</f>
        <v>555.423</v>
      </c>
      <c r="AL421">
        <f>ROUND(T421 * (1 + WhatIf_Panel!$B$4), 0)</f>
        <v>16</v>
      </c>
      <c r="AM421">
        <f t="shared" si="162"/>
        <v>10143.23904</v>
      </c>
      <c r="AN421">
        <f t="shared" si="163"/>
        <v>8886.768</v>
      </c>
      <c r="AO421">
        <f t="shared" si="164"/>
        <v>1256.4710400000004</v>
      </c>
      <c r="AP421" s="11">
        <f t="shared" si="165"/>
        <v>0.12387276244255803</v>
      </c>
      <c r="AQ421" s="4">
        <f t="shared" si="166"/>
        <v>633.95244000000093</v>
      </c>
      <c r="AR421" s="4">
        <f t="shared" si="167"/>
        <v>-678.86555999999928</v>
      </c>
    </row>
    <row r="422" spans="1:44" x14ac:dyDescent="0.25">
      <c r="A422" t="s">
        <v>434</v>
      </c>
      <c r="B422" s="3">
        <v>45211</v>
      </c>
      <c r="C422" s="13">
        <v>45228</v>
      </c>
      <c r="D422">
        <f t="shared" si="144"/>
        <v>17</v>
      </c>
      <c r="E422" t="str">
        <f t="shared" si="145"/>
        <v>Original</v>
      </c>
      <c r="F422" s="3">
        <f t="shared" si="146"/>
        <v>45228</v>
      </c>
      <c r="G422" s="8">
        <f t="shared" si="147"/>
        <v>17</v>
      </c>
      <c r="H422" t="s">
        <v>647</v>
      </c>
      <c r="I422" t="s">
        <v>652</v>
      </c>
      <c r="J422" t="s">
        <v>694</v>
      </c>
      <c r="K422" t="s">
        <v>703</v>
      </c>
      <c r="L422" t="s">
        <v>711</v>
      </c>
      <c r="M422" t="s">
        <v>722</v>
      </c>
      <c r="N422" t="s">
        <v>730</v>
      </c>
      <c r="O422" t="s">
        <v>1153</v>
      </c>
      <c r="P422" s="4">
        <v>1102.19</v>
      </c>
      <c r="Q422" s="23">
        <v>1711.16</v>
      </c>
      <c r="R422" s="4">
        <f t="shared" si="150"/>
        <v>1711.16</v>
      </c>
      <c r="S422" s="11">
        <v>0.151</v>
      </c>
      <c r="T422" s="8">
        <v>10</v>
      </c>
      <c r="U422" s="4">
        <f t="shared" si="151"/>
        <v>14527.748400000002</v>
      </c>
      <c r="V422" s="4">
        <f t="shared" si="152"/>
        <v>11021.900000000001</v>
      </c>
      <c r="W422" s="4">
        <f t="shared" si="153"/>
        <v>3505.8484000000008</v>
      </c>
      <c r="X422" s="11">
        <f t="shared" si="154"/>
        <v>0.24132083675127525</v>
      </c>
      <c r="Y422" s="3" t="str">
        <f t="shared" si="148"/>
        <v>Oct-2023</v>
      </c>
      <c r="Z422" s="3">
        <f t="shared" si="155"/>
        <v>45200</v>
      </c>
      <c r="AA422" s="3">
        <f t="shared" si="156"/>
        <v>44986</v>
      </c>
      <c r="AB422">
        <f t="shared" si="157"/>
        <v>7</v>
      </c>
      <c r="AC422" s="18" t="str">
        <f t="shared" si="149"/>
        <v>Q4-2023</v>
      </c>
      <c r="AD422" t="str">
        <f t="shared" si="158"/>
        <v>Asia → Japan → Nagoya</v>
      </c>
      <c r="AG422" t="str">
        <f t="shared" si="159"/>
        <v>High</v>
      </c>
      <c r="AH422">
        <f t="shared" si="160"/>
        <v>0</v>
      </c>
      <c r="AI422">
        <f t="shared" si="161"/>
        <v>0</v>
      </c>
      <c r="AJ422" s="11">
        <f>MIN(S422, WhatIf_Panel!$B$2)</f>
        <v>0.151</v>
      </c>
      <c r="AK422">
        <f>P422 * (1 + WhatIf_Panel!$B$3)</f>
        <v>1212.4090000000001</v>
      </c>
      <c r="AL422">
        <f>ROUND(T422 * (1 + WhatIf_Panel!$B$4), 0)</f>
        <v>11</v>
      </c>
      <c r="AM422">
        <f t="shared" si="162"/>
        <v>15980.52324</v>
      </c>
      <c r="AN422">
        <f t="shared" si="163"/>
        <v>13336.499000000002</v>
      </c>
      <c r="AO422">
        <f t="shared" si="164"/>
        <v>2644.0242399999988</v>
      </c>
      <c r="AP422" s="11">
        <f t="shared" si="165"/>
        <v>0.16545292042640269</v>
      </c>
      <c r="AQ422" s="4">
        <f t="shared" si="166"/>
        <v>1452.7748399999982</v>
      </c>
      <c r="AR422" s="4">
        <f t="shared" si="167"/>
        <v>-861.82416000000194</v>
      </c>
    </row>
    <row r="423" spans="1:44" x14ac:dyDescent="0.25">
      <c r="A423" t="s">
        <v>435</v>
      </c>
      <c r="B423" s="3">
        <v>45713</v>
      </c>
      <c r="C423" s="13">
        <v>45733</v>
      </c>
      <c r="D423">
        <f t="shared" si="144"/>
        <v>20</v>
      </c>
      <c r="E423" t="str">
        <f t="shared" si="145"/>
        <v>Original</v>
      </c>
      <c r="F423" s="3">
        <f t="shared" si="146"/>
        <v>45733</v>
      </c>
      <c r="G423" s="8">
        <f t="shared" si="147"/>
        <v>20</v>
      </c>
      <c r="H423" t="s">
        <v>648</v>
      </c>
      <c r="I423" t="s">
        <v>660</v>
      </c>
      <c r="J423" t="s">
        <v>686</v>
      </c>
      <c r="K423" t="s">
        <v>703</v>
      </c>
      <c r="L423" t="s">
        <v>709</v>
      </c>
      <c r="M423" t="s">
        <v>722</v>
      </c>
      <c r="N423" t="s">
        <v>730</v>
      </c>
      <c r="O423" t="s">
        <v>1154</v>
      </c>
      <c r="P423" s="4">
        <v>1205.26</v>
      </c>
      <c r="Q423" s="23">
        <v>1696.35</v>
      </c>
      <c r="R423" s="4">
        <f t="shared" si="150"/>
        <v>1696.35</v>
      </c>
      <c r="S423" s="11">
        <v>1.9E-2</v>
      </c>
      <c r="T423" s="8">
        <v>6</v>
      </c>
      <c r="U423" s="4">
        <f t="shared" si="151"/>
        <v>9984.7160999999978</v>
      </c>
      <c r="V423" s="4">
        <f t="shared" si="152"/>
        <v>7231.5599999999995</v>
      </c>
      <c r="W423" s="4">
        <f t="shared" si="153"/>
        <v>2753.1560999999983</v>
      </c>
      <c r="X423" s="11">
        <f t="shared" si="154"/>
        <v>0.27573704374028213</v>
      </c>
      <c r="Y423" s="3" t="str">
        <f t="shared" si="148"/>
        <v>Feb-2025</v>
      </c>
      <c r="Z423" s="3">
        <f t="shared" si="155"/>
        <v>45689</v>
      </c>
      <c r="AA423" s="3">
        <f t="shared" si="156"/>
        <v>44927</v>
      </c>
      <c r="AB423">
        <f t="shared" si="157"/>
        <v>25</v>
      </c>
      <c r="AC423" s="18" t="str">
        <f t="shared" si="149"/>
        <v>Q1-2025</v>
      </c>
      <c r="AD423" t="str">
        <f t="shared" si="158"/>
        <v>Americas → USA → San Francisco</v>
      </c>
      <c r="AG423" t="str">
        <f t="shared" si="159"/>
        <v>High</v>
      </c>
      <c r="AH423">
        <f t="shared" si="160"/>
        <v>0</v>
      </c>
      <c r="AI423">
        <f t="shared" si="161"/>
        <v>0</v>
      </c>
      <c r="AJ423" s="11">
        <f>MIN(S423, WhatIf_Panel!$B$2)</f>
        <v>1.9E-2</v>
      </c>
      <c r="AK423">
        <f>P423 * (1 + WhatIf_Panel!$B$3)</f>
        <v>1325.7860000000001</v>
      </c>
      <c r="AL423">
        <f>ROUND(T423 * (1 + WhatIf_Panel!$B$4), 0)</f>
        <v>6</v>
      </c>
      <c r="AM423">
        <f t="shared" si="162"/>
        <v>9984.7160999999978</v>
      </c>
      <c r="AN423">
        <f t="shared" si="163"/>
        <v>7954.7160000000003</v>
      </c>
      <c r="AO423">
        <f t="shared" si="164"/>
        <v>2030.0000999999975</v>
      </c>
      <c r="AP423" s="11">
        <f t="shared" si="165"/>
        <v>0.20331074811431021</v>
      </c>
      <c r="AQ423" s="4">
        <f t="shared" si="166"/>
        <v>0</v>
      </c>
      <c r="AR423" s="4">
        <f t="shared" si="167"/>
        <v>-723.15600000000086</v>
      </c>
    </row>
    <row r="424" spans="1:44" x14ac:dyDescent="0.25">
      <c r="A424" t="s">
        <v>436</v>
      </c>
      <c r="B424" s="3">
        <v>45841</v>
      </c>
      <c r="C424" s="13">
        <v>45844</v>
      </c>
      <c r="D424">
        <f t="shared" si="144"/>
        <v>3</v>
      </c>
      <c r="E424" t="str">
        <f t="shared" si="145"/>
        <v>Original</v>
      </c>
      <c r="F424" s="3">
        <f t="shared" si="146"/>
        <v>45844</v>
      </c>
      <c r="G424" s="8">
        <f t="shared" si="147"/>
        <v>3</v>
      </c>
      <c r="H424" t="s">
        <v>646</v>
      </c>
      <c r="I424" t="s">
        <v>651</v>
      </c>
      <c r="J424" t="s">
        <v>665</v>
      </c>
      <c r="K424" t="s">
        <v>704</v>
      </c>
      <c r="L424" t="s">
        <v>708</v>
      </c>
      <c r="M424" s="9" t="s">
        <v>1422</v>
      </c>
      <c r="N424" t="s">
        <v>731</v>
      </c>
      <c r="O424" t="s">
        <v>1155</v>
      </c>
      <c r="P424" s="4">
        <v>1313.3</v>
      </c>
      <c r="Q424" s="23">
        <v>2884.34</v>
      </c>
      <c r="R424" s="4">
        <f t="shared" si="150"/>
        <v>2884.34</v>
      </c>
      <c r="S424" s="11">
        <v>0.157</v>
      </c>
      <c r="T424" s="8">
        <v>42</v>
      </c>
      <c r="U424" s="4">
        <f t="shared" si="151"/>
        <v>102122.94203999999</v>
      </c>
      <c r="V424" s="4">
        <f t="shared" si="152"/>
        <v>55158.6</v>
      </c>
      <c r="W424" s="4">
        <f t="shared" si="153"/>
        <v>46964.342039999996</v>
      </c>
      <c r="X424" s="11">
        <f t="shared" si="154"/>
        <v>0.45988042551305253</v>
      </c>
      <c r="Y424" s="3" t="str">
        <f t="shared" si="148"/>
        <v>Jul-2025</v>
      </c>
      <c r="Z424" s="3">
        <f t="shared" si="155"/>
        <v>45839</v>
      </c>
      <c r="AA424" s="3">
        <f t="shared" si="156"/>
        <v>44927</v>
      </c>
      <c r="AB424">
        <f t="shared" si="157"/>
        <v>30</v>
      </c>
      <c r="AC424" s="18" t="str">
        <f t="shared" si="149"/>
        <v>Q3-2025</v>
      </c>
      <c r="AD424" t="str">
        <f t="shared" si="158"/>
        <v>Africa → Nigeria → Lagos</v>
      </c>
      <c r="AG424" t="str">
        <f t="shared" si="159"/>
        <v>High</v>
      </c>
      <c r="AH424">
        <f t="shared" si="160"/>
        <v>1</v>
      </c>
      <c r="AI424">
        <f t="shared" si="161"/>
        <v>0</v>
      </c>
      <c r="AJ424" s="11">
        <f>MIN(S424, WhatIf_Panel!$B$2)</f>
        <v>0.157</v>
      </c>
      <c r="AK424">
        <f>P424 * (1 + WhatIf_Panel!$B$3)</f>
        <v>1444.63</v>
      </c>
      <c r="AL424">
        <f>ROUND(T424 * (1 + WhatIf_Panel!$B$4), 0)</f>
        <v>44</v>
      </c>
      <c r="AM424">
        <f t="shared" si="162"/>
        <v>106985.93928000001</v>
      </c>
      <c r="AN424">
        <f t="shared" si="163"/>
        <v>63563.72</v>
      </c>
      <c r="AO424">
        <f t="shared" si="164"/>
        <v>43422.219280000005</v>
      </c>
      <c r="AP424" s="11">
        <f t="shared" si="165"/>
        <v>0.40586846806435778</v>
      </c>
      <c r="AQ424" s="4">
        <f t="shared" si="166"/>
        <v>4862.9972400000115</v>
      </c>
      <c r="AR424" s="4">
        <f t="shared" si="167"/>
        <v>-3542.1227599999911</v>
      </c>
    </row>
    <row r="425" spans="1:44" x14ac:dyDescent="0.25">
      <c r="A425" t="s">
        <v>437</v>
      </c>
      <c r="B425" s="3">
        <v>45915</v>
      </c>
      <c r="C425" s="13">
        <v>45925</v>
      </c>
      <c r="D425">
        <f t="shared" si="144"/>
        <v>10</v>
      </c>
      <c r="E425" t="str">
        <f t="shared" si="145"/>
        <v>Original</v>
      </c>
      <c r="F425" s="3">
        <f t="shared" si="146"/>
        <v>45925</v>
      </c>
      <c r="G425" s="8">
        <f t="shared" si="147"/>
        <v>10</v>
      </c>
      <c r="H425" t="s">
        <v>647</v>
      </c>
      <c r="I425" t="s">
        <v>654</v>
      </c>
      <c r="J425" t="s">
        <v>680</v>
      </c>
      <c r="K425" t="s">
        <v>704</v>
      </c>
      <c r="L425" t="s">
        <v>707</v>
      </c>
      <c r="M425" t="s">
        <v>720</v>
      </c>
      <c r="N425" t="s">
        <v>730</v>
      </c>
      <c r="O425" t="s">
        <v>1156</v>
      </c>
      <c r="P425" s="4">
        <v>1488.91</v>
      </c>
      <c r="Q425" s="23">
        <v>1483.74</v>
      </c>
      <c r="R425" s="4">
        <f t="shared" si="150"/>
        <v>1483.74</v>
      </c>
      <c r="S425" s="11">
        <v>0.16800000000000001</v>
      </c>
      <c r="T425" s="8">
        <v>24</v>
      </c>
      <c r="U425" s="4">
        <f t="shared" si="151"/>
        <v>29627.320319999999</v>
      </c>
      <c r="V425" s="4">
        <f t="shared" si="152"/>
        <v>35733.840000000004</v>
      </c>
      <c r="W425" s="4">
        <f t="shared" si="153"/>
        <v>-6106.5196800000049</v>
      </c>
      <c r="X425" s="11">
        <f t="shared" si="154"/>
        <v>-0.20611110333450519</v>
      </c>
      <c r="Y425" s="3" t="str">
        <f t="shared" si="148"/>
        <v>Sep-2025</v>
      </c>
      <c r="Z425" s="3">
        <f t="shared" si="155"/>
        <v>45901</v>
      </c>
      <c r="AA425" s="3">
        <f t="shared" si="156"/>
        <v>44927</v>
      </c>
      <c r="AB425">
        <f t="shared" si="157"/>
        <v>32</v>
      </c>
      <c r="AC425" s="18" t="str">
        <f t="shared" si="149"/>
        <v>Q3-2025</v>
      </c>
      <c r="AD425" t="str">
        <f t="shared" si="158"/>
        <v>Asia → India → Delhi</v>
      </c>
      <c r="AG425" t="str">
        <f t="shared" si="159"/>
        <v>Medium</v>
      </c>
      <c r="AH425">
        <f t="shared" si="160"/>
        <v>0</v>
      </c>
      <c r="AI425">
        <f t="shared" si="161"/>
        <v>0</v>
      </c>
      <c r="AJ425" s="11">
        <f>MIN(S425, WhatIf_Panel!$B$2)</f>
        <v>0.16800000000000001</v>
      </c>
      <c r="AK425">
        <f>P425 * (1 + WhatIf_Panel!$B$3)</f>
        <v>1637.8010000000002</v>
      </c>
      <c r="AL425">
        <f>ROUND(T425 * (1 + WhatIf_Panel!$B$4), 0)</f>
        <v>25</v>
      </c>
      <c r="AM425">
        <f t="shared" si="162"/>
        <v>30861.791999999998</v>
      </c>
      <c r="AN425">
        <f t="shared" si="163"/>
        <v>40945.025000000001</v>
      </c>
      <c r="AO425">
        <f t="shared" si="164"/>
        <v>-10083.233000000004</v>
      </c>
      <c r="AP425" s="11">
        <f t="shared" si="165"/>
        <v>-0.32672221366795567</v>
      </c>
      <c r="AQ425" s="4">
        <f t="shared" si="166"/>
        <v>1234.4716799999987</v>
      </c>
      <c r="AR425" s="4">
        <f t="shared" si="167"/>
        <v>-3976.7133199999989</v>
      </c>
    </row>
    <row r="426" spans="1:44" x14ac:dyDescent="0.25">
      <c r="A426" t="s">
        <v>438</v>
      </c>
      <c r="B426" s="3">
        <v>45341</v>
      </c>
      <c r="C426" s="13">
        <v>45357</v>
      </c>
      <c r="D426">
        <f t="shared" si="144"/>
        <v>16</v>
      </c>
      <c r="E426" t="str">
        <f t="shared" si="145"/>
        <v>Original</v>
      </c>
      <c r="F426" s="3">
        <f t="shared" si="146"/>
        <v>45357</v>
      </c>
      <c r="G426" s="8">
        <f t="shared" si="147"/>
        <v>16</v>
      </c>
      <c r="H426" t="s">
        <v>647</v>
      </c>
      <c r="I426" t="s">
        <v>659</v>
      </c>
      <c r="J426" t="s">
        <v>699</v>
      </c>
      <c r="K426" t="s">
        <v>702</v>
      </c>
      <c r="L426" t="s">
        <v>709</v>
      </c>
      <c r="M426" t="s">
        <v>719</v>
      </c>
      <c r="N426" t="s">
        <v>728</v>
      </c>
      <c r="O426" t="s">
        <v>1157</v>
      </c>
      <c r="P426" s="4">
        <v>1477.84</v>
      </c>
      <c r="Q426" s="23">
        <v>3197.47</v>
      </c>
      <c r="R426" s="4">
        <f t="shared" si="150"/>
        <v>3197.47</v>
      </c>
      <c r="S426" s="11">
        <v>0.24299999999999999</v>
      </c>
      <c r="T426" s="8">
        <v>24</v>
      </c>
      <c r="U426" s="4">
        <f t="shared" si="151"/>
        <v>58091.634960000003</v>
      </c>
      <c r="V426" s="4">
        <f t="shared" si="152"/>
        <v>35468.159999999996</v>
      </c>
      <c r="W426" s="4">
        <f t="shared" si="153"/>
        <v>22623.474960000007</v>
      </c>
      <c r="X426" s="11">
        <f t="shared" si="154"/>
        <v>0.38944462443823091</v>
      </c>
      <c r="Y426" s="3" t="str">
        <f t="shared" si="148"/>
        <v>Feb-2024</v>
      </c>
      <c r="Z426" s="3">
        <f t="shared" si="155"/>
        <v>45323</v>
      </c>
      <c r="AA426" s="3">
        <f t="shared" si="156"/>
        <v>44927</v>
      </c>
      <c r="AB426">
        <f t="shared" si="157"/>
        <v>13</v>
      </c>
      <c r="AC426" s="18" t="str">
        <f t="shared" si="149"/>
        <v>Q1-2024</v>
      </c>
      <c r="AD426" t="str">
        <f t="shared" si="158"/>
        <v>Asia → China → Beijing</v>
      </c>
      <c r="AG426" t="str">
        <f t="shared" si="159"/>
        <v>High</v>
      </c>
      <c r="AH426">
        <f t="shared" si="160"/>
        <v>0</v>
      </c>
      <c r="AI426">
        <f t="shared" si="161"/>
        <v>1</v>
      </c>
      <c r="AJ426" s="11">
        <f>MIN(S426, WhatIf_Panel!$B$2)</f>
        <v>0.24299999999999999</v>
      </c>
      <c r="AK426">
        <f>P426 * (1 + WhatIf_Panel!$B$3)</f>
        <v>1625.624</v>
      </c>
      <c r="AL426">
        <f>ROUND(T426 * (1 + WhatIf_Panel!$B$4), 0)</f>
        <v>25</v>
      </c>
      <c r="AM426">
        <f t="shared" si="162"/>
        <v>60512.119749999998</v>
      </c>
      <c r="AN426">
        <f t="shared" si="163"/>
        <v>40640.6</v>
      </c>
      <c r="AO426">
        <f t="shared" si="164"/>
        <v>19871.519749999999</v>
      </c>
      <c r="AP426" s="11">
        <f t="shared" si="165"/>
        <v>0.32838908688205393</v>
      </c>
      <c r="AQ426" s="4">
        <f t="shared" si="166"/>
        <v>2420.484789999995</v>
      </c>
      <c r="AR426" s="4">
        <f t="shared" si="167"/>
        <v>-2751.9552100000074</v>
      </c>
    </row>
    <row r="427" spans="1:44" x14ac:dyDescent="0.25">
      <c r="A427" t="s">
        <v>439</v>
      </c>
      <c r="B427" s="3">
        <v>45349</v>
      </c>
      <c r="C427" s="13">
        <v>45377</v>
      </c>
      <c r="D427">
        <f t="shared" si="144"/>
        <v>28</v>
      </c>
      <c r="E427" t="str">
        <f t="shared" si="145"/>
        <v>Original</v>
      </c>
      <c r="F427" s="3">
        <f t="shared" si="146"/>
        <v>45377</v>
      </c>
      <c r="G427" s="8">
        <f t="shared" si="147"/>
        <v>28</v>
      </c>
      <c r="H427" t="s">
        <v>647</v>
      </c>
      <c r="I427" t="s">
        <v>654</v>
      </c>
      <c r="J427" t="s">
        <v>691</v>
      </c>
      <c r="K427" t="s">
        <v>702</v>
      </c>
      <c r="L427" t="s">
        <v>709</v>
      </c>
      <c r="M427" t="s">
        <v>715</v>
      </c>
      <c r="N427" t="s">
        <v>731</v>
      </c>
      <c r="O427" t="s">
        <v>1158</v>
      </c>
      <c r="P427" s="4">
        <v>1035.19</v>
      </c>
      <c r="Q427" s="23">
        <v>2322.6999999999998</v>
      </c>
      <c r="R427" s="4">
        <f t="shared" si="150"/>
        <v>2322.6999999999998</v>
      </c>
      <c r="S427" s="11">
        <v>0.17299999999999999</v>
      </c>
      <c r="T427" s="8">
        <v>8</v>
      </c>
      <c r="U427" s="4">
        <f t="shared" si="151"/>
        <v>15366.983199999999</v>
      </c>
      <c r="V427" s="4">
        <f t="shared" si="152"/>
        <v>8281.52</v>
      </c>
      <c r="W427" s="4">
        <f t="shared" si="153"/>
        <v>7085.4631999999983</v>
      </c>
      <c r="X427" s="11">
        <f t="shared" si="154"/>
        <v>0.46108355217047409</v>
      </c>
      <c r="Y427" s="3" t="str">
        <f t="shared" si="148"/>
        <v>Feb-2024</v>
      </c>
      <c r="Z427" s="3">
        <f t="shared" si="155"/>
        <v>45323</v>
      </c>
      <c r="AA427" s="3">
        <f t="shared" si="156"/>
        <v>44927</v>
      </c>
      <c r="AB427">
        <f t="shared" si="157"/>
        <v>13</v>
      </c>
      <c r="AC427" s="18" t="str">
        <f t="shared" si="149"/>
        <v>Q1-2024</v>
      </c>
      <c r="AD427" t="str">
        <f t="shared" si="158"/>
        <v>Asia → India → Mumbai</v>
      </c>
      <c r="AG427" t="str">
        <f t="shared" si="159"/>
        <v>High</v>
      </c>
      <c r="AH427">
        <f t="shared" si="160"/>
        <v>0</v>
      </c>
      <c r="AI427">
        <f t="shared" si="161"/>
        <v>0</v>
      </c>
      <c r="AJ427" s="11">
        <f>MIN(S427, WhatIf_Panel!$B$2)</f>
        <v>0.17299999999999999</v>
      </c>
      <c r="AK427">
        <f>P427 * (1 + WhatIf_Panel!$B$3)</f>
        <v>1138.7090000000001</v>
      </c>
      <c r="AL427">
        <f>ROUND(T427 * (1 + WhatIf_Panel!$B$4), 0)</f>
        <v>8</v>
      </c>
      <c r="AM427">
        <f t="shared" si="162"/>
        <v>15366.983199999999</v>
      </c>
      <c r="AN427">
        <f t="shared" si="163"/>
        <v>9109.6720000000005</v>
      </c>
      <c r="AO427">
        <f t="shared" si="164"/>
        <v>6257.3111999999983</v>
      </c>
      <c r="AP427" s="11">
        <f t="shared" si="165"/>
        <v>0.40719190738752148</v>
      </c>
      <c r="AQ427" s="4">
        <f t="shared" si="166"/>
        <v>0</v>
      </c>
      <c r="AR427" s="4">
        <f t="shared" si="167"/>
        <v>-828.15200000000004</v>
      </c>
    </row>
    <row r="428" spans="1:44" x14ac:dyDescent="0.25">
      <c r="A428" t="s">
        <v>440</v>
      </c>
      <c r="B428" s="3">
        <v>45897</v>
      </c>
      <c r="C428" s="13">
        <v>45905</v>
      </c>
      <c r="D428">
        <f t="shared" si="144"/>
        <v>8</v>
      </c>
      <c r="E428" t="str">
        <f t="shared" si="145"/>
        <v>Original</v>
      </c>
      <c r="F428" s="3">
        <f t="shared" si="146"/>
        <v>45905</v>
      </c>
      <c r="G428" s="8">
        <f t="shared" si="147"/>
        <v>8</v>
      </c>
      <c r="H428" t="s">
        <v>646</v>
      </c>
      <c r="I428" t="s">
        <v>651</v>
      </c>
      <c r="J428" t="s">
        <v>663</v>
      </c>
      <c r="K428" t="s">
        <v>705</v>
      </c>
      <c r="L428" t="s">
        <v>709</v>
      </c>
      <c r="M428" t="s">
        <v>718</v>
      </c>
      <c r="N428" t="s">
        <v>731</v>
      </c>
      <c r="O428" t="s">
        <v>1159</v>
      </c>
      <c r="P428" s="4">
        <v>1271.0999999999999</v>
      </c>
      <c r="Q428" s="23">
        <v>1932.42</v>
      </c>
      <c r="R428" s="4">
        <f t="shared" si="150"/>
        <v>1932.42</v>
      </c>
      <c r="S428" s="11">
        <v>0.25</v>
      </c>
      <c r="T428" s="8">
        <v>21</v>
      </c>
      <c r="U428" s="4">
        <f t="shared" si="151"/>
        <v>30435.614999999998</v>
      </c>
      <c r="V428" s="4">
        <f t="shared" si="152"/>
        <v>26693.1</v>
      </c>
      <c r="W428" s="4">
        <f t="shared" si="153"/>
        <v>3742.5149999999994</v>
      </c>
      <c r="X428" s="11">
        <f t="shared" si="154"/>
        <v>0.12296498690760807</v>
      </c>
      <c r="Y428" s="3" t="str">
        <f t="shared" si="148"/>
        <v>Aug-2025</v>
      </c>
      <c r="Z428" s="3">
        <f t="shared" si="155"/>
        <v>45870</v>
      </c>
      <c r="AA428" s="3">
        <f t="shared" si="156"/>
        <v>44927</v>
      </c>
      <c r="AB428">
        <f t="shared" si="157"/>
        <v>31</v>
      </c>
      <c r="AC428" s="18" t="str">
        <f t="shared" si="149"/>
        <v>Q3-2025</v>
      </c>
      <c r="AD428" t="str">
        <f t="shared" si="158"/>
        <v>Africa → Nigeria → Port Harcourt</v>
      </c>
      <c r="AG428" t="str">
        <f t="shared" si="159"/>
        <v>High</v>
      </c>
      <c r="AH428">
        <f t="shared" si="160"/>
        <v>0</v>
      </c>
      <c r="AI428">
        <f t="shared" si="161"/>
        <v>1</v>
      </c>
      <c r="AJ428" s="11">
        <f>MIN(S428, WhatIf_Panel!$B$2)</f>
        <v>0.25</v>
      </c>
      <c r="AK428">
        <f>P428 * (1 + WhatIf_Panel!$B$3)</f>
        <v>1398.21</v>
      </c>
      <c r="AL428">
        <f>ROUND(T428 * (1 + WhatIf_Panel!$B$4), 0)</f>
        <v>22</v>
      </c>
      <c r="AM428">
        <f t="shared" si="162"/>
        <v>31884.930000000004</v>
      </c>
      <c r="AN428">
        <f t="shared" si="163"/>
        <v>30760.620000000003</v>
      </c>
      <c r="AO428">
        <f t="shared" si="164"/>
        <v>1124.3100000000013</v>
      </c>
      <c r="AP428" s="11">
        <f t="shared" si="165"/>
        <v>3.5261485598368919E-2</v>
      </c>
      <c r="AQ428" s="4">
        <f t="shared" si="166"/>
        <v>1449.315000000006</v>
      </c>
      <c r="AR428" s="4">
        <f t="shared" si="167"/>
        <v>-2618.2049999999981</v>
      </c>
    </row>
    <row r="429" spans="1:44" x14ac:dyDescent="0.25">
      <c r="A429" t="s">
        <v>441</v>
      </c>
      <c r="B429" s="3">
        <v>45522</v>
      </c>
      <c r="C429" s="13">
        <v>45547</v>
      </c>
      <c r="D429">
        <f t="shared" si="144"/>
        <v>25</v>
      </c>
      <c r="E429" t="str">
        <f t="shared" si="145"/>
        <v>Original</v>
      </c>
      <c r="F429" s="3">
        <f t="shared" si="146"/>
        <v>45547</v>
      </c>
      <c r="G429" s="8">
        <f t="shared" si="147"/>
        <v>25</v>
      </c>
      <c r="H429" t="s">
        <v>647</v>
      </c>
      <c r="I429" t="s">
        <v>654</v>
      </c>
      <c r="J429" t="s">
        <v>691</v>
      </c>
      <c r="K429" t="s">
        <v>704</v>
      </c>
      <c r="L429" t="s">
        <v>709</v>
      </c>
      <c r="M429" t="s">
        <v>712</v>
      </c>
      <c r="N429" t="s">
        <v>730</v>
      </c>
      <c r="O429" t="s">
        <v>1160</v>
      </c>
      <c r="P429" s="4">
        <v>1154.03</v>
      </c>
      <c r="Q429" s="23">
        <v>1590.36</v>
      </c>
      <c r="R429" s="4">
        <f t="shared" si="150"/>
        <v>1590.36</v>
      </c>
      <c r="S429" s="11">
        <v>0.314</v>
      </c>
      <c r="T429" s="8">
        <v>18</v>
      </c>
      <c r="U429" s="4">
        <f t="shared" si="151"/>
        <v>19637.76528</v>
      </c>
      <c r="V429" s="4">
        <f t="shared" si="152"/>
        <v>20772.54</v>
      </c>
      <c r="W429" s="4">
        <f t="shared" si="153"/>
        <v>-1134.7747200000013</v>
      </c>
      <c r="X429" s="11">
        <f t="shared" si="154"/>
        <v>-5.7785328616576745E-2</v>
      </c>
      <c r="Y429" s="3" t="str">
        <f t="shared" si="148"/>
        <v>Aug-2024</v>
      </c>
      <c r="Z429" s="3">
        <f t="shared" si="155"/>
        <v>45505</v>
      </c>
      <c r="AA429" s="3">
        <f t="shared" si="156"/>
        <v>44927</v>
      </c>
      <c r="AB429">
        <f t="shared" si="157"/>
        <v>19</v>
      </c>
      <c r="AC429" s="18" t="str">
        <f t="shared" si="149"/>
        <v>Q3-2024</v>
      </c>
      <c r="AD429" t="str">
        <f t="shared" si="158"/>
        <v>Asia → India → Mumbai</v>
      </c>
      <c r="AG429" t="str">
        <f t="shared" si="159"/>
        <v>Medium</v>
      </c>
      <c r="AH429">
        <f t="shared" si="160"/>
        <v>0</v>
      </c>
      <c r="AI429">
        <f t="shared" si="161"/>
        <v>1</v>
      </c>
      <c r="AJ429" s="11">
        <f>MIN(S429, WhatIf_Panel!$B$2)</f>
        <v>0.25</v>
      </c>
      <c r="AK429">
        <f>P429 * (1 + WhatIf_Panel!$B$3)</f>
        <v>1269.433</v>
      </c>
      <c r="AL429">
        <f>ROUND(T429 * (1 + WhatIf_Panel!$B$4), 0)</f>
        <v>19</v>
      </c>
      <c r="AM429">
        <f t="shared" si="162"/>
        <v>22662.629999999997</v>
      </c>
      <c r="AN429">
        <f t="shared" si="163"/>
        <v>24119.226999999999</v>
      </c>
      <c r="AO429">
        <f t="shared" si="164"/>
        <v>-1456.5970000000016</v>
      </c>
      <c r="AP429" s="11">
        <f t="shared" si="165"/>
        <v>-6.4273078632091765E-2</v>
      </c>
      <c r="AQ429" s="4">
        <f t="shared" si="166"/>
        <v>3024.8647199999978</v>
      </c>
      <c r="AR429" s="4">
        <f t="shared" si="167"/>
        <v>-321.82228000000032</v>
      </c>
    </row>
    <row r="430" spans="1:44" x14ac:dyDescent="0.25">
      <c r="A430" t="s">
        <v>442</v>
      </c>
      <c r="B430" s="3">
        <v>45347</v>
      </c>
      <c r="C430" s="13">
        <v>45360</v>
      </c>
      <c r="D430">
        <f t="shared" si="144"/>
        <v>13</v>
      </c>
      <c r="E430" t="str">
        <f t="shared" si="145"/>
        <v>Original</v>
      </c>
      <c r="F430" s="3">
        <f t="shared" si="146"/>
        <v>45360</v>
      </c>
      <c r="G430" s="8">
        <f t="shared" si="147"/>
        <v>13</v>
      </c>
      <c r="H430" t="s">
        <v>649</v>
      </c>
      <c r="I430" t="s">
        <v>657</v>
      </c>
      <c r="J430" t="s">
        <v>673</v>
      </c>
      <c r="K430" t="s">
        <v>705</v>
      </c>
      <c r="L430" t="s">
        <v>710</v>
      </c>
      <c r="M430" t="s">
        <v>718</v>
      </c>
      <c r="N430" t="s">
        <v>732</v>
      </c>
      <c r="O430" t="s">
        <v>1161</v>
      </c>
      <c r="P430" s="4">
        <v>322.44</v>
      </c>
      <c r="Q430" s="23">
        <v>395.61</v>
      </c>
      <c r="R430" s="4">
        <f t="shared" si="150"/>
        <v>395.61</v>
      </c>
      <c r="S430" s="11">
        <v>0</v>
      </c>
      <c r="T430" s="8">
        <v>34</v>
      </c>
      <c r="U430" s="4">
        <f t="shared" si="151"/>
        <v>13450.74</v>
      </c>
      <c r="V430" s="4">
        <f t="shared" si="152"/>
        <v>10962.96</v>
      </c>
      <c r="W430" s="4">
        <f t="shared" si="153"/>
        <v>2487.7800000000007</v>
      </c>
      <c r="X430" s="11">
        <f t="shared" si="154"/>
        <v>0.18495487980586947</v>
      </c>
      <c r="Y430" s="3" t="str">
        <f t="shared" si="148"/>
        <v>Feb-2024</v>
      </c>
      <c r="Z430" s="3">
        <f t="shared" si="155"/>
        <v>45323</v>
      </c>
      <c r="AA430" s="3">
        <f t="shared" si="156"/>
        <v>44927</v>
      </c>
      <c r="AB430">
        <f t="shared" si="157"/>
        <v>13</v>
      </c>
      <c r="AC430" s="18" t="str">
        <f t="shared" si="149"/>
        <v>Q1-2024</v>
      </c>
      <c r="AD430" t="str">
        <f t="shared" si="158"/>
        <v>Europe → France → Marseille</v>
      </c>
      <c r="AG430" t="str">
        <f t="shared" si="159"/>
        <v>Low</v>
      </c>
      <c r="AH430">
        <f t="shared" si="160"/>
        <v>0</v>
      </c>
      <c r="AI430">
        <f t="shared" si="161"/>
        <v>0</v>
      </c>
      <c r="AJ430" s="11">
        <f>MIN(S430, WhatIf_Panel!$B$2)</f>
        <v>0</v>
      </c>
      <c r="AK430">
        <f>P430 * (1 + WhatIf_Panel!$B$3)</f>
        <v>354.68400000000003</v>
      </c>
      <c r="AL430">
        <f>ROUND(T430 * (1 + WhatIf_Panel!$B$4), 0)</f>
        <v>36</v>
      </c>
      <c r="AM430">
        <f t="shared" si="162"/>
        <v>14241.960000000001</v>
      </c>
      <c r="AN430">
        <f t="shared" si="163"/>
        <v>12768.624000000002</v>
      </c>
      <c r="AO430">
        <f t="shared" si="164"/>
        <v>1473.3359999999993</v>
      </c>
      <c r="AP430" s="11">
        <f t="shared" si="165"/>
        <v>0.1034503677864563</v>
      </c>
      <c r="AQ430" s="4">
        <f t="shared" si="166"/>
        <v>791.22000000000116</v>
      </c>
      <c r="AR430" s="4">
        <f t="shared" si="167"/>
        <v>-1014.4440000000013</v>
      </c>
    </row>
    <row r="431" spans="1:44" x14ac:dyDescent="0.25">
      <c r="A431" t="s">
        <v>443</v>
      </c>
      <c r="B431" s="3">
        <v>45784</v>
      </c>
      <c r="C431" s="13">
        <v>45790</v>
      </c>
      <c r="D431">
        <f t="shared" si="144"/>
        <v>6</v>
      </c>
      <c r="E431" t="str">
        <f t="shared" si="145"/>
        <v>Original</v>
      </c>
      <c r="F431" s="3">
        <f t="shared" si="146"/>
        <v>45790</v>
      </c>
      <c r="G431" s="8">
        <f t="shared" si="147"/>
        <v>6</v>
      </c>
      <c r="H431" t="s">
        <v>647</v>
      </c>
      <c r="I431" t="s">
        <v>654</v>
      </c>
      <c r="J431" t="s">
        <v>668</v>
      </c>
      <c r="K431" t="s">
        <v>706</v>
      </c>
      <c r="L431" t="s">
        <v>711</v>
      </c>
      <c r="M431" t="s">
        <v>713</v>
      </c>
      <c r="N431" t="s">
        <v>730</v>
      </c>
      <c r="O431" t="s">
        <v>1162</v>
      </c>
      <c r="P431" s="4">
        <v>935.98</v>
      </c>
      <c r="Q431" s="23">
        <v>2077.69</v>
      </c>
      <c r="R431" s="4">
        <f t="shared" si="150"/>
        <v>2077.69</v>
      </c>
      <c r="S431" s="11">
        <v>0.17499999999999999</v>
      </c>
      <c r="T431" s="8">
        <v>24</v>
      </c>
      <c r="U431" s="4">
        <f t="shared" si="151"/>
        <v>41138.261999999995</v>
      </c>
      <c r="V431" s="4">
        <f t="shared" si="152"/>
        <v>22463.52</v>
      </c>
      <c r="W431" s="4">
        <f t="shared" si="153"/>
        <v>18674.741999999995</v>
      </c>
      <c r="X431" s="11">
        <f t="shared" si="154"/>
        <v>0.45395067978321491</v>
      </c>
      <c r="Y431" s="3" t="str">
        <f t="shared" si="148"/>
        <v>May-2025</v>
      </c>
      <c r="Z431" s="3">
        <f t="shared" si="155"/>
        <v>45778</v>
      </c>
      <c r="AA431" s="3">
        <f t="shared" si="156"/>
        <v>44927</v>
      </c>
      <c r="AB431">
        <f t="shared" si="157"/>
        <v>28</v>
      </c>
      <c r="AC431" s="18" t="str">
        <f t="shared" si="149"/>
        <v>Q2-2025</v>
      </c>
      <c r="AD431" t="str">
        <f t="shared" si="158"/>
        <v>Asia → India → Bengaluru</v>
      </c>
      <c r="AG431" t="str">
        <f t="shared" si="159"/>
        <v>High</v>
      </c>
      <c r="AH431">
        <f t="shared" si="160"/>
        <v>1</v>
      </c>
      <c r="AI431">
        <f t="shared" si="161"/>
        <v>0</v>
      </c>
      <c r="AJ431" s="11">
        <f>MIN(S431, WhatIf_Panel!$B$2)</f>
        <v>0.17499999999999999</v>
      </c>
      <c r="AK431">
        <f>P431 * (1 + WhatIf_Panel!$B$3)</f>
        <v>1029.5780000000002</v>
      </c>
      <c r="AL431">
        <f>ROUND(T431 * (1 + WhatIf_Panel!$B$4), 0)</f>
        <v>25</v>
      </c>
      <c r="AM431">
        <f t="shared" si="162"/>
        <v>42852.356249999997</v>
      </c>
      <c r="AN431">
        <f t="shared" si="163"/>
        <v>25739.450000000004</v>
      </c>
      <c r="AO431">
        <f t="shared" si="164"/>
        <v>17112.906249999993</v>
      </c>
      <c r="AP431" s="11">
        <f t="shared" si="165"/>
        <v>0.39934574776153631</v>
      </c>
      <c r="AQ431" s="4">
        <f t="shared" si="166"/>
        <v>1714.0942500000019</v>
      </c>
      <c r="AR431" s="4">
        <f t="shared" si="167"/>
        <v>-1561.835750000002</v>
      </c>
    </row>
    <row r="432" spans="1:44" x14ac:dyDescent="0.25">
      <c r="A432" t="s">
        <v>444</v>
      </c>
      <c r="B432" s="3">
        <v>45597</v>
      </c>
      <c r="C432" s="13">
        <v>45608</v>
      </c>
      <c r="D432">
        <f t="shared" si="144"/>
        <v>11</v>
      </c>
      <c r="E432" t="str">
        <f t="shared" si="145"/>
        <v>Original</v>
      </c>
      <c r="F432" s="3">
        <f t="shared" si="146"/>
        <v>45608</v>
      </c>
      <c r="G432" s="8">
        <f t="shared" si="147"/>
        <v>11</v>
      </c>
      <c r="H432" t="s">
        <v>649</v>
      </c>
      <c r="I432" t="s">
        <v>656</v>
      </c>
      <c r="J432" t="s">
        <v>698</v>
      </c>
      <c r="K432" t="s">
        <v>704</v>
      </c>
      <c r="L432" t="s">
        <v>708</v>
      </c>
      <c r="M432" t="s">
        <v>717</v>
      </c>
      <c r="N432" t="s">
        <v>728</v>
      </c>
      <c r="O432" t="s">
        <v>1163</v>
      </c>
      <c r="P432" s="4">
        <v>599.84</v>
      </c>
      <c r="Q432" s="23">
        <v>1330.85</v>
      </c>
      <c r="R432" s="4">
        <f t="shared" si="150"/>
        <v>1330.85</v>
      </c>
      <c r="S432" s="11">
        <v>0.115</v>
      </c>
      <c r="T432" s="8">
        <v>11</v>
      </c>
      <c r="U432" s="4">
        <f t="shared" si="151"/>
        <v>12955.824749999998</v>
      </c>
      <c r="V432" s="4">
        <f t="shared" si="152"/>
        <v>6598.2400000000007</v>
      </c>
      <c r="W432" s="4">
        <f t="shared" si="153"/>
        <v>6357.5847499999973</v>
      </c>
      <c r="X432" s="11">
        <f t="shared" si="154"/>
        <v>0.49071246892252063</v>
      </c>
      <c r="Y432" s="3" t="str">
        <f t="shared" si="148"/>
        <v>Nov-2024</v>
      </c>
      <c r="Z432" s="3">
        <f t="shared" si="155"/>
        <v>45597</v>
      </c>
      <c r="AA432" s="3">
        <f t="shared" si="156"/>
        <v>44927</v>
      </c>
      <c r="AB432">
        <f t="shared" si="157"/>
        <v>22</v>
      </c>
      <c r="AC432" s="18" t="str">
        <f t="shared" si="149"/>
        <v>Q4-2024</v>
      </c>
      <c r="AD432" t="str">
        <f t="shared" si="158"/>
        <v>Europe → Germany → Frankfurt</v>
      </c>
      <c r="AG432" t="str">
        <f t="shared" si="159"/>
        <v>Medium</v>
      </c>
      <c r="AH432">
        <f t="shared" si="160"/>
        <v>0</v>
      </c>
      <c r="AI432">
        <f t="shared" si="161"/>
        <v>0</v>
      </c>
      <c r="AJ432" s="11">
        <f>MIN(S432, WhatIf_Panel!$B$2)</f>
        <v>0.115</v>
      </c>
      <c r="AK432">
        <f>P432 * (1 + WhatIf_Panel!$B$3)</f>
        <v>659.82400000000007</v>
      </c>
      <c r="AL432">
        <f>ROUND(T432 * (1 + WhatIf_Panel!$B$4), 0)</f>
        <v>12</v>
      </c>
      <c r="AM432">
        <f t="shared" si="162"/>
        <v>14133.626999999999</v>
      </c>
      <c r="AN432">
        <f t="shared" si="163"/>
        <v>7917.8880000000008</v>
      </c>
      <c r="AO432">
        <f t="shared" si="164"/>
        <v>6215.7389999999978</v>
      </c>
      <c r="AP432" s="11">
        <f t="shared" si="165"/>
        <v>0.43978371581477271</v>
      </c>
      <c r="AQ432" s="4">
        <f t="shared" si="166"/>
        <v>1177.8022500000006</v>
      </c>
      <c r="AR432" s="4">
        <f t="shared" si="167"/>
        <v>-141.8457499999995</v>
      </c>
    </row>
    <row r="433" spans="1:44" x14ac:dyDescent="0.25">
      <c r="A433" t="s">
        <v>445</v>
      </c>
      <c r="B433" s="3">
        <v>45654</v>
      </c>
      <c r="C433" s="13">
        <v>45665</v>
      </c>
      <c r="D433">
        <f t="shared" si="144"/>
        <v>11</v>
      </c>
      <c r="E433" t="str">
        <f t="shared" si="145"/>
        <v>Original</v>
      </c>
      <c r="F433" s="3">
        <f t="shared" si="146"/>
        <v>45665</v>
      </c>
      <c r="G433" s="8">
        <f t="shared" si="147"/>
        <v>11</v>
      </c>
      <c r="H433" t="s">
        <v>647</v>
      </c>
      <c r="I433" t="s">
        <v>659</v>
      </c>
      <c r="J433" t="s">
        <v>676</v>
      </c>
      <c r="K433" t="s">
        <v>706</v>
      </c>
      <c r="L433" t="s">
        <v>708</v>
      </c>
      <c r="M433" t="s">
        <v>723</v>
      </c>
      <c r="N433" t="s">
        <v>731</v>
      </c>
      <c r="O433" t="s">
        <v>1164</v>
      </c>
      <c r="P433" s="4">
        <v>1201.31</v>
      </c>
      <c r="Q433" s="23">
        <v>2764.65</v>
      </c>
      <c r="R433" s="4">
        <f t="shared" si="150"/>
        <v>2764.65</v>
      </c>
      <c r="S433" s="11">
        <v>0</v>
      </c>
      <c r="T433" s="8">
        <v>21</v>
      </c>
      <c r="U433" s="4">
        <f t="shared" si="151"/>
        <v>58057.65</v>
      </c>
      <c r="V433" s="4">
        <f t="shared" si="152"/>
        <v>25227.51</v>
      </c>
      <c r="W433" s="4">
        <f t="shared" si="153"/>
        <v>32830.14</v>
      </c>
      <c r="X433" s="11">
        <f t="shared" si="154"/>
        <v>0.56547483406579491</v>
      </c>
      <c r="Y433" s="3" t="str">
        <f t="shared" si="148"/>
        <v>Dec-2024</v>
      </c>
      <c r="Z433" s="3">
        <f t="shared" si="155"/>
        <v>45627</v>
      </c>
      <c r="AA433" s="3">
        <f t="shared" si="156"/>
        <v>44927</v>
      </c>
      <c r="AB433">
        <f t="shared" si="157"/>
        <v>23</v>
      </c>
      <c r="AC433" s="18" t="str">
        <f t="shared" si="149"/>
        <v>Q4-2024</v>
      </c>
      <c r="AD433" t="str">
        <f t="shared" si="158"/>
        <v>Asia → China → Shenzhen</v>
      </c>
      <c r="AG433" t="str">
        <f t="shared" si="159"/>
        <v>High</v>
      </c>
      <c r="AH433">
        <f t="shared" si="160"/>
        <v>0</v>
      </c>
      <c r="AI433">
        <f t="shared" si="161"/>
        <v>0</v>
      </c>
      <c r="AJ433" s="11">
        <f>MIN(S433, WhatIf_Panel!$B$2)</f>
        <v>0</v>
      </c>
      <c r="AK433">
        <f>P433 * (1 + WhatIf_Panel!$B$3)</f>
        <v>1321.441</v>
      </c>
      <c r="AL433">
        <f>ROUND(T433 * (1 + WhatIf_Panel!$B$4), 0)</f>
        <v>22</v>
      </c>
      <c r="AM433">
        <f t="shared" si="162"/>
        <v>60822.3</v>
      </c>
      <c r="AN433">
        <f t="shared" si="163"/>
        <v>29071.702000000001</v>
      </c>
      <c r="AO433">
        <f t="shared" si="164"/>
        <v>31750.598000000002</v>
      </c>
      <c r="AP433" s="11">
        <f t="shared" si="165"/>
        <v>0.52202231747237449</v>
      </c>
      <c r="AQ433" s="4">
        <f t="shared" si="166"/>
        <v>2764.6500000000015</v>
      </c>
      <c r="AR433" s="4">
        <f t="shared" si="167"/>
        <v>-1079.5419999999976</v>
      </c>
    </row>
    <row r="434" spans="1:44" x14ac:dyDescent="0.25">
      <c r="A434" t="s">
        <v>446</v>
      </c>
      <c r="B434" s="3">
        <v>45220</v>
      </c>
      <c r="C434" s="13">
        <v>45220</v>
      </c>
      <c r="D434">
        <f t="shared" si="144"/>
        <v>0</v>
      </c>
      <c r="E434" t="str">
        <f t="shared" si="145"/>
        <v>Original</v>
      </c>
      <c r="F434" s="3">
        <f t="shared" si="146"/>
        <v>45220</v>
      </c>
      <c r="G434" s="8">
        <f t="shared" si="147"/>
        <v>0</v>
      </c>
      <c r="H434" t="s">
        <v>649</v>
      </c>
      <c r="I434" t="s">
        <v>658</v>
      </c>
      <c r="J434" t="s">
        <v>693</v>
      </c>
      <c r="K434" t="s">
        <v>706</v>
      </c>
      <c r="L434" t="s">
        <v>710</v>
      </c>
      <c r="M434" t="s">
        <v>713</v>
      </c>
      <c r="N434" t="s">
        <v>732</v>
      </c>
      <c r="O434" t="s">
        <v>1165</v>
      </c>
      <c r="P434" s="4">
        <v>384.19</v>
      </c>
      <c r="Q434" s="23">
        <v>278.35000000000002</v>
      </c>
      <c r="R434" s="4">
        <f t="shared" si="150"/>
        <v>278.35000000000002</v>
      </c>
      <c r="S434" s="11">
        <v>5.6000000000000001E-2</v>
      </c>
      <c r="T434" s="8">
        <v>10</v>
      </c>
      <c r="U434" s="4">
        <f t="shared" si="151"/>
        <v>2627.6239999999998</v>
      </c>
      <c r="V434" s="4">
        <f t="shared" si="152"/>
        <v>3841.9</v>
      </c>
      <c r="W434" s="4">
        <f t="shared" si="153"/>
        <v>-1214.2760000000003</v>
      </c>
      <c r="X434" s="11">
        <f t="shared" si="154"/>
        <v>-0.46211938998882657</v>
      </c>
      <c r="Y434" s="3" t="str">
        <f t="shared" si="148"/>
        <v>Oct-2023</v>
      </c>
      <c r="Z434" s="3">
        <f t="shared" si="155"/>
        <v>45200</v>
      </c>
      <c r="AA434" s="3">
        <f t="shared" si="156"/>
        <v>44927</v>
      </c>
      <c r="AB434">
        <f t="shared" si="157"/>
        <v>9</v>
      </c>
      <c r="AC434" s="18" t="str">
        <f t="shared" si="149"/>
        <v>Q4-2023</v>
      </c>
      <c r="AD434" t="str">
        <f t="shared" si="158"/>
        <v>Europe → United Kingdom → Manchester</v>
      </c>
      <c r="AG434" t="str">
        <f t="shared" si="159"/>
        <v>Low</v>
      </c>
      <c r="AH434">
        <f t="shared" si="160"/>
        <v>1</v>
      </c>
      <c r="AI434">
        <f t="shared" si="161"/>
        <v>0</v>
      </c>
      <c r="AJ434" s="11">
        <f>MIN(S434, WhatIf_Panel!$B$2)</f>
        <v>5.6000000000000001E-2</v>
      </c>
      <c r="AK434">
        <f>P434 * (1 + WhatIf_Panel!$B$3)</f>
        <v>422.60900000000004</v>
      </c>
      <c r="AL434">
        <f>ROUND(T434 * (1 + WhatIf_Panel!$B$4), 0)</f>
        <v>11</v>
      </c>
      <c r="AM434">
        <f t="shared" si="162"/>
        <v>2890.3864000000003</v>
      </c>
      <c r="AN434">
        <f t="shared" si="163"/>
        <v>4648.6990000000005</v>
      </c>
      <c r="AO434">
        <f t="shared" si="164"/>
        <v>-1758.3126000000002</v>
      </c>
      <c r="AP434" s="11">
        <f t="shared" si="165"/>
        <v>-0.60833132898770903</v>
      </c>
      <c r="AQ434" s="4">
        <f t="shared" si="166"/>
        <v>262.76240000000053</v>
      </c>
      <c r="AR434" s="4">
        <f t="shared" si="167"/>
        <v>-544.03659999999991</v>
      </c>
    </row>
    <row r="435" spans="1:44" x14ac:dyDescent="0.25">
      <c r="A435" t="s">
        <v>447</v>
      </c>
      <c r="B435" s="3">
        <v>45636</v>
      </c>
      <c r="C435" s="13">
        <v>45645</v>
      </c>
      <c r="D435">
        <f t="shared" si="144"/>
        <v>9</v>
      </c>
      <c r="E435" t="str">
        <f t="shared" si="145"/>
        <v>Original</v>
      </c>
      <c r="F435" s="3">
        <f t="shared" si="146"/>
        <v>45645</v>
      </c>
      <c r="G435" s="8">
        <f t="shared" si="147"/>
        <v>9</v>
      </c>
      <c r="H435" t="s">
        <v>646</v>
      </c>
      <c r="I435" t="s">
        <v>651</v>
      </c>
      <c r="J435" t="s">
        <v>665</v>
      </c>
      <c r="K435" t="s">
        <v>701</v>
      </c>
      <c r="L435" t="s">
        <v>707</v>
      </c>
      <c r="M435" t="s">
        <v>719</v>
      </c>
      <c r="N435" t="s">
        <v>732</v>
      </c>
      <c r="O435" t="s">
        <v>1166</v>
      </c>
      <c r="P435" s="4">
        <v>488.68</v>
      </c>
      <c r="Q435" s="23">
        <v>984.36</v>
      </c>
      <c r="R435" s="4">
        <f t="shared" si="150"/>
        <v>984.36</v>
      </c>
      <c r="S435" s="11">
        <v>5.8999999999999997E-2</v>
      </c>
      <c r="T435" s="8">
        <v>14</v>
      </c>
      <c r="U435" s="4">
        <f t="shared" si="151"/>
        <v>12967.958640000001</v>
      </c>
      <c r="V435" s="4">
        <f t="shared" si="152"/>
        <v>6841.52</v>
      </c>
      <c r="W435" s="4">
        <f t="shared" si="153"/>
        <v>6126.4386400000003</v>
      </c>
      <c r="X435" s="11">
        <f t="shared" si="154"/>
        <v>0.47242891576649876</v>
      </c>
      <c r="Y435" s="3" t="str">
        <f t="shared" si="148"/>
        <v>Dec-2024</v>
      </c>
      <c r="Z435" s="3">
        <f t="shared" si="155"/>
        <v>45627</v>
      </c>
      <c r="AA435" s="3">
        <f t="shared" si="156"/>
        <v>44927</v>
      </c>
      <c r="AB435">
        <f t="shared" si="157"/>
        <v>23</v>
      </c>
      <c r="AC435" s="18" t="str">
        <f t="shared" si="149"/>
        <v>Q4-2024</v>
      </c>
      <c r="AD435" t="str">
        <f t="shared" si="158"/>
        <v>Africa → Nigeria → Lagos</v>
      </c>
      <c r="AG435" t="str">
        <f t="shared" si="159"/>
        <v>Medium</v>
      </c>
      <c r="AH435">
        <f t="shared" si="160"/>
        <v>0</v>
      </c>
      <c r="AI435">
        <f t="shared" si="161"/>
        <v>0</v>
      </c>
      <c r="AJ435" s="11">
        <f>MIN(S435, WhatIf_Panel!$B$2)</f>
        <v>5.8999999999999997E-2</v>
      </c>
      <c r="AK435">
        <f>P435 * (1 + WhatIf_Panel!$B$3)</f>
        <v>537.548</v>
      </c>
      <c r="AL435">
        <f>ROUND(T435 * (1 + WhatIf_Panel!$B$4), 0)</f>
        <v>15</v>
      </c>
      <c r="AM435">
        <f t="shared" si="162"/>
        <v>13894.241400000001</v>
      </c>
      <c r="AN435">
        <f t="shared" si="163"/>
        <v>8063.22</v>
      </c>
      <c r="AO435">
        <f t="shared" si="164"/>
        <v>5831.0214000000005</v>
      </c>
      <c r="AP435" s="11">
        <f t="shared" si="165"/>
        <v>0.41967180734314868</v>
      </c>
      <c r="AQ435" s="4">
        <f t="shared" si="166"/>
        <v>926.28276000000005</v>
      </c>
      <c r="AR435" s="4">
        <f t="shared" si="167"/>
        <v>-295.41723999999977</v>
      </c>
    </row>
    <row r="436" spans="1:44" x14ac:dyDescent="0.25">
      <c r="A436" t="s">
        <v>448</v>
      </c>
      <c r="B436" s="3">
        <v>45542</v>
      </c>
      <c r="C436" s="13">
        <v>45553</v>
      </c>
      <c r="D436">
        <f t="shared" si="144"/>
        <v>11</v>
      </c>
      <c r="E436" t="str">
        <f t="shared" si="145"/>
        <v>Original</v>
      </c>
      <c r="F436" s="3">
        <f t="shared" si="146"/>
        <v>45553</v>
      </c>
      <c r="G436" s="8">
        <f t="shared" si="147"/>
        <v>11</v>
      </c>
      <c r="H436" t="s">
        <v>647</v>
      </c>
      <c r="I436" t="s">
        <v>659</v>
      </c>
      <c r="J436" t="s">
        <v>699</v>
      </c>
      <c r="K436" t="s">
        <v>704</v>
      </c>
      <c r="L436" t="s">
        <v>710</v>
      </c>
      <c r="M436" t="s">
        <v>719</v>
      </c>
      <c r="N436" t="s">
        <v>729</v>
      </c>
      <c r="O436" t="s">
        <v>1167</v>
      </c>
      <c r="P436" s="4">
        <v>181.74</v>
      </c>
      <c r="Q436" s="23">
        <v>190.84</v>
      </c>
      <c r="R436" s="4">
        <f t="shared" si="150"/>
        <v>190.84</v>
      </c>
      <c r="S436" s="11">
        <v>0.214</v>
      </c>
      <c r="T436" s="8">
        <v>13</v>
      </c>
      <c r="U436" s="4">
        <f t="shared" si="151"/>
        <v>1950.0031200000001</v>
      </c>
      <c r="V436" s="4">
        <f t="shared" si="152"/>
        <v>2362.62</v>
      </c>
      <c r="W436" s="4">
        <f t="shared" si="153"/>
        <v>-412.61687999999981</v>
      </c>
      <c r="X436" s="11">
        <f t="shared" si="154"/>
        <v>-0.21159806144310159</v>
      </c>
      <c r="Y436" s="3" t="str">
        <f t="shared" si="148"/>
        <v>Sep-2024</v>
      </c>
      <c r="Z436" s="3">
        <f t="shared" si="155"/>
        <v>45536</v>
      </c>
      <c r="AA436" s="3">
        <f t="shared" si="156"/>
        <v>44927</v>
      </c>
      <c r="AB436">
        <f t="shared" si="157"/>
        <v>20</v>
      </c>
      <c r="AC436" s="18" t="str">
        <f t="shared" si="149"/>
        <v>Q3-2024</v>
      </c>
      <c r="AD436" t="str">
        <f t="shared" si="158"/>
        <v>Asia → China → Beijing</v>
      </c>
      <c r="AG436" t="str">
        <f t="shared" si="159"/>
        <v>Low</v>
      </c>
      <c r="AH436">
        <f t="shared" si="160"/>
        <v>0</v>
      </c>
      <c r="AI436">
        <f t="shared" si="161"/>
        <v>1</v>
      </c>
      <c r="AJ436" s="11">
        <f>MIN(S436, WhatIf_Panel!$B$2)</f>
        <v>0.214</v>
      </c>
      <c r="AK436">
        <f>P436 * (1 + WhatIf_Panel!$B$3)</f>
        <v>199.91400000000002</v>
      </c>
      <c r="AL436">
        <f>ROUND(T436 * (1 + WhatIf_Panel!$B$4), 0)</f>
        <v>14</v>
      </c>
      <c r="AM436">
        <f t="shared" si="162"/>
        <v>2100.0033600000002</v>
      </c>
      <c r="AN436">
        <f t="shared" si="163"/>
        <v>2798.7960000000003</v>
      </c>
      <c r="AO436">
        <f t="shared" si="164"/>
        <v>-698.79264000000012</v>
      </c>
      <c r="AP436" s="11">
        <f t="shared" si="165"/>
        <v>-0.33275786758741188</v>
      </c>
      <c r="AQ436" s="4">
        <f t="shared" si="166"/>
        <v>150.00024000000008</v>
      </c>
      <c r="AR436" s="4">
        <f t="shared" si="167"/>
        <v>-286.17576000000031</v>
      </c>
    </row>
    <row r="437" spans="1:44" x14ac:dyDescent="0.25">
      <c r="A437" t="s">
        <v>449</v>
      </c>
      <c r="B437" s="3">
        <v>45217</v>
      </c>
      <c r="C437" s="13">
        <v>45219</v>
      </c>
      <c r="D437">
        <f t="shared" si="144"/>
        <v>2</v>
      </c>
      <c r="E437" t="str">
        <f t="shared" si="145"/>
        <v>Original</v>
      </c>
      <c r="F437" s="3">
        <f t="shared" si="146"/>
        <v>45219</v>
      </c>
      <c r="G437" s="8">
        <f t="shared" si="147"/>
        <v>2</v>
      </c>
      <c r="H437" t="s">
        <v>646</v>
      </c>
      <c r="I437" t="s">
        <v>650</v>
      </c>
      <c r="J437" t="s">
        <v>662</v>
      </c>
      <c r="K437" t="s">
        <v>704</v>
      </c>
      <c r="L437" t="s">
        <v>707</v>
      </c>
      <c r="M437" t="s">
        <v>713</v>
      </c>
      <c r="N437" t="s">
        <v>730</v>
      </c>
      <c r="O437" t="s">
        <v>1168</v>
      </c>
      <c r="P437" s="4">
        <v>774.12</v>
      </c>
      <c r="Q437" s="23">
        <v>908.3</v>
      </c>
      <c r="R437" s="4">
        <f t="shared" si="150"/>
        <v>908.3</v>
      </c>
      <c r="S437" s="11">
        <v>0</v>
      </c>
      <c r="T437" s="8">
        <v>30</v>
      </c>
      <c r="U437" s="4">
        <f t="shared" si="151"/>
        <v>27249</v>
      </c>
      <c r="V437" s="4">
        <f t="shared" si="152"/>
        <v>23223.599999999999</v>
      </c>
      <c r="W437" s="4">
        <f t="shared" si="153"/>
        <v>4025.4000000000015</v>
      </c>
      <c r="X437" s="11">
        <f t="shared" si="154"/>
        <v>0.14772652207420461</v>
      </c>
      <c r="Y437" s="3" t="str">
        <f t="shared" si="148"/>
        <v>Oct-2023</v>
      </c>
      <c r="Z437" s="3">
        <f t="shared" si="155"/>
        <v>45200</v>
      </c>
      <c r="AA437" s="3">
        <f t="shared" si="156"/>
        <v>44927</v>
      </c>
      <c r="AB437">
        <f t="shared" si="157"/>
        <v>9</v>
      </c>
      <c r="AC437" s="18" t="str">
        <f t="shared" si="149"/>
        <v>Q4-2023</v>
      </c>
      <c r="AD437" t="str">
        <f t="shared" si="158"/>
        <v>Africa → Kenya → Kisumu</v>
      </c>
      <c r="AG437" t="str">
        <f t="shared" si="159"/>
        <v>Medium</v>
      </c>
      <c r="AH437">
        <f t="shared" si="160"/>
        <v>1</v>
      </c>
      <c r="AI437">
        <f t="shared" si="161"/>
        <v>0</v>
      </c>
      <c r="AJ437" s="11">
        <f>MIN(S437, WhatIf_Panel!$B$2)</f>
        <v>0</v>
      </c>
      <c r="AK437">
        <f>P437 * (1 + WhatIf_Panel!$B$3)</f>
        <v>851.53200000000004</v>
      </c>
      <c r="AL437">
        <f>ROUND(T437 * (1 + WhatIf_Panel!$B$4), 0)</f>
        <v>32</v>
      </c>
      <c r="AM437">
        <f t="shared" si="162"/>
        <v>29065.599999999999</v>
      </c>
      <c r="AN437">
        <f t="shared" si="163"/>
        <v>27249.024000000001</v>
      </c>
      <c r="AO437">
        <f t="shared" si="164"/>
        <v>1816.5759999999973</v>
      </c>
      <c r="AP437" s="11">
        <f t="shared" si="165"/>
        <v>6.2499174281624922E-2</v>
      </c>
      <c r="AQ437" s="4">
        <f t="shared" si="166"/>
        <v>1816.5999999999985</v>
      </c>
      <c r="AR437" s="4">
        <f t="shared" si="167"/>
        <v>-2208.8240000000042</v>
      </c>
    </row>
    <row r="438" spans="1:44" x14ac:dyDescent="0.25">
      <c r="A438" t="s">
        <v>450</v>
      </c>
      <c r="B438" s="3">
        <v>45650</v>
      </c>
      <c r="C438" s="13">
        <v>45670</v>
      </c>
      <c r="D438">
        <f t="shared" si="144"/>
        <v>20</v>
      </c>
      <c r="E438" t="str">
        <f t="shared" si="145"/>
        <v>Original</v>
      </c>
      <c r="F438" s="3">
        <f t="shared" si="146"/>
        <v>45670</v>
      </c>
      <c r="G438" s="8">
        <f t="shared" si="147"/>
        <v>20</v>
      </c>
      <c r="H438" t="s">
        <v>647</v>
      </c>
      <c r="I438" t="s">
        <v>654</v>
      </c>
      <c r="J438" t="s">
        <v>668</v>
      </c>
      <c r="K438" t="s">
        <v>701</v>
      </c>
      <c r="L438" t="s">
        <v>709</v>
      </c>
      <c r="M438" t="s">
        <v>726</v>
      </c>
      <c r="N438" t="s">
        <v>729</v>
      </c>
      <c r="O438" t="s">
        <v>1169</v>
      </c>
      <c r="P438" s="4">
        <v>126.15</v>
      </c>
      <c r="Q438" s="23">
        <v>284.23</v>
      </c>
      <c r="R438" s="4">
        <f t="shared" si="150"/>
        <v>284.23</v>
      </c>
      <c r="S438" s="11">
        <v>0.113</v>
      </c>
      <c r="T438" s="8">
        <v>22</v>
      </c>
      <c r="U438" s="4">
        <f t="shared" si="151"/>
        <v>5546.4642200000008</v>
      </c>
      <c r="V438" s="4">
        <f t="shared" si="152"/>
        <v>2775.3</v>
      </c>
      <c r="W438" s="4">
        <f t="shared" si="153"/>
        <v>2771.1642200000006</v>
      </c>
      <c r="X438" s="11">
        <f t="shared" si="154"/>
        <v>0.49962716968541088</v>
      </c>
      <c r="Y438" s="3" t="str">
        <f t="shared" si="148"/>
        <v>Dec-2024</v>
      </c>
      <c r="Z438" s="3">
        <f t="shared" si="155"/>
        <v>45627</v>
      </c>
      <c r="AA438" s="3">
        <f t="shared" si="156"/>
        <v>44927</v>
      </c>
      <c r="AB438">
        <f t="shared" si="157"/>
        <v>23</v>
      </c>
      <c r="AC438" s="18" t="str">
        <f t="shared" si="149"/>
        <v>Q4-2024</v>
      </c>
      <c r="AD438" t="str">
        <f t="shared" si="158"/>
        <v>Asia → India → Bengaluru</v>
      </c>
      <c r="AG438" t="str">
        <f t="shared" si="159"/>
        <v>Low</v>
      </c>
      <c r="AH438">
        <f t="shared" si="160"/>
        <v>0</v>
      </c>
      <c r="AI438">
        <f t="shared" si="161"/>
        <v>0</v>
      </c>
      <c r="AJ438" s="11">
        <f>MIN(S438, WhatIf_Panel!$B$2)</f>
        <v>0.113</v>
      </c>
      <c r="AK438">
        <f>P438 * (1 + WhatIf_Panel!$B$3)</f>
        <v>138.76500000000001</v>
      </c>
      <c r="AL438">
        <f>ROUND(T438 * (1 + WhatIf_Panel!$B$4), 0)</f>
        <v>23</v>
      </c>
      <c r="AM438">
        <f t="shared" si="162"/>
        <v>5798.5762300000006</v>
      </c>
      <c r="AN438">
        <f t="shared" si="163"/>
        <v>3191.5950000000003</v>
      </c>
      <c r="AO438">
        <f t="shared" si="164"/>
        <v>2606.9812300000003</v>
      </c>
      <c r="AP438" s="11">
        <f t="shared" si="165"/>
        <v>0.44958988665395194</v>
      </c>
      <c r="AQ438" s="4">
        <f t="shared" si="166"/>
        <v>252.11200999999983</v>
      </c>
      <c r="AR438" s="4">
        <f t="shared" si="167"/>
        <v>-164.18299000000025</v>
      </c>
    </row>
    <row r="439" spans="1:44" x14ac:dyDescent="0.25">
      <c r="A439" t="s">
        <v>451</v>
      </c>
      <c r="B439" s="3">
        <v>45037</v>
      </c>
      <c r="C439" s="13">
        <v>45035</v>
      </c>
      <c r="D439">
        <f t="shared" si="144"/>
        <v>-2</v>
      </c>
      <c r="E439" t="str">
        <f t="shared" si="145"/>
        <v>Corrected</v>
      </c>
      <c r="F439" s="3">
        <f t="shared" si="146"/>
        <v>45039</v>
      </c>
      <c r="G439" s="8">
        <f t="shared" si="147"/>
        <v>2</v>
      </c>
      <c r="H439" t="s">
        <v>647</v>
      </c>
      <c r="I439" t="s">
        <v>652</v>
      </c>
      <c r="J439" t="s">
        <v>694</v>
      </c>
      <c r="K439" t="s">
        <v>705</v>
      </c>
      <c r="L439" t="s">
        <v>711</v>
      </c>
      <c r="M439" t="s">
        <v>724</v>
      </c>
      <c r="N439" t="s">
        <v>727</v>
      </c>
      <c r="O439" t="s">
        <v>1170</v>
      </c>
      <c r="P439" s="4">
        <v>607.04</v>
      </c>
      <c r="Q439" s="23">
        <v>1229.3399999999999</v>
      </c>
      <c r="R439" s="4">
        <f t="shared" si="150"/>
        <v>1229.3399999999999</v>
      </c>
      <c r="S439" s="11">
        <v>0.14699999999999999</v>
      </c>
      <c r="T439" s="8">
        <v>7</v>
      </c>
      <c r="U439" s="4">
        <f t="shared" si="151"/>
        <v>7340.3891399999993</v>
      </c>
      <c r="V439" s="4">
        <f t="shared" si="152"/>
        <v>4249.28</v>
      </c>
      <c r="W439" s="4">
        <f t="shared" si="153"/>
        <v>3091.1091399999996</v>
      </c>
      <c r="X439" s="11">
        <f t="shared" si="154"/>
        <v>0.42110970972310058</v>
      </c>
      <c r="Y439" s="3" t="str">
        <f t="shared" si="148"/>
        <v>Apr-2023</v>
      </c>
      <c r="Z439" s="3">
        <f t="shared" si="155"/>
        <v>45017</v>
      </c>
      <c r="AA439" s="3">
        <f t="shared" si="156"/>
        <v>44986</v>
      </c>
      <c r="AB439">
        <f t="shared" si="157"/>
        <v>1</v>
      </c>
      <c r="AC439" s="18" t="str">
        <f t="shared" si="149"/>
        <v>Q2-2023</v>
      </c>
      <c r="AD439" t="str">
        <f t="shared" si="158"/>
        <v>Asia → Japan → Nagoya</v>
      </c>
      <c r="AG439" t="str">
        <f t="shared" si="159"/>
        <v>Medium</v>
      </c>
      <c r="AH439">
        <f t="shared" si="160"/>
        <v>1</v>
      </c>
      <c r="AI439">
        <f t="shared" si="161"/>
        <v>0</v>
      </c>
      <c r="AJ439" s="11">
        <f>MIN(S439, WhatIf_Panel!$B$2)</f>
        <v>0.14699999999999999</v>
      </c>
      <c r="AK439">
        <f>P439 * (1 + WhatIf_Panel!$B$3)</f>
        <v>667.74400000000003</v>
      </c>
      <c r="AL439">
        <f>ROUND(T439 * (1 + WhatIf_Panel!$B$4), 0)</f>
        <v>7</v>
      </c>
      <c r="AM439">
        <f t="shared" si="162"/>
        <v>7340.3891399999993</v>
      </c>
      <c r="AN439">
        <f t="shared" si="163"/>
        <v>4674.2080000000005</v>
      </c>
      <c r="AO439">
        <f t="shared" si="164"/>
        <v>2666.1811399999988</v>
      </c>
      <c r="AP439" s="11">
        <f t="shared" si="165"/>
        <v>0.36322068069541052</v>
      </c>
      <c r="AQ439" s="4">
        <f t="shared" si="166"/>
        <v>0</v>
      </c>
      <c r="AR439" s="4">
        <f t="shared" si="167"/>
        <v>-424.92800000000079</v>
      </c>
    </row>
    <row r="440" spans="1:44" x14ac:dyDescent="0.25">
      <c r="A440" t="s">
        <v>452</v>
      </c>
      <c r="B440" s="3">
        <v>45290</v>
      </c>
      <c r="C440" s="13">
        <v>45299</v>
      </c>
      <c r="D440">
        <f t="shared" si="144"/>
        <v>9</v>
      </c>
      <c r="E440" t="str">
        <f t="shared" si="145"/>
        <v>Original</v>
      </c>
      <c r="F440" s="3">
        <f t="shared" si="146"/>
        <v>45299</v>
      </c>
      <c r="G440" s="8">
        <f t="shared" si="147"/>
        <v>9</v>
      </c>
      <c r="H440" t="s">
        <v>649</v>
      </c>
      <c r="I440" t="s">
        <v>657</v>
      </c>
      <c r="J440" t="s">
        <v>673</v>
      </c>
      <c r="K440" t="s">
        <v>704</v>
      </c>
      <c r="L440" t="s">
        <v>709</v>
      </c>
      <c r="M440" t="s">
        <v>716</v>
      </c>
      <c r="N440" t="s">
        <v>733</v>
      </c>
      <c r="O440" t="s">
        <v>1171</v>
      </c>
      <c r="P440" s="4">
        <v>861.1</v>
      </c>
      <c r="Q440" s="23">
        <v>1224.72</v>
      </c>
      <c r="R440" s="4">
        <f t="shared" si="150"/>
        <v>1224.72</v>
      </c>
      <c r="S440" s="11">
        <v>0.17399999999999999</v>
      </c>
      <c r="T440" s="8">
        <v>24</v>
      </c>
      <c r="U440" s="4">
        <f t="shared" si="151"/>
        <v>24278.849280000002</v>
      </c>
      <c r="V440" s="4">
        <f t="shared" si="152"/>
        <v>20666.400000000001</v>
      </c>
      <c r="W440" s="4">
        <f t="shared" si="153"/>
        <v>3612.4492800000007</v>
      </c>
      <c r="X440" s="11">
        <f t="shared" si="154"/>
        <v>0.14878997098827909</v>
      </c>
      <c r="Y440" s="3" t="str">
        <f t="shared" si="148"/>
        <v>Dec-2023</v>
      </c>
      <c r="Z440" s="3">
        <f t="shared" si="155"/>
        <v>45261</v>
      </c>
      <c r="AA440" s="3">
        <f t="shared" si="156"/>
        <v>44927</v>
      </c>
      <c r="AB440">
        <f t="shared" si="157"/>
        <v>11</v>
      </c>
      <c r="AC440" s="18" t="str">
        <f t="shared" si="149"/>
        <v>Q4-2023</v>
      </c>
      <c r="AD440" t="str">
        <f t="shared" si="158"/>
        <v>Europe → France → Marseille</v>
      </c>
      <c r="AG440" t="str">
        <f t="shared" si="159"/>
        <v>Medium</v>
      </c>
      <c r="AH440">
        <f t="shared" si="160"/>
        <v>0</v>
      </c>
      <c r="AI440">
        <f t="shared" si="161"/>
        <v>0</v>
      </c>
      <c r="AJ440" s="11">
        <f>MIN(S440, WhatIf_Panel!$B$2)</f>
        <v>0.17399999999999999</v>
      </c>
      <c r="AK440">
        <f>P440 * (1 + WhatIf_Panel!$B$3)</f>
        <v>947.21000000000015</v>
      </c>
      <c r="AL440">
        <f>ROUND(T440 * (1 + WhatIf_Panel!$B$4), 0)</f>
        <v>25</v>
      </c>
      <c r="AM440">
        <f t="shared" si="162"/>
        <v>25290.468000000001</v>
      </c>
      <c r="AN440">
        <f t="shared" si="163"/>
        <v>23680.250000000004</v>
      </c>
      <c r="AO440">
        <f t="shared" si="164"/>
        <v>1610.2179999999971</v>
      </c>
      <c r="AP440" s="11">
        <f t="shared" si="165"/>
        <v>6.3668968087106856E-2</v>
      </c>
      <c r="AQ440" s="4">
        <f t="shared" si="166"/>
        <v>1011.6187199999986</v>
      </c>
      <c r="AR440" s="4">
        <f t="shared" si="167"/>
        <v>-2002.2312800000036</v>
      </c>
    </row>
    <row r="441" spans="1:44" x14ac:dyDescent="0.25">
      <c r="A441" t="s">
        <v>453</v>
      </c>
      <c r="B441" s="3">
        <v>44978</v>
      </c>
      <c r="C441" s="13">
        <v>44997</v>
      </c>
      <c r="D441">
        <f t="shared" si="144"/>
        <v>19</v>
      </c>
      <c r="E441" t="str">
        <f t="shared" si="145"/>
        <v>Original</v>
      </c>
      <c r="F441" s="3">
        <f t="shared" si="146"/>
        <v>44997</v>
      </c>
      <c r="G441" s="8">
        <f t="shared" si="147"/>
        <v>19</v>
      </c>
      <c r="H441" t="s">
        <v>646</v>
      </c>
      <c r="I441" t="s">
        <v>650</v>
      </c>
      <c r="J441" t="s">
        <v>678</v>
      </c>
      <c r="K441" t="s">
        <v>701</v>
      </c>
      <c r="L441" t="s">
        <v>708</v>
      </c>
      <c r="M441" t="s">
        <v>721</v>
      </c>
      <c r="N441" t="s">
        <v>729</v>
      </c>
      <c r="O441" t="s">
        <v>1172</v>
      </c>
      <c r="P441" s="4">
        <v>352.65</v>
      </c>
      <c r="Q441" s="23">
        <v>485.86</v>
      </c>
      <c r="R441" s="4">
        <f t="shared" si="150"/>
        <v>485.86</v>
      </c>
      <c r="S441" s="11">
        <v>4.1000000000000002E-2</v>
      </c>
      <c r="T441" s="8">
        <v>6</v>
      </c>
      <c r="U441" s="4">
        <f t="shared" si="151"/>
        <v>2795.6384399999997</v>
      </c>
      <c r="V441" s="4">
        <f t="shared" si="152"/>
        <v>2115.8999999999996</v>
      </c>
      <c r="W441" s="4">
        <f t="shared" si="153"/>
        <v>679.73844000000008</v>
      </c>
      <c r="X441" s="11">
        <f t="shared" si="154"/>
        <v>0.24314247159943908</v>
      </c>
      <c r="Y441" s="3" t="str">
        <f t="shared" si="148"/>
        <v>Feb-2023</v>
      </c>
      <c r="Z441" s="3">
        <f t="shared" si="155"/>
        <v>44958</v>
      </c>
      <c r="AA441" s="3">
        <f t="shared" si="156"/>
        <v>44927</v>
      </c>
      <c r="AB441">
        <f t="shared" si="157"/>
        <v>1</v>
      </c>
      <c r="AC441" s="18" t="str">
        <f t="shared" si="149"/>
        <v>Q1-2023</v>
      </c>
      <c r="AD441" t="str">
        <f t="shared" si="158"/>
        <v>Africa → Kenya → Nakuru</v>
      </c>
      <c r="AG441" t="str">
        <f t="shared" si="159"/>
        <v>Low</v>
      </c>
      <c r="AH441">
        <f t="shared" si="160"/>
        <v>0</v>
      </c>
      <c r="AI441">
        <f t="shared" si="161"/>
        <v>0</v>
      </c>
      <c r="AJ441" s="11">
        <f>MIN(S441, WhatIf_Panel!$B$2)</f>
        <v>4.1000000000000002E-2</v>
      </c>
      <c r="AK441">
        <f>P441 * (1 + WhatIf_Panel!$B$3)</f>
        <v>387.91500000000002</v>
      </c>
      <c r="AL441">
        <f>ROUND(T441 * (1 + WhatIf_Panel!$B$4), 0)</f>
        <v>6</v>
      </c>
      <c r="AM441">
        <f t="shared" si="162"/>
        <v>2795.6384399999997</v>
      </c>
      <c r="AN441">
        <f t="shared" si="163"/>
        <v>2327.4900000000002</v>
      </c>
      <c r="AO441">
        <f t="shared" si="164"/>
        <v>468.14843999999948</v>
      </c>
      <c r="AP441" s="11">
        <f t="shared" si="165"/>
        <v>0.16745671875938276</v>
      </c>
      <c r="AQ441" s="4">
        <f t="shared" si="166"/>
        <v>0</v>
      </c>
      <c r="AR441" s="4">
        <f t="shared" si="167"/>
        <v>-211.5900000000006</v>
      </c>
    </row>
    <row r="442" spans="1:44" x14ac:dyDescent="0.25">
      <c r="A442" t="s">
        <v>454</v>
      </c>
      <c r="B442" s="3">
        <v>45063</v>
      </c>
      <c r="C442" s="13">
        <v>45080</v>
      </c>
      <c r="D442">
        <f t="shared" si="144"/>
        <v>17</v>
      </c>
      <c r="E442" t="str">
        <f t="shared" si="145"/>
        <v>Original</v>
      </c>
      <c r="F442" s="3">
        <f t="shared" si="146"/>
        <v>45080</v>
      </c>
      <c r="G442" s="8">
        <f t="shared" si="147"/>
        <v>17</v>
      </c>
      <c r="H442" t="s">
        <v>647</v>
      </c>
      <c r="I442" t="s">
        <v>659</v>
      </c>
      <c r="J442" t="s">
        <v>699</v>
      </c>
      <c r="K442" t="s">
        <v>703</v>
      </c>
      <c r="L442" t="s">
        <v>710</v>
      </c>
      <c r="M442" t="s">
        <v>724</v>
      </c>
      <c r="N442" t="s">
        <v>728</v>
      </c>
      <c r="O442" t="s">
        <v>1173</v>
      </c>
      <c r="P442" s="4">
        <v>979.59</v>
      </c>
      <c r="Q442" s="23">
        <v>2210.94</v>
      </c>
      <c r="R442" s="4">
        <f t="shared" si="150"/>
        <v>2210.94</v>
      </c>
      <c r="S442" s="11">
        <v>0.15</v>
      </c>
      <c r="T442" s="8">
        <v>11</v>
      </c>
      <c r="U442" s="4">
        <f t="shared" si="151"/>
        <v>20672.289000000001</v>
      </c>
      <c r="V442" s="4">
        <f t="shared" si="152"/>
        <v>10775.49</v>
      </c>
      <c r="W442" s="4">
        <f t="shared" si="153"/>
        <v>9896.7990000000009</v>
      </c>
      <c r="X442" s="11">
        <f t="shared" si="154"/>
        <v>0.47874712858358359</v>
      </c>
      <c r="Y442" s="3" t="str">
        <f t="shared" si="148"/>
        <v>May-2023</v>
      </c>
      <c r="Z442" s="3">
        <f t="shared" si="155"/>
        <v>45047</v>
      </c>
      <c r="AA442" s="3">
        <f t="shared" si="156"/>
        <v>44927</v>
      </c>
      <c r="AB442">
        <f t="shared" si="157"/>
        <v>4</v>
      </c>
      <c r="AC442" s="18" t="str">
        <f t="shared" si="149"/>
        <v>Q2-2023</v>
      </c>
      <c r="AD442" t="str">
        <f t="shared" si="158"/>
        <v>Asia → China → Beijing</v>
      </c>
      <c r="AG442" t="str">
        <f t="shared" si="159"/>
        <v>High</v>
      </c>
      <c r="AH442">
        <f t="shared" si="160"/>
        <v>0</v>
      </c>
      <c r="AI442">
        <f t="shared" si="161"/>
        <v>0</v>
      </c>
      <c r="AJ442" s="11">
        <f>MIN(S442, WhatIf_Panel!$B$2)</f>
        <v>0.15</v>
      </c>
      <c r="AK442">
        <f>P442 * (1 + WhatIf_Panel!$B$3)</f>
        <v>1077.5490000000002</v>
      </c>
      <c r="AL442">
        <f>ROUND(T442 * (1 + WhatIf_Panel!$B$4), 0)</f>
        <v>12</v>
      </c>
      <c r="AM442">
        <f t="shared" si="162"/>
        <v>22551.588</v>
      </c>
      <c r="AN442">
        <f t="shared" si="163"/>
        <v>12930.588000000003</v>
      </c>
      <c r="AO442">
        <f t="shared" si="164"/>
        <v>9620.9999999999964</v>
      </c>
      <c r="AP442" s="11">
        <f t="shared" si="165"/>
        <v>0.42662184144194176</v>
      </c>
      <c r="AQ442" s="4">
        <f t="shared" si="166"/>
        <v>1879.2989999999991</v>
      </c>
      <c r="AR442" s="4">
        <f t="shared" si="167"/>
        <v>-275.79900000000453</v>
      </c>
    </row>
    <row r="443" spans="1:44" x14ac:dyDescent="0.25">
      <c r="A443" t="s">
        <v>455</v>
      </c>
      <c r="B443" s="3">
        <v>45374</v>
      </c>
      <c r="C443" s="13">
        <v>45377</v>
      </c>
      <c r="D443">
        <f t="shared" si="144"/>
        <v>3</v>
      </c>
      <c r="E443" t="str">
        <f t="shared" si="145"/>
        <v>Original</v>
      </c>
      <c r="F443" s="3">
        <f t="shared" si="146"/>
        <v>45377</v>
      </c>
      <c r="G443" s="8">
        <f t="shared" si="147"/>
        <v>3</v>
      </c>
      <c r="H443" t="s">
        <v>647</v>
      </c>
      <c r="I443" t="s">
        <v>654</v>
      </c>
      <c r="J443" t="s">
        <v>668</v>
      </c>
      <c r="K443" t="s">
        <v>702</v>
      </c>
      <c r="L443" t="s">
        <v>711</v>
      </c>
      <c r="M443" t="s">
        <v>715</v>
      </c>
      <c r="N443" t="s">
        <v>730</v>
      </c>
      <c r="O443" t="s">
        <v>1174</v>
      </c>
      <c r="P443" s="4">
        <v>382.21</v>
      </c>
      <c r="Q443" s="23">
        <v>571.89</v>
      </c>
      <c r="R443" s="4">
        <f t="shared" si="150"/>
        <v>571.89</v>
      </c>
      <c r="S443" s="11">
        <v>0.14799999999999999</v>
      </c>
      <c r="T443" s="8">
        <v>26</v>
      </c>
      <c r="U443" s="4">
        <f t="shared" si="151"/>
        <v>12668.50728</v>
      </c>
      <c r="V443" s="4">
        <f t="shared" si="152"/>
        <v>9937.4599999999991</v>
      </c>
      <c r="W443" s="4">
        <f t="shared" si="153"/>
        <v>2731.0472800000007</v>
      </c>
      <c r="X443" s="11">
        <f t="shared" si="154"/>
        <v>0.2155776698578809</v>
      </c>
      <c r="Y443" s="3" t="str">
        <f t="shared" si="148"/>
        <v>Mar-2024</v>
      </c>
      <c r="Z443" s="3">
        <f t="shared" si="155"/>
        <v>45352</v>
      </c>
      <c r="AA443" s="3">
        <f t="shared" si="156"/>
        <v>44927</v>
      </c>
      <c r="AB443">
        <f t="shared" si="157"/>
        <v>14</v>
      </c>
      <c r="AC443" s="18" t="str">
        <f t="shared" si="149"/>
        <v>Q1-2024</v>
      </c>
      <c r="AD443" t="str">
        <f t="shared" si="158"/>
        <v>Asia → India → Bengaluru</v>
      </c>
      <c r="AG443" t="str">
        <f t="shared" si="159"/>
        <v>Low</v>
      </c>
      <c r="AH443">
        <f t="shared" si="160"/>
        <v>1</v>
      </c>
      <c r="AI443">
        <f t="shared" si="161"/>
        <v>0</v>
      </c>
      <c r="AJ443" s="11">
        <f>MIN(S443, WhatIf_Panel!$B$2)</f>
        <v>0.14799999999999999</v>
      </c>
      <c r="AK443">
        <f>P443 * (1 + WhatIf_Panel!$B$3)</f>
        <v>420.43099999999998</v>
      </c>
      <c r="AL443">
        <f>ROUND(T443 * (1 + WhatIf_Panel!$B$4), 0)</f>
        <v>27</v>
      </c>
      <c r="AM443">
        <f t="shared" si="162"/>
        <v>13155.757559999998</v>
      </c>
      <c r="AN443">
        <f t="shared" si="163"/>
        <v>11351.636999999999</v>
      </c>
      <c r="AO443">
        <f t="shared" si="164"/>
        <v>1804.1205599999994</v>
      </c>
      <c r="AP443" s="11">
        <f t="shared" si="165"/>
        <v>0.13713543684366888</v>
      </c>
      <c r="AQ443" s="4">
        <f t="shared" si="166"/>
        <v>487.25027999999838</v>
      </c>
      <c r="AR443" s="4">
        <f t="shared" si="167"/>
        <v>-926.9267200000013</v>
      </c>
    </row>
    <row r="444" spans="1:44" x14ac:dyDescent="0.25">
      <c r="A444" t="s">
        <v>456</v>
      </c>
      <c r="B444" s="3">
        <v>45189</v>
      </c>
      <c r="C444" s="13">
        <v>45197</v>
      </c>
      <c r="D444">
        <f t="shared" si="144"/>
        <v>8</v>
      </c>
      <c r="E444" t="str">
        <f t="shared" si="145"/>
        <v>Original</v>
      </c>
      <c r="F444" s="3">
        <f t="shared" si="146"/>
        <v>45197</v>
      </c>
      <c r="G444" s="8">
        <f t="shared" si="147"/>
        <v>8</v>
      </c>
      <c r="H444" t="s">
        <v>647</v>
      </c>
      <c r="I444" t="s">
        <v>654</v>
      </c>
      <c r="J444" s="9" t="s">
        <v>1422</v>
      </c>
      <c r="K444" t="s">
        <v>701</v>
      </c>
      <c r="L444" s="9" t="s">
        <v>1422</v>
      </c>
      <c r="M444" t="s">
        <v>717</v>
      </c>
      <c r="N444" t="s">
        <v>733</v>
      </c>
      <c r="O444" t="s">
        <v>1175</v>
      </c>
      <c r="P444" s="4">
        <v>1362.06</v>
      </c>
      <c r="Q444" s="23">
        <v>3398.37</v>
      </c>
      <c r="R444" s="4">
        <f t="shared" si="150"/>
        <v>3398.37</v>
      </c>
      <c r="S444" s="11">
        <v>0.157</v>
      </c>
      <c r="T444" s="8">
        <v>11</v>
      </c>
      <c r="U444" s="4">
        <f t="shared" si="151"/>
        <v>31513.085009999999</v>
      </c>
      <c r="V444" s="4">
        <f t="shared" si="152"/>
        <v>14982.66</v>
      </c>
      <c r="W444" s="4">
        <f t="shared" si="153"/>
        <v>16530.425009999999</v>
      </c>
      <c r="X444" s="11">
        <f t="shared" si="154"/>
        <v>0.52455749745714919</v>
      </c>
      <c r="Y444" s="3" t="str">
        <f t="shared" si="148"/>
        <v>Sep-2023</v>
      </c>
      <c r="Z444" s="3">
        <f t="shared" si="155"/>
        <v>45170</v>
      </c>
      <c r="AA444" s="3">
        <f t="shared" si="156"/>
        <v>44927</v>
      </c>
      <c r="AB444">
        <f t="shared" si="157"/>
        <v>8</v>
      </c>
      <c r="AC444" s="18" t="str">
        <f t="shared" si="149"/>
        <v>Q3-2023</v>
      </c>
      <c r="AD444" t="str">
        <f t="shared" si="158"/>
        <v>Asia → India → Not Specified</v>
      </c>
      <c r="AG444" t="str">
        <f t="shared" si="159"/>
        <v>High</v>
      </c>
      <c r="AH444">
        <f t="shared" si="160"/>
        <v>0</v>
      </c>
      <c r="AI444">
        <f t="shared" si="161"/>
        <v>0</v>
      </c>
      <c r="AJ444" s="11">
        <f>MIN(S444, WhatIf_Panel!$B$2)</f>
        <v>0.157</v>
      </c>
      <c r="AK444">
        <f>P444 * (1 + WhatIf_Panel!$B$3)</f>
        <v>1498.2660000000001</v>
      </c>
      <c r="AL444">
        <f>ROUND(T444 * (1 + WhatIf_Panel!$B$4), 0)</f>
        <v>12</v>
      </c>
      <c r="AM444">
        <f t="shared" si="162"/>
        <v>34377.910920000002</v>
      </c>
      <c r="AN444">
        <f t="shared" si="163"/>
        <v>17979.192000000003</v>
      </c>
      <c r="AO444">
        <f t="shared" si="164"/>
        <v>16398.718919999999</v>
      </c>
      <c r="AP444" s="11">
        <f t="shared" si="165"/>
        <v>0.47701324720286403</v>
      </c>
      <c r="AQ444" s="4">
        <f t="shared" si="166"/>
        <v>2864.8259100000032</v>
      </c>
      <c r="AR444" s="4">
        <f t="shared" si="167"/>
        <v>-131.70608999999968</v>
      </c>
    </row>
    <row r="445" spans="1:44" x14ac:dyDescent="0.25">
      <c r="A445" t="s">
        <v>457</v>
      </c>
      <c r="B445" s="3">
        <v>45526</v>
      </c>
      <c r="C445" s="13">
        <v>45539</v>
      </c>
      <c r="D445">
        <f t="shared" si="144"/>
        <v>13</v>
      </c>
      <c r="E445" t="str">
        <f t="shared" si="145"/>
        <v>Original</v>
      </c>
      <c r="F445" s="3">
        <f t="shared" si="146"/>
        <v>45539</v>
      </c>
      <c r="G445" s="8">
        <f t="shared" si="147"/>
        <v>13</v>
      </c>
      <c r="H445" t="s">
        <v>649</v>
      </c>
      <c r="I445" t="s">
        <v>656</v>
      </c>
      <c r="J445" t="s">
        <v>698</v>
      </c>
      <c r="K445" t="s">
        <v>703</v>
      </c>
      <c r="L445" t="s">
        <v>707</v>
      </c>
      <c r="M445" t="s">
        <v>716</v>
      </c>
      <c r="N445" t="s">
        <v>728</v>
      </c>
      <c r="O445" t="s">
        <v>1176</v>
      </c>
      <c r="P445" s="4">
        <v>90.04</v>
      </c>
      <c r="Q445" s="23">
        <v>194.62</v>
      </c>
      <c r="R445" s="4">
        <f t="shared" si="150"/>
        <v>194.62</v>
      </c>
      <c r="S445" s="11">
        <v>4.2999999999999997E-2</v>
      </c>
      <c r="T445" s="8">
        <v>32</v>
      </c>
      <c r="U445" s="4">
        <f t="shared" si="151"/>
        <v>5960.04288</v>
      </c>
      <c r="V445" s="4">
        <f t="shared" si="152"/>
        <v>2881.28</v>
      </c>
      <c r="W445" s="4">
        <f t="shared" si="153"/>
        <v>3078.7628799999998</v>
      </c>
      <c r="X445" s="11">
        <f t="shared" si="154"/>
        <v>0.51656723650954672</v>
      </c>
      <c r="Y445" s="3" t="str">
        <f t="shared" si="148"/>
        <v>Aug-2024</v>
      </c>
      <c r="Z445" s="3">
        <f t="shared" si="155"/>
        <v>45505</v>
      </c>
      <c r="AA445" s="3">
        <f t="shared" si="156"/>
        <v>44927</v>
      </c>
      <c r="AB445">
        <f t="shared" si="157"/>
        <v>19</v>
      </c>
      <c r="AC445" s="18" t="str">
        <f t="shared" si="149"/>
        <v>Q3-2024</v>
      </c>
      <c r="AD445" t="str">
        <f t="shared" si="158"/>
        <v>Europe → Germany → Frankfurt</v>
      </c>
      <c r="AG445" t="str">
        <f t="shared" si="159"/>
        <v>Low</v>
      </c>
      <c r="AH445">
        <f t="shared" si="160"/>
        <v>0</v>
      </c>
      <c r="AI445">
        <f t="shared" si="161"/>
        <v>0</v>
      </c>
      <c r="AJ445" s="11">
        <f>MIN(S445, WhatIf_Panel!$B$2)</f>
        <v>4.2999999999999997E-2</v>
      </c>
      <c r="AK445">
        <f>P445 * (1 + WhatIf_Panel!$B$3)</f>
        <v>99.044000000000011</v>
      </c>
      <c r="AL445">
        <f>ROUND(T445 * (1 + WhatIf_Panel!$B$4), 0)</f>
        <v>34</v>
      </c>
      <c r="AM445">
        <f t="shared" si="162"/>
        <v>6332.5455599999996</v>
      </c>
      <c r="AN445">
        <f t="shared" si="163"/>
        <v>3367.4960000000005</v>
      </c>
      <c r="AO445">
        <f t="shared" si="164"/>
        <v>2965.049559999999</v>
      </c>
      <c r="AP445" s="11">
        <f t="shared" si="165"/>
        <v>0.46822396016050127</v>
      </c>
      <c r="AQ445" s="4">
        <f t="shared" si="166"/>
        <v>372.5026799999996</v>
      </c>
      <c r="AR445" s="4">
        <f t="shared" si="167"/>
        <v>-113.71332000000075</v>
      </c>
    </row>
    <row r="446" spans="1:44" x14ac:dyDescent="0.25">
      <c r="A446" t="s">
        <v>458</v>
      </c>
      <c r="B446" s="3">
        <v>45560</v>
      </c>
      <c r="C446" s="13">
        <v>45568</v>
      </c>
      <c r="D446">
        <f t="shared" si="144"/>
        <v>8</v>
      </c>
      <c r="E446" t="str">
        <f t="shared" si="145"/>
        <v>Original</v>
      </c>
      <c r="F446" s="3">
        <f t="shared" si="146"/>
        <v>45568</v>
      </c>
      <c r="G446" s="8">
        <f t="shared" si="147"/>
        <v>8</v>
      </c>
      <c r="H446" t="s">
        <v>648</v>
      </c>
      <c r="I446" t="s">
        <v>653</v>
      </c>
      <c r="J446" t="s">
        <v>667</v>
      </c>
      <c r="K446" t="s">
        <v>704</v>
      </c>
      <c r="L446" t="s">
        <v>708</v>
      </c>
      <c r="M446" t="s">
        <v>718</v>
      </c>
      <c r="N446" t="s">
        <v>728</v>
      </c>
      <c r="O446" t="s">
        <v>1177</v>
      </c>
      <c r="P446" s="4">
        <v>558.19000000000005</v>
      </c>
      <c r="Q446" s="23">
        <v>1031.6400000000001</v>
      </c>
      <c r="R446" s="4">
        <f t="shared" si="150"/>
        <v>1031.6400000000001</v>
      </c>
      <c r="S446" s="11">
        <v>0</v>
      </c>
      <c r="T446" s="8">
        <v>21</v>
      </c>
      <c r="U446" s="4">
        <f t="shared" si="151"/>
        <v>21664.440000000002</v>
      </c>
      <c r="V446" s="4">
        <f t="shared" si="152"/>
        <v>11721.990000000002</v>
      </c>
      <c r="W446" s="4">
        <f t="shared" si="153"/>
        <v>9942.4500000000007</v>
      </c>
      <c r="X446" s="11">
        <f t="shared" si="154"/>
        <v>0.45892947152107322</v>
      </c>
      <c r="Y446" s="3" t="str">
        <f t="shared" si="148"/>
        <v>Sep-2024</v>
      </c>
      <c r="Z446" s="3">
        <f t="shared" si="155"/>
        <v>45536</v>
      </c>
      <c r="AA446" s="3">
        <f t="shared" si="156"/>
        <v>44927</v>
      </c>
      <c r="AB446">
        <f t="shared" si="157"/>
        <v>20</v>
      </c>
      <c r="AC446" s="18" t="str">
        <f t="shared" si="149"/>
        <v>Q3-2024</v>
      </c>
      <c r="AD446" t="str">
        <f t="shared" si="158"/>
        <v>Americas → Canada → Toronto</v>
      </c>
      <c r="AG446" t="str">
        <f t="shared" si="159"/>
        <v>Medium</v>
      </c>
      <c r="AH446">
        <f t="shared" si="160"/>
        <v>0</v>
      </c>
      <c r="AI446">
        <f t="shared" si="161"/>
        <v>0</v>
      </c>
      <c r="AJ446" s="11">
        <f>MIN(S446, WhatIf_Panel!$B$2)</f>
        <v>0</v>
      </c>
      <c r="AK446">
        <f>P446 * (1 + WhatIf_Panel!$B$3)</f>
        <v>614.00900000000013</v>
      </c>
      <c r="AL446">
        <f>ROUND(T446 * (1 + WhatIf_Panel!$B$4), 0)</f>
        <v>22</v>
      </c>
      <c r="AM446">
        <f t="shared" si="162"/>
        <v>22696.080000000002</v>
      </c>
      <c r="AN446">
        <f t="shared" si="163"/>
        <v>13508.198000000002</v>
      </c>
      <c r="AO446">
        <f t="shared" si="164"/>
        <v>9187.8819999999996</v>
      </c>
      <c r="AP446" s="11">
        <f t="shared" si="165"/>
        <v>0.40482241867318053</v>
      </c>
      <c r="AQ446" s="4">
        <f t="shared" si="166"/>
        <v>1031.6399999999994</v>
      </c>
      <c r="AR446" s="4">
        <f t="shared" si="167"/>
        <v>-754.56800000000112</v>
      </c>
    </row>
    <row r="447" spans="1:44" x14ac:dyDescent="0.25">
      <c r="A447" t="s">
        <v>459</v>
      </c>
      <c r="B447" s="3">
        <v>45090</v>
      </c>
      <c r="C447" s="13">
        <v>45101</v>
      </c>
      <c r="D447">
        <f t="shared" si="144"/>
        <v>11</v>
      </c>
      <c r="E447" t="str">
        <f t="shared" si="145"/>
        <v>Original</v>
      </c>
      <c r="F447" s="3">
        <f t="shared" si="146"/>
        <v>45101</v>
      </c>
      <c r="G447" s="8">
        <f t="shared" si="147"/>
        <v>11</v>
      </c>
      <c r="H447" t="s">
        <v>648</v>
      </c>
      <c r="I447" t="s">
        <v>653</v>
      </c>
      <c r="J447" t="s">
        <v>667</v>
      </c>
      <c r="K447" t="s">
        <v>701</v>
      </c>
      <c r="L447" t="s">
        <v>708</v>
      </c>
      <c r="M447" t="s">
        <v>712</v>
      </c>
      <c r="N447" t="s">
        <v>728</v>
      </c>
      <c r="O447" t="s">
        <v>1178</v>
      </c>
      <c r="P447" s="4">
        <v>247.07</v>
      </c>
      <c r="Q447" s="23">
        <v>495.19</v>
      </c>
      <c r="R447" s="4">
        <f t="shared" si="150"/>
        <v>495.19</v>
      </c>
      <c r="S447" s="11">
        <v>2.8000000000000001E-2</v>
      </c>
      <c r="T447" s="8">
        <v>4</v>
      </c>
      <c r="U447" s="4">
        <f t="shared" si="151"/>
        <v>1925.29872</v>
      </c>
      <c r="V447" s="4">
        <f t="shared" si="152"/>
        <v>988.28</v>
      </c>
      <c r="W447" s="4">
        <f t="shared" si="153"/>
        <v>937.01872000000003</v>
      </c>
      <c r="X447" s="11">
        <f t="shared" si="154"/>
        <v>0.48668744764968214</v>
      </c>
      <c r="Y447" s="3" t="str">
        <f t="shared" si="148"/>
        <v>Jun-2023</v>
      </c>
      <c r="Z447" s="3">
        <f t="shared" si="155"/>
        <v>45078</v>
      </c>
      <c r="AA447" s="3">
        <f t="shared" si="156"/>
        <v>44927</v>
      </c>
      <c r="AB447">
        <f t="shared" si="157"/>
        <v>5</v>
      </c>
      <c r="AC447" s="18" t="str">
        <f t="shared" si="149"/>
        <v>Q2-2023</v>
      </c>
      <c r="AD447" t="str">
        <f t="shared" si="158"/>
        <v>Americas → Canada → Toronto</v>
      </c>
      <c r="AG447" t="str">
        <f t="shared" si="159"/>
        <v>Low</v>
      </c>
      <c r="AH447">
        <f t="shared" si="160"/>
        <v>0</v>
      </c>
      <c r="AI447">
        <f t="shared" si="161"/>
        <v>0</v>
      </c>
      <c r="AJ447" s="11">
        <f>MIN(S447, WhatIf_Panel!$B$2)</f>
        <v>2.8000000000000001E-2</v>
      </c>
      <c r="AK447">
        <f>P447 * (1 + WhatIf_Panel!$B$3)</f>
        <v>271.77699999999999</v>
      </c>
      <c r="AL447">
        <f>ROUND(T447 * (1 + WhatIf_Panel!$B$4), 0)</f>
        <v>4</v>
      </c>
      <c r="AM447">
        <f t="shared" si="162"/>
        <v>1925.29872</v>
      </c>
      <c r="AN447">
        <f t="shared" si="163"/>
        <v>1087.1079999999999</v>
      </c>
      <c r="AO447">
        <f t="shared" si="164"/>
        <v>838.19072000000006</v>
      </c>
      <c r="AP447" s="11">
        <f t="shared" si="165"/>
        <v>0.43535619241465034</v>
      </c>
      <c r="AQ447" s="4">
        <f t="shared" si="166"/>
        <v>0</v>
      </c>
      <c r="AR447" s="4">
        <f t="shared" si="167"/>
        <v>-98.827999999999975</v>
      </c>
    </row>
    <row r="448" spans="1:44" x14ac:dyDescent="0.25">
      <c r="A448" t="s">
        <v>460</v>
      </c>
      <c r="B448" s="3">
        <v>45284</v>
      </c>
      <c r="C448" s="13">
        <v>45304</v>
      </c>
      <c r="D448">
        <f t="shared" si="144"/>
        <v>20</v>
      </c>
      <c r="E448" t="str">
        <f t="shared" si="145"/>
        <v>Original</v>
      </c>
      <c r="F448" s="3">
        <f t="shared" si="146"/>
        <v>45304</v>
      </c>
      <c r="G448" s="8">
        <f t="shared" si="147"/>
        <v>20</v>
      </c>
      <c r="H448" t="s">
        <v>647</v>
      </c>
      <c r="I448" t="s">
        <v>652</v>
      </c>
      <c r="J448" t="s">
        <v>694</v>
      </c>
      <c r="K448" t="s">
        <v>702</v>
      </c>
      <c r="L448" t="s">
        <v>711</v>
      </c>
      <c r="M448" t="s">
        <v>717</v>
      </c>
      <c r="N448" t="s">
        <v>731</v>
      </c>
      <c r="O448" t="s">
        <v>1179</v>
      </c>
      <c r="P448" s="4">
        <v>625.37</v>
      </c>
      <c r="Q448" s="23">
        <v>1319.04</v>
      </c>
      <c r="R448" s="4">
        <f t="shared" si="150"/>
        <v>1319.04</v>
      </c>
      <c r="S448" s="11">
        <v>7.3999999999999996E-2</v>
      </c>
      <c r="T448" s="8">
        <v>8</v>
      </c>
      <c r="U448" s="4">
        <f t="shared" si="151"/>
        <v>9771.4483199999995</v>
      </c>
      <c r="V448" s="4">
        <f t="shared" si="152"/>
        <v>5002.96</v>
      </c>
      <c r="W448" s="4">
        <f t="shared" si="153"/>
        <v>4768.4883199999995</v>
      </c>
      <c r="X448" s="11">
        <f t="shared" si="154"/>
        <v>0.48800220436513547</v>
      </c>
      <c r="Y448" s="3" t="str">
        <f t="shared" si="148"/>
        <v>Dec-2023</v>
      </c>
      <c r="Z448" s="3">
        <f t="shared" si="155"/>
        <v>45261</v>
      </c>
      <c r="AA448" s="3">
        <f t="shared" si="156"/>
        <v>44986</v>
      </c>
      <c r="AB448">
        <f t="shared" si="157"/>
        <v>9</v>
      </c>
      <c r="AC448" s="18" t="str">
        <f t="shared" si="149"/>
        <v>Q4-2023</v>
      </c>
      <c r="AD448" t="str">
        <f t="shared" si="158"/>
        <v>Asia → Japan → Nagoya</v>
      </c>
      <c r="AG448" t="str">
        <f t="shared" si="159"/>
        <v>Medium</v>
      </c>
      <c r="AH448">
        <f t="shared" si="160"/>
        <v>0</v>
      </c>
      <c r="AI448">
        <f t="shared" si="161"/>
        <v>0</v>
      </c>
      <c r="AJ448" s="11">
        <f>MIN(S448, WhatIf_Panel!$B$2)</f>
        <v>7.3999999999999996E-2</v>
      </c>
      <c r="AK448">
        <f>P448 * (1 + WhatIf_Panel!$B$3)</f>
        <v>687.90700000000004</v>
      </c>
      <c r="AL448">
        <f>ROUND(T448 * (1 + WhatIf_Panel!$B$4), 0)</f>
        <v>8</v>
      </c>
      <c r="AM448">
        <f t="shared" si="162"/>
        <v>9771.4483199999995</v>
      </c>
      <c r="AN448">
        <f t="shared" si="163"/>
        <v>5503.2560000000003</v>
      </c>
      <c r="AO448">
        <f t="shared" si="164"/>
        <v>4268.1923199999992</v>
      </c>
      <c r="AP448" s="11">
        <f t="shared" si="165"/>
        <v>0.43680242480164899</v>
      </c>
      <c r="AQ448" s="4">
        <f t="shared" si="166"/>
        <v>0</v>
      </c>
      <c r="AR448" s="4">
        <f t="shared" si="167"/>
        <v>-500.29600000000028</v>
      </c>
    </row>
    <row r="449" spans="1:44" x14ac:dyDescent="0.25">
      <c r="A449" t="s">
        <v>461</v>
      </c>
      <c r="B449" s="3">
        <v>45746</v>
      </c>
      <c r="C449" s="13">
        <v>45776</v>
      </c>
      <c r="D449">
        <f t="shared" si="144"/>
        <v>30</v>
      </c>
      <c r="E449" t="str">
        <f t="shared" si="145"/>
        <v>Original</v>
      </c>
      <c r="F449" s="3">
        <f t="shared" si="146"/>
        <v>45776</v>
      </c>
      <c r="G449" s="8">
        <f t="shared" si="147"/>
        <v>30</v>
      </c>
      <c r="H449" t="s">
        <v>646</v>
      </c>
      <c r="I449" t="s">
        <v>661</v>
      </c>
      <c r="J449" t="s">
        <v>687</v>
      </c>
      <c r="K449" t="s">
        <v>704</v>
      </c>
      <c r="L449" t="s">
        <v>709</v>
      </c>
      <c r="M449" t="s">
        <v>713</v>
      </c>
      <c r="N449" t="s">
        <v>732</v>
      </c>
      <c r="O449" t="s">
        <v>1180</v>
      </c>
      <c r="P449" s="4">
        <v>194.6</v>
      </c>
      <c r="Q449" s="23">
        <v>314.87</v>
      </c>
      <c r="R449" s="4">
        <f t="shared" si="150"/>
        <v>314.87</v>
      </c>
      <c r="S449" s="11">
        <v>0.29299999999999998</v>
      </c>
      <c r="T449" s="8">
        <v>25</v>
      </c>
      <c r="U449" s="4">
        <f t="shared" si="151"/>
        <v>5565.3272500000003</v>
      </c>
      <c r="V449" s="4">
        <f t="shared" si="152"/>
        <v>4865</v>
      </c>
      <c r="W449" s="4">
        <f t="shared" si="153"/>
        <v>700.32725000000028</v>
      </c>
      <c r="X449" s="11">
        <f t="shared" si="154"/>
        <v>0.1258375686712763</v>
      </c>
      <c r="Y449" s="3" t="str">
        <f t="shared" si="148"/>
        <v>Mar-2025</v>
      </c>
      <c r="Z449" s="3">
        <f t="shared" si="155"/>
        <v>45717</v>
      </c>
      <c r="AA449" s="3">
        <f t="shared" si="156"/>
        <v>44927</v>
      </c>
      <c r="AB449">
        <f t="shared" si="157"/>
        <v>26</v>
      </c>
      <c r="AC449" s="18" t="str">
        <f t="shared" si="149"/>
        <v>Q1-2025</v>
      </c>
      <c r="AD449" t="str">
        <f t="shared" si="158"/>
        <v>Africa → South Africa → Durban</v>
      </c>
      <c r="AG449" t="str">
        <f t="shared" si="159"/>
        <v>Low</v>
      </c>
      <c r="AH449">
        <f t="shared" si="160"/>
        <v>0</v>
      </c>
      <c r="AI449">
        <f t="shared" si="161"/>
        <v>1</v>
      </c>
      <c r="AJ449" s="11">
        <f>MIN(S449, WhatIf_Panel!$B$2)</f>
        <v>0.25</v>
      </c>
      <c r="AK449">
        <f>P449 * (1 + WhatIf_Panel!$B$3)</f>
        <v>214.06</v>
      </c>
      <c r="AL449">
        <f>ROUND(T449 * (1 + WhatIf_Panel!$B$4), 0)</f>
        <v>26</v>
      </c>
      <c r="AM449">
        <f t="shared" si="162"/>
        <v>6139.9650000000001</v>
      </c>
      <c r="AN449">
        <f t="shared" si="163"/>
        <v>5565.56</v>
      </c>
      <c r="AO449">
        <f t="shared" si="164"/>
        <v>574.40499999999975</v>
      </c>
      <c r="AP449" s="11">
        <f t="shared" si="165"/>
        <v>9.3551836207535335E-2</v>
      </c>
      <c r="AQ449" s="4">
        <f t="shared" si="166"/>
        <v>574.63774999999987</v>
      </c>
      <c r="AR449" s="4">
        <f t="shared" si="167"/>
        <v>-125.92225000000053</v>
      </c>
    </row>
    <row r="450" spans="1:44" x14ac:dyDescent="0.25">
      <c r="A450" t="s">
        <v>462</v>
      </c>
      <c r="B450" s="3">
        <v>45446</v>
      </c>
      <c r="C450" s="13">
        <v>45467</v>
      </c>
      <c r="D450">
        <f t="shared" ref="D450:D513" si="168" xml:space="preserve"> C450-B450</f>
        <v>21</v>
      </c>
      <c r="E450" t="str">
        <f t="shared" ref="E450:E513" si="169">IF(C450&lt;B450,"Corrected","Original")</f>
        <v>Original</v>
      </c>
      <c r="F450" s="3">
        <f t="shared" ref="F450:F513" si="170">IF(D450=-1,B450+1,IF(D450=-2,B450+2,C450))</f>
        <v>45467</v>
      </c>
      <c r="G450" s="8">
        <f t="shared" ref="G450:G513" si="171">F450-B450</f>
        <v>21</v>
      </c>
      <c r="H450" t="s">
        <v>648</v>
      </c>
      <c r="I450" t="s">
        <v>653</v>
      </c>
      <c r="J450" t="s">
        <v>667</v>
      </c>
      <c r="K450" t="s">
        <v>705</v>
      </c>
      <c r="L450" t="s">
        <v>711</v>
      </c>
      <c r="M450" t="s">
        <v>715</v>
      </c>
      <c r="N450" t="s">
        <v>732</v>
      </c>
      <c r="O450" t="s">
        <v>1181</v>
      </c>
      <c r="P450" s="4">
        <v>1205.5</v>
      </c>
      <c r="Q450" s="23">
        <v>2210.17</v>
      </c>
      <c r="R450" s="4">
        <f t="shared" si="150"/>
        <v>2210.17</v>
      </c>
      <c r="S450" s="11">
        <v>0.104</v>
      </c>
      <c r="T450" s="8">
        <v>23</v>
      </c>
      <c r="U450" s="4">
        <f t="shared" si="151"/>
        <v>45547.183360000003</v>
      </c>
      <c r="V450" s="4">
        <f t="shared" si="152"/>
        <v>27726.5</v>
      </c>
      <c r="W450" s="4">
        <f t="shared" si="153"/>
        <v>17820.683360000003</v>
      </c>
      <c r="X450" s="11">
        <f t="shared" si="154"/>
        <v>0.39125763758314652</v>
      </c>
      <c r="Y450" s="3" t="str">
        <f t="shared" ref="Y450:Y513" si="172">TEXT(B450,"MMM-YYYY")</f>
        <v>Jun-2024</v>
      </c>
      <c r="Z450" s="3">
        <f t="shared" si="155"/>
        <v>45444</v>
      </c>
      <c r="AA450" s="3">
        <f t="shared" si="156"/>
        <v>44927</v>
      </c>
      <c r="AB450">
        <f t="shared" si="157"/>
        <v>17</v>
      </c>
      <c r="AC450" s="18" t="str">
        <f t="shared" ref="AC450:AC513" si="173">"Q"&amp;ROUNDUP(MONTH(B450)/3,0)&amp;"-"&amp;YEAR(B450)</f>
        <v>Q2-2024</v>
      </c>
      <c r="AD450" t="str">
        <f t="shared" si="158"/>
        <v>Americas → Canada → Toronto</v>
      </c>
      <c r="AG450" t="str">
        <f t="shared" si="159"/>
        <v>High</v>
      </c>
      <c r="AH450">
        <f t="shared" si="160"/>
        <v>0</v>
      </c>
      <c r="AI450">
        <f t="shared" si="161"/>
        <v>0</v>
      </c>
      <c r="AJ450" s="11">
        <f>MIN(S450, WhatIf_Panel!$B$2)</f>
        <v>0.104</v>
      </c>
      <c r="AK450">
        <f>P450 * (1 + WhatIf_Panel!$B$3)</f>
        <v>1326.0500000000002</v>
      </c>
      <c r="AL450">
        <f>ROUND(T450 * (1 + WhatIf_Panel!$B$4), 0)</f>
        <v>24</v>
      </c>
      <c r="AM450">
        <f t="shared" si="162"/>
        <v>47527.49568</v>
      </c>
      <c r="AN450">
        <f t="shared" si="163"/>
        <v>31825.200000000004</v>
      </c>
      <c r="AO450">
        <f t="shared" si="164"/>
        <v>15702.295679999996</v>
      </c>
      <c r="AP450" s="11">
        <f t="shared" si="165"/>
        <v>0.33038340134146105</v>
      </c>
      <c r="AQ450" s="4">
        <f t="shared" si="166"/>
        <v>1980.3123199999973</v>
      </c>
      <c r="AR450" s="4">
        <f t="shared" si="167"/>
        <v>-2118.3876800000071</v>
      </c>
    </row>
    <row r="451" spans="1:44" x14ac:dyDescent="0.25">
      <c r="A451" t="s">
        <v>463</v>
      </c>
      <c r="B451" s="3">
        <v>45454</v>
      </c>
      <c r="C451" s="13">
        <v>45482</v>
      </c>
      <c r="D451">
        <f t="shared" si="168"/>
        <v>28</v>
      </c>
      <c r="E451" t="str">
        <f t="shared" si="169"/>
        <v>Original</v>
      </c>
      <c r="F451" s="3">
        <f t="shared" si="170"/>
        <v>45482</v>
      </c>
      <c r="G451" s="8">
        <f t="shared" si="171"/>
        <v>28</v>
      </c>
      <c r="H451" t="s">
        <v>646</v>
      </c>
      <c r="I451" t="s">
        <v>651</v>
      </c>
      <c r="J451" t="s">
        <v>663</v>
      </c>
      <c r="K451" t="s">
        <v>701</v>
      </c>
      <c r="L451" t="s">
        <v>709</v>
      </c>
      <c r="M451" t="s">
        <v>714</v>
      </c>
      <c r="N451" t="s">
        <v>730</v>
      </c>
      <c r="O451" t="s">
        <v>1182</v>
      </c>
      <c r="P451" s="4">
        <v>895.54</v>
      </c>
      <c r="Q451" s="23">
        <v>1045</v>
      </c>
      <c r="R451" s="4">
        <f t="shared" ref="R451:R514" si="174">IF(Q451&lt;0,-Q451,Q451)</f>
        <v>1045</v>
      </c>
      <c r="S451" s="11">
        <v>0.216</v>
      </c>
      <c r="T451" s="8">
        <v>15</v>
      </c>
      <c r="U451" s="4">
        <f t="shared" ref="U451:U514" si="175">R451 * T451 * (1 - S451)</f>
        <v>12289.2</v>
      </c>
      <c r="V451" s="4">
        <f t="shared" ref="V451:V514" si="176">P451*T451</f>
        <v>13433.099999999999</v>
      </c>
      <c r="W451" s="4">
        <f t="shared" ref="W451:W514" si="177">U451-V451</f>
        <v>-1143.8999999999978</v>
      </c>
      <c r="X451" s="11">
        <f t="shared" ref="X451:X514" si="178">IF(U451=0, 0, W451/U451)</f>
        <v>-9.3081730299775234E-2</v>
      </c>
      <c r="Y451" s="3" t="str">
        <f t="shared" si="172"/>
        <v>Jun-2024</v>
      </c>
      <c r="Z451" s="3">
        <f t="shared" ref="Z451:Z514" si="179">DATE(YEAR(B451),MONTH(B451),1)</f>
        <v>45444</v>
      </c>
      <c r="AA451" s="3">
        <f t="shared" ref="AA451:AA514" si="180">_xlfn.MINIFS(Z:Z,I:I, I451)</f>
        <v>44927</v>
      </c>
      <c r="AB451">
        <f t="shared" ref="AB451:AB514" si="181">IF(Z451&lt;AA451, " ", DATEDIF(AA451, Z451, "M"))</f>
        <v>17</v>
      </c>
      <c r="AC451" s="18" t="str">
        <f t="shared" si="173"/>
        <v>Q2-2024</v>
      </c>
      <c r="AD451" t="str">
        <f t="shared" ref="AD451:AD514" si="182">H451 &amp; " → " &amp; I451 &amp; " → " &amp; J451</f>
        <v>Africa → Nigeria → Port Harcourt</v>
      </c>
      <c r="AG451" t="str">
        <f t="shared" ref="AG451:AG514" si="183">IF(R451&lt;=$AE$2,"Low",IF(R451&lt;=$AF$2,"Medium","High"))</f>
        <v>Medium</v>
      </c>
      <c r="AH451">
        <f t="shared" ref="AH451:AH514" si="184">IF(G451&lt;=7,1,0)</f>
        <v>0</v>
      </c>
      <c r="AI451">
        <f t="shared" ref="AI451:AI514" si="185">IF(S451&gt;0.2,1,0)</f>
        <v>1</v>
      </c>
      <c r="AJ451" s="11">
        <f>MIN(S451, WhatIf_Panel!$B$2)</f>
        <v>0.216</v>
      </c>
      <c r="AK451">
        <f>P451 * (1 + WhatIf_Panel!$B$3)</f>
        <v>985.09400000000005</v>
      </c>
      <c r="AL451">
        <f>ROUND(T451 * (1 + WhatIf_Panel!$B$4), 0)</f>
        <v>16</v>
      </c>
      <c r="AM451">
        <f t="shared" ref="AM451:AM514" si="186">R451 * AL451 * (1 - AJ451)</f>
        <v>13108.480000000001</v>
      </c>
      <c r="AN451">
        <f t="shared" ref="AN451:AN514" si="187">AK451 * AL451</f>
        <v>15761.504000000001</v>
      </c>
      <c r="AO451">
        <f t="shared" ref="AO451:AO514" si="188">AM451 - AN451</f>
        <v>-2653.0239999999994</v>
      </c>
      <c r="AP451" s="11">
        <f t="shared" ref="AP451:AP514" si="189">IF(AM451=0, 0, AO451/AM451)</f>
        <v>-0.2023899033297529</v>
      </c>
      <c r="AQ451" s="4">
        <f t="shared" ref="AQ451:AQ514" si="190">AM451 - U451</f>
        <v>819.28000000000065</v>
      </c>
      <c r="AR451" s="4">
        <f t="shared" ref="AR451:AR514" si="191">AO451 - W451</f>
        <v>-1509.1240000000016</v>
      </c>
    </row>
    <row r="452" spans="1:44" x14ac:dyDescent="0.25">
      <c r="A452" t="s">
        <v>464</v>
      </c>
      <c r="B452" s="3">
        <v>45129</v>
      </c>
      <c r="C452" s="13">
        <v>45128</v>
      </c>
      <c r="D452">
        <f t="shared" si="168"/>
        <v>-1</v>
      </c>
      <c r="E452" t="str">
        <f t="shared" si="169"/>
        <v>Corrected</v>
      </c>
      <c r="F452" s="3">
        <f t="shared" si="170"/>
        <v>45130</v>
      </c>
      <c r="G452" s="8">
        <f t="shared" si="171"/>
        <v>1</v>
      </c>
      <c r="H452" t="s">
        <v>647</v>
      </c>
      <c r="I452" t="s">
        <v>654</v>
      </c>
      <c r="J452" t="s">
        <v>680</v>
      </c>
      <c r="K452" t="s">
        <v>705</v>
      </c>
      <c r="L452" t="s">
        <v>710</v>
      </c>
      <c r="M452" t="s">
        <v>718</v>
      </c>
      <c r="N452" t="s">
        <v>728</v>
      </c>
      <c r="O452" t="s">
        <v>1183</v>
      </c>
      <c r="P452" s="4">
        <v>946.99</v>
      </c>
      <c r="Q452" s="23">
        <v>2132.19</v>
      </c>
      <c r="R452" s="4">
        <f t="shared" si="174"/>
        <v>2132.19</v>
      </c>
      <c r="S452" s="11">
        <v>0.16500000000000001</v>
      </c>
      <c r="T452" s="8">
        <v>7</v>
      </c>
      <c r="U452" s="4">
        <f t="shared" si="175"/>
        <v>12462.65055</v>
      </c>
      <c r="V452" s="4">
        <f t="shared" si="176"/>
        <v>6628.93</v>
      </c>
      <c r="W452" s="4">
        <f t="shared" si="177"/>
        <v>5833.72055</v>
      </c>
      <c r="X452" s="11">
        <f t="shared" si="178"/>
        <v>0.46809629513362228</v>
      </c>
      <c r="Y452" s="3" t="str">
        <f t="shared" si="172"/>
        <v>Jul-2023</v>
      </c>
      <c r="Z452" s="3">
        <f t="shared" si="179"/>
        <v>45108</v>
      </c>
      <c r="AA452" s="3">
        <f t="shared" si="180"/>
        <v>44927</v>
      </c>
      <c r="AB452">
        <f t="shared" si="181"/>
        <v>6</v>
      </c>
      <c r="AC452" s="18" t="str">
        <f t="shared" si="173"/>
        <v>Q3-2023</v>
      </c>
      <c r="AD452" t="str">
        <f t="shared" si="182"/>
        <v>Asia → India → Delhi</v>
      </c>
      <c r="AG452" t="str">
        <f t="shared" si="183"/>
        <v>High</v>
      </c>
      <c r="AH452">
        <f t="shared" si="184"/>
        <v>1</v>
      </c>
      <c r="AI452">
        <f t="shared" si="185"/>
        <v>0</v>
      </c>
      <c r="AJ452" s="11">
        <f>MIN(S452, WhatIf_Panel!$B$2)</f>
        <v>0.16500000000000001</v>
      </c>
      <c r="AK452">
        <f>P452 * (1 + WhatIf_Panel!$B$3)</f>
        <v>1041.6890000000001</v>
      </c>
      <c r="AL452">
        <f>ROUND(T452 * (1 + WhatIf_Panel!$B$4), 0)</f>
        <v>7</v>
      </c>
      <c r="AM452">
        <f t="shared" si="186"/>
        <v>12462.65055</v>
      </c>
      <c r="AN452">
        <f t="shared" si="187"/>
        <v>7291.8230000000003</v>
      </c>
      <c r="AO452">
        <f t="shared" si="188"/>
        <v>5170.82755</v>
      </c>
      <c r="AP452" s="11">
        <f t="shared" si="189"/>
        <v>0.4149059246469845</v>
      </c>
      <c r="AQ452" s="4">
        <f t="shared" si="190"/>
        <v>0</v>
      </c>
      <c r="AR452" s="4">
        <f t="shared" si="191"/>
        <v>-662.89300000000003</v>
      </c>
    </row>
    <row r="453" spans="1:44" x14ac:dyDescent="0.25">
      <c r="A453" t="s">
        <v>465</v>
      </c>
      <c r="B453" s="3">
        <v>44945</v>
      </c>
      <c r="C453" s="13">
        <v>44960</v>
      </c>
      <c r="D453">
        <f t="shared" si="168"/>
        <v>15</v>
      </c>
      <c r="E453" t="str">
        <f t="shared" si="169"/>
        <v>Original</v>
      </c>
      <c r="F453" s="3">
        <f t="shared" si="170"/>
        <v>44960</v>
      </c>
      <c r="G453" s="8">
        <f t="shared" si="171"/>
        <v>15</v>
      </c>
      <c r="H453" t="s">
        <v>649</v>
      </c>
      <c r="I453" t="s">
        <v>658</v>
      </c>
      <c r="J453" t="s">
        <v>683</v>
      </c>
      <c r="K453" t="s">
        <v>706</v>
      </c>
      <c r="L453" t="s">
        <v>710</v>
      </c>
      <c r="M453" t="s">
        <v>715</v>
      </c>
      <c r="N453" t="s">
        <v>733</v>
      </c>
      <c r="O453" t="s">
        <v>1184</v>
      </c>
      <c r="P453" s="4">
        <v>873.06</v>
      </c>
      <c r="Q453" s="23">
        <v>2101.5500000000002</v>
      </c>
      <c r="R453" s="4">
        <f t="shared" si="174"/>
        <v>2101.5500000000002</v>
      </c>
      <c r="S453" s="11">
        <v>6.6000000000000003E-2</v>
      </c>
      <c r="T453" s="8">
        <v>10</v>
      </c>
      <c r="U453" s="4">
        <f t="shared" si="175"/>
        <v>19628.476999999999</v>
      </c>
      <c r="V453" s="4">
        <f t="shared" si="176"/>
        <v>8730.5999999999985</v>
      </c>
      <c r="W453" s="4">
        <f t="shared" si="177"/>
        <v>10897.877</v>
      </c>
      <c r="X453" s="11">
        <f t="shared" si="178"/>
        <v>0.55520746719167269</v>
      </c>
      <c r="Y453" s="3" t="str">
        <f t="shared" si="172"/>
        <v>Jan-2023</v>
      </c>
      <c r="Z453" s="3">
        <f t="shared" si="179"/>
        <v>44927</v>
      </c>
      <c r="AA453" s="3">
        <f t="shared" si="180"/>
        <v>44927</v>
      </c>
      <c r="AB453">
        <f t="shared" si="181"/>
        <v>0</v>
      </c>
      <c r="AC453" s="18" t="str">
        <f t="shared" si="173"/>
        <v>Q1-2023</v>
      </c>
      <c r="AD453" t="str">
        <f t="shared" si="182"/>
        <v>Europe → United Kingdom → London</v>
      </c>
      <c r="AG453" t="str">
        <f t="shared" si="183"/>
        <v>High</v>
      </c>
      <c r="AH453">
        <f t="shared" si="184"/>
        <v>0</v>
      </c>
      <c r="AI453">
        <f t="shared" si="185"/>
        <v>0</v>
      </c>
      <c r="AJ453" s="11">
        <f>MIN(S453, WhatIf_Panel!$B$2)</f>
        <v>6.6000000000000003E-2</v>
      </c>
      <c r="AK453">
        <f>P453 * (1 + WhatIf_Panel!$B$3)</f>
        <v>960.36599999999999</v>
      </c>
      <c r="AL453">
        <f>ROUND(T453 * (1 + WhatIf_Panel!$B$4), 0)</f>
        <v>11</v>
      </c>
      <c r="AM453">
        <f t="shared" si="186"/>
        <v>21591.324700000001</v>
      </c>
      <c r="AN453">
        <f t="shared" si="187"/>
        <v>10564.026</v>
      </c>
      <c r="AO453">
        <f t="shared" si="188"/>
        <v>11027.298700000001</v>
      </c>
      <c r="AP453" s="11">
        <f t="shared" si="189"/>
        <v>0.51072821391083989</v>
      </c>
      <c r="AQ453" s="4">
        <f t="shared" si="190"/>
        <v>1962.8477000000021</v>
      </c>
      <c r="AR453" s="4">
        <f t="shared" si="191"/>
        <v>129.42170000000078</v>
      </c>
    </row>
    <row r="454" spans="1:44" x14ac:dyDescent="0.25">
      <c r="A454" t="s">
        <v>466</v>
      </c>
      <c r="B454" s="3">
        <v>45413</v>
      </c>
      <c r="C454" s="13">
        <v>45428</v>
      </c>
      <c r="D454">
        <f t="shared" si="168"/>
        <v>15</v>
      </c>
      <c r="E454" t="str">
        <f t="shared" si="169"/>
        <v>Original</v>
      </c>
      <c r="F454" s="3">
        <f t="shared" si="170"/>
        <v>45428</v>
      </c>
      <c r="G454" s="8">
        <f t="shared" si="171"/>
        <v>15</v>
      </c>
      <c r="H454" t="s">
        <v>647</v>
      </c>
      <c r="I454" t="s">
        <v>654</v>
      </c>
      <c r="J454" t="s">
        <v>668</v>
      </c>
      <c r="K454" t="s">
        <v>705</v>
      </c>
      <c r="L454" t="s">
        <v>707</v>
      </c>
      <c r="M454" t="s">
        <v>716</v>
      </c>
      <c r="N454" t="s">
        <v>727</v>
      </c>
      <c r="O454" t="s">
        <v>1185</v>
      </c>
      <c r="P454" s="4">
        <v>901.19</v>
      </c>
      <c r="Q454" s="23">
        <v>2125.44</v>
      </c>
      <c r="R454" s="4">
        <f t="shared" si="174"/>
        <v>2125.44</v>
      </c>
      <c r="S454" s="11">
        <v>7.0999999999999994E-2</v>
      </c>
      <c r="T454" s="8">
        <v>12</v>
      </c>
      <c r="U454" s="4">
        <f t="shared" si="175"/>
        <v>23694.405119999999</v>
      </c>
      <c r="V454" s="4">
        <f t="shared" si="176"/>
        <v>10814.28</v>
      </c>
      <c r="W454" s="4">
        <f t="shared" si="177"/>
        <v>12880.125119999999</v>
      </c>
      <c r="X454" s="11">
        <f t="shared" si="178"/>
        <v>0.54359352154100415</v>
      </c>
      <c r="Y454" s="3" t="str">
        <f t="shared" si="172"/>
        <v>May-2024</v>
      </c>
      <c r="Z454" s="3">
        <f t="shared" si="179"/>
        <v>45413</v>
      </c>
      <c r="AA454" s="3">
        <f t="shared" si="180"/>
        <v>44927</v>
      </c>
      <c r="AB454">
        <f t="shared" si="181"/>
        <v>16</v>
      </c>
      <c r="AC454" s="18" t="str">
        <f t="shared" si="173"/>
        <v>Q2-2024</v>
      </c>
      <c r="AD454" t="str">
        <f t="shared" si="182"/>
        <v>Asia → India → Bengaluru</v>
      </c>
      <c r="AG454" t="str">
        <f t="shared" si="183"/>
        <v>High</v>
      </c>
      <c r="AH454">
        <f t="shared" si="184"/>
        <v>0</v>
      </c>
      <c r="AI454">
        <f t="shared" si="185"/>
        <v>0</v>
      </c>
      <c r="AJ454" s="11">
        <f>MIN(S454, WhatIf_Panel!$B$2)</f>
        <v>7.0999999999999994E-2</v>
      </c>
      <c r="AK454">
        <f>P454 * (1 + WhatIf_Panel!$B$3)</f>
        <v>991.3090000000002</v>
      </c>
      <c r="AL454">
        <f>ROUND(T454 * (1 + WhatIf_Panel!$B$4), 0)</f>
        <v>13</v>
      </c>
      <c r="AM454">
        <f t="shared" si="186"/>
        <v>25668.938880000002</v>
      </c>
      <c r="AN454">
        <f t="shared" si="187"/>
        <v>12887.017000000003</v>
      </c>
      <c r="AO454">
        <f t="shared" si="188"/>
        <v>12781.921879999998</v>
      </c>
      <c r="AP454" s="11">
        <f t="shared" si="189"/>
        <v>0.49795287369510449</v>
      </c>
      <c r="AQ454" s="4">
        <f t="shared" si="190"/>
        <v>1974.5337600000021</v>
      </c>
      <c r="AR454" s="4">
        <f t="shared" si="191"/>
        <v>-98.203240000000733</v>
      </c>
    </row>
    <row r="455" spans="1:44" x14ac:dyDescent="0.25">
      <c r="A455" t="s">
        <v>467</v>
      </c>
      <c r="B455" s="3">
        <v>45817</v>
      </c>
      <c r="C455" s="13">
        <v>45832</v>
      </c>
      <c r="D455">
        <f t="shared" si="168"/>
        <v>15</v>
      </c>
      <c r="E455" t="str">
        <f t="shared" si="169"/>
        <v>Original</v>
      </c>
      <c r="F455" s="3">
        <f t="shared" si="170"/>
        <v>45832</v>
      </c>
      <c r="G455" s="8">
        <f t="shared" si="171"/>
        <v>15</v>
      </c>
      <c r="H455" t="s">
        <v>647</v>
      </c>
      <c r="I455" t="s">
        <v>652</v>
      </c>
      <c r="J455" t="s">
        <v>694</v>
      </c>
      <c r="K455" t="s">
        <v>701</v>
      </c>
      <c r="L455" t="s">
        <v>711</v>
      </c>
      <c r="M455" t="s">
        <v>717</v>
      </c>
      <c r="N455" t="s">
        <v>730</v>
      </c>
      <c r="O455" t="s">
        <v>1186</v>
      </c>
      <c r="P455" s="4">
        <v>400.39</v>
      </c>
      <c r="Q455" s="23">
        <v>712.75</v>
      </c>
      <c r="R455" s="4">
        <f t="shared" si="174"/>
        <v>712.75</v>
      </c>
      <c r="S455" s="11">
        <v>0.115</v>
      </c>
      <c r="T455" s="8">
        <v>19</v>
      </c>
      <c r="U455" s="4">
        <f t="shared" si="175"/>
        <v>11984.891250000001</v>
      </c>
      <c r="V455" s="4">
        <f t="shared" si="176"/>
        <v>7607.41</v>
      </c>
      <c r="W455" s="4">
        <f t="shared" si="177"/>
        <v>4377.4812500000007</v>
      </c>
      <c r="X455" s="11">
        <f t="shared" si="178"/>
        <v>0.36524997671547504</v>
      </c>
      <c r="Y455" s="3" t="str">
        <f t="shared" si="172"/>
        <v>Jun-2025</v>
      </c>
      <c r="Z455" s="3">
        <f t="shared" si="179"/>
        <v>45809</v>
      </c>
      <c r="AA455" s="3">
        <f t="shared" si="180"/>
        <v>44986</v>
      </c>
      <c r="AB455">
        <f t="shared" si="181"/>
        <v>27</v>
      </c>
      <c r="AC455" s="18" t="str">
        <f t="shared" si="173"/>
        <v>Q2-2025</v>
      </c>
      <c r="AD455" t="str">
        <f t="shared" si="182"/>
        <v>Asia → Japan → Nagoya</v>
      </c>
      <c r="AG455" t="str">
        <f t="shared" si="183"/>
        <v>Low</v>
      </c>
      <c r="AH455">
        <f t="shared" si="184"/>
        <v>0</v>
      </c>
      <c r="AI455">
        <f t="shared" si="185"/>
        <v>0</v>
      </c>
      <c r="AJ455" s="11">
        <f>MIN(S455, WhatIf_Panel!$B$2)</f>
        <v>0.115</v>
      </c>
      <c r="AK455">
        <f>P455 * (1 + WhatIf_Panel!$B$3)</f>
        <v>440.42900000000003</v>
      </c>
      <c r="AL455">
        <f>ROUND(T455 * (1 + WhatIf_Panel!$B$4), 0)</f>
        <v>20</v>
      </c>
      <c r="AM455">
        <f t="shared" si="186"/>
        <v>12615.674999999999</v>
      </c>
      <c r="AN455">
        <f t="shared" si="187"/>
        <v>8808.58</v>
      </c>
      <c r="AO455">
        <f t="shared" si="188"/>
        <v>3807.0949999999993</v>
      </c>
      <c r="AP455" s="11">
        <f t="shared" si="189"/>
        <v>0.30177497438702244</v>
      </c>
      <c r="AQ455" s="4">
        <f t="shared" si="190"/>
        <v>630.78374999999869</v>
      </c>
      <c r="AR455" s="4">
        <f t="shared" si="191"/>
        <v>-570.38625000000138</v>
      </c>
    </row>
    <row r="456" spans="1:44" x14ac:dyDescent="0.25">
      <c r="A456" t="s">
        <v>468</v>
      </c>
      <c r="B456" s="3">
        <v>45070</v>
      </c>
      <c r="C456" s="13">
        <v>45098</v>
      </c>
      <c r="D456">
        <f t="shared" si="168"/>
        <v>28</v>
      </c>
      <c r="E456" t="str">
        <f t="shared" si="169"/>
        <v>Original</v>
      </c>
      <c r="F456" s="3">
        <f t="shared" si="170"/>
        <v>45098</v>
      </c>
      <c r="G456" s="8">
        <f t="shared" si="171"/>
        <v>28</v>
      </c>
      <c r="H456" t="s">
        <v>648</v>
      </c>
      <c r="I456" t="s">
        <v>660</v>
      </c>
      <c r="J456" t="s">
        <v>697</v>
      </c>
      <c r="K456" t="s">
        <v>705</v>
      </c>
      <c r="L456" t="s">
        <v>709</v>
      </c>
      <c r="M456" t="s">
        <v>715</v>
      </c>
      <c r="N456" t="s">
        <v>732</v>
      </c>
      <c r="O456" t="s">
        <v>1187</v>
      </c>
      <c r="P456" s="4">
        <v>813.97</v>
      </c>
      <c r="Q456" s="23">
        <v>1568.83</v>
      </c>
      <c r="R456" s="4">
        <f t="shared" si="174"/>
        <v>1568.83</v>
      </c>
      <c r="S456" s="11">
        <v>1.7000000000000001E-2</v>
      </c>
      <c r="T456" s="8">
        <v>15</v>
      </c>
      <c r="U456" s="4">
        <f t="shared" si="175"/>
        <v>23132.398349999996</v>
      </c>
      <c r="V456" s="4">
        <f t="shared" si="176"/>
        <v>12209.550000000001</v>
      </c>
      <c r="W456" s="4">
        <f t="shared" si="177"/>
        <v>10922.848349999995</v>
      </c>
      <c r="X456" s="11">
        <f t="shared" si="178"/>
        <v>0.4721883215364911</v>
      </c>
      <c r="Y456" s="3" t="str">
        <f t="shared" si="172"/>
        <v>May-2023</v>
      </c>
      <c r="Z456" s="3">
        <f t="shared" si="179"/>
        <v>45047</v>
      </c>
      <c r="AA456" s="3">
        <f t="shared" si="180"/>
        <v>44927</v>
      </c>
      <c r="AB456">
        <f t="shared" si="181"/>
        <v>4</v>
      </c>
      <c r="AC456" s="18" t="str">
        <f t="shared" si="173"/>
        <v>Q2-2023</v>
      </c>
      <c r="AD456" t="str">
        <f t="shared" si="182"/>
        <v>Americas → USA → Austin</v>
      </c>
      <c r="AG456" t="str">
        <f t="shared" si="183"/>
        <v>Medium</v>
      </c>
      <c r="AH456">
        <f t="shared" si="184"/>
        <v>0</v>
      </c>
      <c r="AI456">
        <f t="shared" si="185"/>
        <v>0</v>
      </c>
      <c r="AJ456" s="11">
        <f>MIN(S456, WhatIf_Panel!$B$2)</f>
        <v>1.7000000000000001E-2</v>
      </c>
      <c r="AK456">
        <f>P456 * (1 + WhatIf_Panel!$B$3)</f>
        <v>895.36700000000008</v>
      </c>
      <c r="AL456">
        <f>ROUND(T456 * (1 + WhatIf_Panel!$B$4), 0)</f>
        <v>16</v>
      </c>
      <c r="AM456">
        <f t="shared" si="186"/>
        <v>24674.558239999998</v>
      </c>
      <c r="AN456">
        <f t="shared" si="187"/>
        <v>14325.872000000001</v>
      </c>
      <c r="AO456">
        <f t="shared" si="188"/>
        <v>10348.686239999997</v>
      </c>
      <c r="AP456" s="11">
        <f t="shared" si="189"/>
        <v>0.41940715369014031</v>
      </c>
      <c r="AQ456" s="4">
        <f t="shared" si="190"/>
        <v>1542.1598900000026</v>
      </c>
      <c r="AR456" s="4">
        <f t="shared" si="191"/>
        <v>-574.16210999999748</v>
      </c>
    </row>
    <row r="457" spans="1:44" x14ac:dyDescent="0.25">
      <c r="A457" t="s">
        <v>469</v>
      </c>
      <c r="B457" s="3">
        <v>45653</v>
      </c>
      <c r="C457" s="13">
        <v>45655</v>
      </c>
      <c r="D457">
        <f t="shared" si="168"/>
        <v>2</v>
      </c>
      <c r="E457" t="str">
        <f t="shared" si="169"/>
        <v>Original</v>
      </c>
      <c r="F457" s="3">
        <f t="shared" si="170"/>
        <v>45655</v>
      </c>
      <c r="G457" s="8">
        <f t="shared" si="171"/>
        <v>2</v>
      </c>
      <c r="H457" t="s">
        <v>648</v>
      </c>
      <c r="I457" t="s">
        <v>653</v>
      </c>
      <c r="J457" t="s">
        <v>688</v>
      </c>
      <c r="K457" t="s">
        <v>706</v>
      </c>
      <c r="L457" t="s">
        <v>709</v>
      </c>
      <c r="M457" t="s">
        <v>712</v>
      </c>
      <c r="N457" t="s">
        <v>733</v>
      </c>
      <c r="O457" t="s">
        <v>1188</v>
      </c>
      <c r="P457" s="4">
        <v>1146.72</v>
      </c>
      <c r="Q457" s="23">
        <v>2074.34</v>
      </c>
      <c r="R457" s="4">
        <f t="shared" si="174"/>
        <v>2074.34</v>
      </c>
      <c r="S457" s="11">
        <v>0.111</v>
      </c>
      <c r="T457" s="8">
        <v>8</v>
      </c>
      <c r="U457" s="4">
        <f t="shared" si="175"/>
        <v>14752.706080000002</v>
      </c>
      <c r="V457" s="4">
        <f t="shared" si="176"/>
        <v>9173.76</v>
      </c>
      <c r="W457" s="4">
        <f t="shared" si="177"/>
        <v>5578.9460800000015</v>
      </c>
      <c r="X457" s="11">
        <f t="shared" si="178"/>
        <v>0.37816425337472737</v>
      </c>
      <c r="Y457" s="3" t="str">
        <f t="shared" si="172"/>
        <v>Dec-2024</v>
      </c>
      <c r="Z457" s="3">
        <f t="shared" si="179"/>
        <v>45627</v>
      </c>
      <c r="AA457" s="3">
        <f t="shared" si="180"/>
        <v>44927</v>
      </c>
      <c r="AB457">
        <f t="shared" si="181"/>
        <v>23</v>
      </c>
      <c r="AC457" s="18" t="str">
        <f t="shared" si="173"/>
        <v>Q4-2024</v>
      </c>
      <c r="AD457" t="str">
        <f t="shared" si="182"/>
        <v>Americas → Canada → Vancouver</v>
      </c>
      <c r="AG457" t="str">
        <f t="shared" si="183"/>
        <v>High</v>
      </c>
      <c r="AH457">
        <f t="shared" si="184"/>
        <v>1</v>
      </c>
      <c r="AI457">
        <f t="shared" si="185"/>
        <v>0</v>
      </c>
      <c r="AJ457" s="11">
        <f>MIN(S457, WhatIf_Panel!$B$2)</f>
        <v>0.111</v>
      </c>
      <c r="AK457">
        <f>P457 * (1 + WhatIf_Panel!$B$3)</f>
        <v>1261.3920000000001</v>
      </c>
      <c r="AL457">
        <f>ROUND(T457 * (1 + WhatIf_Panel!$B$4), 0)</f>
        <v>8</v>
      </c>
      <c r="AM457">
        <f t="shared" si="186"/>
        <v>14752.706080000002</v>
      </c>
      <c r="AN457">
        <f t="shared" si="187"/>
        <v>10091.136</v>
      </c>
      <c r="AO457">
        <f t="shared" si="188"/>
        <v>4661.5700800000013</v>
      </c>
      <c r="AP457" s="11">
        <f t="shared" si="189"/>
        <v>0.31598067871220009</v>
      </c>
      <c r="AQ457" s="4">
        <f t="shared" si="190"/>
        <v>0</v>
      </c>
      <c r="AR457" s="4">
        <f t="shared" si="191"/>
        <v>-917.3760000000002</v>
      </c>
    </row>
    <row r="458" spans="1:44" x14ac:dyDescent="0.25">
      <c r="A458" t="s">
        <v>470</v>
      </c>
      <c r="B458" s="3">
        <v>45265</v>
      </c>
      <c r="C458" s="13">
        <v>45272</v>
      </c>
      <c r="D458">
        <f t="shared" si="168"/>
        <v>7</v>
      </c>
      <c r="E458" t="str">
        <f t="shared" si="169"/>
        <v>Original</v>
      </c>
      <c r="F458" s="3">
        <f t="shared" si="170"/>
        <v>45272</v>
      </c>
      <c r="G458" s="8">
        <f t="shared" si="171"/>
        <v>7</v>
      </c>
      <c r="H458" t="s">
        <v>648</v>
      </c>
      <c r="I458" t="s">
        <v>655</v>
      </c>
      <c r="J458" t="s">
        <v>672</v>
      </c>
      <c r="K458" t="s">
        <v>701</v>
      </c>
      <c r="L458" t="s">
        <v>711</v>
      </c>
      <c r="M458" t="s">
        <v>721</v>
      </c>
      <c r="N458" t="s">
        <v>730</v>
      </c>
      <c r="O458" t="s">
        <v>1189</v>
      </c>
      <c r="P458" s="4">
        <v>307.43</v>
      </c>
      <c r="Q458" s="23">
        <v>495.19</v>
      </c>
      <c r="R458" s="4">
        <f t="shared" si="174"/>
        <v>495.19</v>
      </c>
      <c r="S458" s="11">
        <v>0</v>
      </c>
      <c r="T458" s="8">
        <v>42</v>
      </c>
      <c r="U458" s="4">
        <f t="shared" si="175"/>
        <v>20797.98</v>
      </c>
      <c r="V458" s="4">
        <f t="shared" si="176"/>
        <v>12912.06</v>
      </c>
      <c r="W458" s="4">
        <f t="shared" si="177"/>
        <v>7885.92</v>
      </c>
      <c r="X458" s="11">
        <f t="shared" si="178"/>
        <v>0.37916759223732305</v>
      </c>
      <c r="Y458" s="3" t="str">
        <f t="shared" si="172"/>
        <v>Dec-2023</v>
      </c>
      <c r="Z458" s="3">
        <f t="shared" si="179"/>
        <v>45261</v>
      </c>
      <c r="AA458" s="3">
        <f t="shared" si="180"/>
        <v>44927</v>
      </c>
      <c r="AB458">
        <f t="shared" si="181"/>
        <v>11</v>
      </c>
      <c r="AC458" s="18" t="str">
        <f t="shared" si="173"/>
        <v>Q4-2023</v>
      </c>
      <c r="AD458" t="str">
        <f t="shared" si="182"/>
        <v>Americas → Brazil → Brasília</v>
      </c>
      <c r="AG458" t="str">
        <f t="shared" si="183"/>
        <v>Low</v>
      </c>
      <c r="AH458">
        <f t="shared" si="184"/>
        <v>1</v>
      </c>
      <c r="AI458">
        <f t="shared" si="185"/>
        <v>0</v>
      </c>
      <c r="AJ458" s="11">
        <f>MIN(S458, WhatIf_Panel!$B$2)</f>
        <v>0</v>
      </c>
      <c r="AK458">
        <f>P458 * (1 + WhatIf_Panel!$B$3)</f>
        <v>338.17300000000006</v>
      </c>
      <c r="AL458">
        <f>ROUND(T458 * (1 + WhatIf_Panel!$B$4), 0)</f>
        <v>44</v>
      </c>
      <c r="AM458">
        <f t="shared" si="186"/>
        <v>21788.36</v>
      </c>
      <c r="AN458">
        <f t="shared" si="187"/>
        <v>14879.612000000003</v>
      </c>
      <c r="AO458">
        <f t="shared" si="188"/>
        <v>6908.7479999999978</v>
      </c>
      <c r="AP458" s="11">
        <f t="shared" si="189"/>
        <v>0.31708435146105524</v>
      </c>
      <c r="AQ458" s="4">
        <f t="shared" si="190"/>
        <v>990.38000000000102</v>
      </c>
      <c r="AR458" s="4">
        <f t="shared" si="191"/>
        <v>-977.1720000000023</v>
      </c>
    </row>
    <row r="459" spans="1:44" x14ac:dyDescent="0.25">
      <c r="A459" t="s">
        <v>471</v>
      </c>
      <c r="B459" s="3">
        <v>45048</v>
      </c>
      <c r="C459" s="13">
        <v>45065</v>
      </c>
      <c r="D459">
        <f t="shared" si="168"/>
        <v>17</v>
      </c>
      <c r="E459" t="str">
        <f t="shared" si="169"/>
        <v>Original</v>
      </c>
      <c r="F459" s="3">
        <f t="shared" si="170"/>
        <v>45065</v>
      </c>
      <c r="G459" s="8">
        <f t="shared" si="171"/>
        <v>17</v>
      </c>
      <c r="H459" t="s">
        <v>647</v>
      </c>
      <c r="I459" t="s">
        <v>659</v>
      </c>
      <c r="J459" t="s">
        <v>685</v>
      </c>
      <c r="K459" t="s">
        <v>703</v>
      </c>
      <c r="L459" t="s">
        <v>711</v>
      </c>
      <c r="M459" t="s">
        <v>713</v>
      </c>
      <c r="N459" t="s">
        <v>732</v>
      </c>
      <c r="O459" t="s">
        <v>1190</v>
      </c>
      <c r="P459" s="4">
        <v>714.28</v>
      </c>
      <c r="Q459" s="23">
        <v>757.59</v>
      </c>
      <c r="R459" s="4">
        <f t="shared" si="174"/>
        <v>757.59</v>
      </c>
      <c r="S459" s="11">
        <v>0.13600000000000001</v>
      </c>
      <c r="T459" s="8">
        <v>12</v>
      </c>
      <c r="U459" s="4">
        <f t="shared" si="175"/>
        <v>7854.6931199999999</v>
      </c>
      <c r="V459" s="4">
        <f t="shared" si="176"/>
        <v>8571.36</v>
      </c>
      <c r="W459" s="4">
        <f t="shared" si="177"/>
        <v>-716.66688000000067</v>
      </c>
      <c r="X459" s="11">
        <f t="shared" si="178"/>
        <v>-9.1240595787910383E-2</v>
      </c>
      <c r="Y459" s="3" t="str">
        <f t="shared" si="172"/>
        <v>May-2023</v>
      </c>
      <c r="Z459" s="3">
        <f t="shared" si="179"/>
        <v>45047</v>
      </c>
      <c r="AA459" s="3">
        <f t="shared" si="180"/>
        <v>44927</v>
      </c>
      <c r="AB459">
        <f t="shared" si="181"/>
        <v>4</v>
      </c>
      <c r="AC459" s="18" t="str">
        <f t="shared" si="173"/>
        <v>Q2-2023</v>
      </c>
      <c r="AD459" t="str">
        <f t="shared" si="182"/>
        <v>Asia → China → Shanghai</v>
      </c>
      <c r="AG459" t="str">
        <f t="shared" si="183"/>
        <v>Low</v>
      </c>
      <c r="AH459">
        <f t="shared" si="184"/>
        <v>0</v>
      </c>
      <c r="AI459">
        <f t="shared" si="185"/>
        <v>0</v>
      </c>
      <c r="AJ459" s="11">
        <f>MIN(S459, WhatIf_Panel!$B$2)</f>
        <v>0.13600000000000001</v>
      </c>
      <c r="AK459">
        <f>P459 * (1 + WhatIf_Panel!$B$3)</f>
        <v>785.70800000000008</v>
      </c>
      <c r="AL459">
        <f>ROUND(T459 * (1 + WhatIf_Panel!$B$4), 0)</f>
        <v>13</v>
      </c>
      <c r="AM459">
        <f t="shared" si="186"/>
        <v>8509.2508799999996</v>
      </c>
      <c r="AN459">
        <f t="shared" si="187"/>
        <v>10214.204000000002</v>
      </c>
      <c r="AO459">
        <f t="shared" si="188"/>
        <v>-1704.9531200000019</v>
      </c>
      <c r="AP459" s="11">
        <f t="shared" si="189"/>
        <v>-0.20036465536670156</v>
      </c>
      <c r="AQ459" s="4">
        <f t="shared" si="190"/>
        <v>654.55775999999969</v>
      </c>
      <c r="AR459" s="4">
        <f t="shared" si="191"/>
        <v>-988.28624000000127</v>
      </c>
    </row>
    <row r="460" spans="1:44" x14ac:dyDescent="0.25">
      <c r="A460" t="s">
        <v>472</v>
      </c>
      <c r="B460" s="3">
        <v>45260</v>
      </c>
      <c r="C460" s="13">
        <v>45270</v>
      </c>
      <c r="D460">
        <f t="shared" si="168"/>
        <v>10</v>
      </c>
      <c r="E460" t="str">
        <f t="shared" si="169"/>
        <v>Original</v>
      </c>
      <c r="F460" s="3">
        <f t="shared" si="170"/>
        <v>45270</v>
      </c>
      <c r="G460" s="8">
        <f t="shared" si="171"/>
        <v>10</v>
      </c>
      <c r="H460" t="s">
        <v>649</v>
      </c>
      <c r="I460" t="s">
        <v>656</v>
      </c>
      <c r="J460" t="s">
        <v>684</v>
      </c>
      <c r="K460" t="s">
        <v>705</v>
      </c>
      <c r="L460" t="s">
        <v>711</v>
      </c>
      <c r="M460" t="s">
        <v>721</v>
      </c>
      <c r="N460" t="s">
        <v>731</v>
      </c>
      <c r="O460" t="s">
        <v>1191</v>
      </c>
      <c r="P460" s="4">
        <v>174.74</v>
      </c>
      <c r="Q460" s="23">
        <v>415.96</v>
      </c>
      <c r="R460" s="4">
        <f t="shared" si="174"/>
        <v>415.96</v>
      </c>
      <c r="S460" s="11">
        <v>0.125</v>
      </c>
      <c r="T460" s="8">
        <v>21</v>
      </c>
      <c r="U460" s="4">
        <f t="shared" si="175"/>
        <v>7643.2649999999994</v>
      </c>
      <c r="V460" s="4">
        <f t="shared" si="176"/>
        <v>3669.54</v>
      </c>
      <c r="W460" s="4">
        <f t="shared" si="177"/>
        <v>3973.7249999999995</v>
      </c>
      <c r="X460" s="11">
        <f t="shared" si="178"/>
        <v>0.51989889137691803</v>
      </c>
      <c r="Y460" s="3" t="str">
        <f t="shared" si="172"/>
        <v>Nov-2023</v>
      </c>
      <c r="Z460" s="3">
        <f t="shared" si="179"/>
        <v>45231</v>
      </c>
      <c r="AA460" s="3">
        <f t="shared" si="180"/>
        <v>44927</v>
      </c>
      <c r="AB460">
        <f t="shared" si="181"/>
        <v>10</v>
      </c>
      <c r="AC460" s="18" t="str">
        <f t="shared" si="173"/>
        <v>Q4-2023</v>
      </c>
      <c r="AD460" t="str">
        <f t="shared" si="182"/>
        <v>Europe → Germany → Munich</v>
      </c>
      <c r="AG460" t="str">
        <f t="shared" si="183"/>
        <v>Low</v>
      </c>
      <c r="AH460">
        <f t="shared" si="184"/>
        <v>0</v>
      </c>
      <c r="AI460">
        <f t="shared" si="185"/>
        <v>0</v>
      </c>
      <c r="AJ460" s="11">
        <f>MIN(S460, WhatIf_Panel!$B$2)</f>
        <v>0.125</v>
      </c>
      <c r="AK460">
        <f>P460 * (1 + WhatIf_Panel!$B$3)</f>
        <v>192.21400000000003</v>
      </c>
      <c r="AL460">
        <f>ROUND(T460 * (1 + WhatIf_Panel!$B$4), 0)</f>
        <v>22</v>
      </c>
      <c r="AM460">
        <f t="shared" si="186"/>
        <v>8007.23</v>
      </c>
      <c r="AN460">
        <f t="shared" si="187"/>
        <v>4228.7080000000005</v>
      </c>
      <c r="AO460">
        <f t="shared" si="188"/>
        <v>3778.521999999999</v>
      </c>
      <c r="AP460" s="11">
        <f t="shared" si="189"/>
        <v>0.47188878051460981</v>
      </c>
      <c r="AQ460" s="4">
        <f t="shared" si="190"/>
        <v>363.96500000000015</v>
      </c>
      <c r="AR460" s="4">
        <f t="shared" si="191"/>
        <v>-195.20300000000043</v>
      </c>
    </row>
    <row r="461" spans="1:44" x14ac:dyDescent="0.25">
      <c r="A461" t="s">
        <v>473</v>
      </c>
      <c r="B461" s="3">
        <v>45417</v>
      </c>
      <c r="C461" s="13">
        <v>45430</v>
      </c>
      <c r="D461">
        <f t="shared" si="168"/>
        <v>13</v>
      </c>
      <c r="E461" t="str">
        <f t="shared" si="169"/>
        <v>Original</v>
      </c>
      <c r="F461" s="3">
        <f t="shared" si="170"/>
        <v>45430</v>
      </c>
      <c r="G461" s="8">
        <f t="shared" si="171"/>
        <v>13</v>
      </c>
      <c r="H461" t="s">
        <v>649</v>
      </c>
      <c r="I461" t="s">
        <v>657</v>
      </c>
      <c r="J461" t="s">
        <v>673</v>
      </c>
      <c r="K461" t="s">
        <v>701</v>
      </c>
      <c r="L461" t="s">
        <v>709</v>
      </c>
      <c r="M461" t="s">
        <v>720</v>
      </c>
      <c r="N461" t="s">
        <v>727</v>
      </c>
      <c r="O461" t="s">
        <v>1192</v>
      </c>
      <c r="P461" s="4">
        <v>1264.04</v>
      </c>
      <c r="Q461" s="23">
        <v>1870.89</v>
      </c>
      <c r="R461" s="4">
        <f t="shared" si="174"/>
        <v>1870.89</v>
      </c>
      <c r="S461" s="11">
        <v>0</v>
      </c>
      <c r="T461" s="8">
        <v>13</v>
      </c>
      <c r="U461" s="4">
        <f t="shared" si="175"/>
        <v>24321.57</v>
      </c>
      <c r="V461" s="4">
        <f t="shared" si="176"/>
        <v>16432.52</v>
      </c>
      <c r="W461" s="4">
        <f t="shared" si="177"/>
        <v>7889.0499999999993</v>
      </c>
      <c r="X461" s="11">
        <f t="shared" si="178"/>
        <v>0.32436433996653996</v>
      </c>
      <c r="Y461" s="3" t="str">
        <f t="shared" si="172"/>
        <v>May-2024</v>
      </c>
      <c r="Z461" s="3">
        <f t="shared" si="179"/>
        <v>45413</v>
      </c>
      <c r="AA461" s="3">
        <f t="shared" si="180"/>
        <v>44927</v>
      </c>
      <c r="AB461">
        <f t="shared" si="181"/>
        <v>16</v>
      </c>
      <c r="AC461" s="18" t="str">
        <f t="shared" si="173"/>
        <v>Q2-2024</v>
      </c>
      <c r="AD461" t="str">
        <f t="shared" si="182"/>
        <v>Europe → France → Marseille</v>
      </c>
      <c r="AG461" t="str">
        <f t="shared" si="183"/>
        <v>High</v>
      </c>
      <c r="AH461">
        <f t="shared" si="184"/>
        <v>0</v>
      </c>
      <c r="AI461">
        <f t="shared" si="185"/>
        <v>0</v>
      </c>
      <c r="AJ461" s="11">
        <f>MIN(S461, WhatIf_Panel!$B$2)</f>
        <v>0</v>
      </c>
      <c r="AK461">
        <f>P461 * (1 + WhatIf_Panel!$B$3)</f>
        <v>1390.444</v>
      </c>
      <c r="AL461">
        <f>ROUND(T461 * (1 + WhatIf_Panel!$B$4), 0)</f>
        <v>14</v>
      </c>
      <c r="AM461">
        <f t="shared" si="186"/>
        <v>26192.460000000003</v>
      </c>
      <c r="AN461">
        <f t="shared" si="187"/>
        <v>19466.216</v>
      </c>
      <c r="AO461">
        <f t="shared" si="188"/>
        <v>6726.2440000000024</v>
      </c>
      <c r="AP461" s="11">
        <f t="shared" si="189"/>
        <v>0.25680077396319406</v>
      </c>
      <c r="AQ461" s="4">
        <f t="shared" si="190"/>
        <v>1870.8900000000031</v>
      </c>
      <c r="AR461" s="4">
        <f t="shared" si="191"/>
        <v>-1162.8059999999969</v>
      </c>
    </row>
    <row r="462" spans="1:44" x14ac:dyDescent="0.25">
      <c r="A462" t="s">
        <v>474</v>
      </c>
      <c r="B462" s="3">
        <v>45116</v>
      </c>
      <c r="C462" s="13">
        <v>45126</v>
      </c>
      <c r="D462">
        <f t="shared" si="168"/>
        <v>10</v>
      </c>
      <c r="E462" t="str">
        <f t="shared" si="169"/>
        <v>Original</v>
      </c>
      <c r="F462" s="3">
        <f t="shared" si="170"/>
        <v>45126</v>
      </c>
      <c r="G462" s="8">
        <f t="shared" si="171"/>
        <v>10</v>
      </c>
      <c r="H462" t="s">
        <v>647</v>
      </c>
      <c r="I462" t="s">
        <v>652</v>
      </c>
      <c r="J462" t="s">
        <v>689</v>
      </c>
      <c r="K462" t="s">
        <v>706</v>
      </c>
      <c r="L462" t="s">
        <v>710</v>
      </c>
      <c r="M462" t="s">
        <v>725</v>
      </c>
      <c r="N462" t="s">
        <v>727</v>
      </c>
      <c r="O462" t="s">
        <v>1193</v>
      </c>
      <c r="P462" s="4">
        <v>141.26</v>
      </c>
      <c r="Q462" s="23">
        <v>206.88</v>
      </c>
      <c r="R462" s="4">
        <f t="shared" si="174"/>
        <v>206.88</v>
      </c>
      <c r="S462" s="11">
        <v>0.107</v>
      </c>
      <c r="T462" s="8">
        <v>9</v>
      </c>
      <c r="U462" s="4">
        <f t="shared" si="175"/>
        <v>1662.6945600000001</v>
      </c>
      <c r="V462" s="4">
        <f t="shared" si="176"/>
        <v>1271.3399999999999</v>
      </c>
      <c r="W462" s="4">
        <f t="shared" si="177"/>
        <v>391.35456000000022</v>
      </c>
      <c r="X462" s="11">
        <f t="shared" si="178"/>
        <v>0.23537369365062469</v>
      </c>
      <c r="Y462" s="3" t="str">
        <f t="shared" si="172"/>
        <v>Jul-2023</v>
      </c>
      <c r="Z462" s="3">
        <f t="shared" si="179"/>
        <v>45108</v>
      </c>
      <c r="AA462" s="3">
        <f t="shared" si="180"/>
        <v>44986</v>
      </c>
      <c r="AB462">
        <f t="shared" si="181"/>
        <v>4</v>
      </c>
      <c r="AC462" s="18" t="str">
        <f t="shared" si="173"/>
        <v>Q3-2023</v>
      </c>
      <c r="AD462" t="str">
        <f t="shared" si="182"/>
        <v>Asia → Japan → Tokyo</v>
      </c>
      <c r="AG462" t="str">
        <f t="shared" si="183"/>
        <v>Low</v>
      </c>
      <c r="AH462">
        <f t="shared" si="184"/>
        <v>0</v>
      </c>
      <c r="AI462">
        <f t="shared" si="185"/>
        <v>0</v>
      </c>
      <c r="AJ462" s="11">
        <f>MIN(S462, WhatIf_Panel!$B$2)</f>
        <v>0.107</v>
      </c>
      <c r="AK462">
        <f>P462 * (1 + WhatIf_Panel!$B$3)</f>
        <v>155.386</v>
      </c>
      <c r="AL462">
        <f>ROUND(T462 * (1 + WhatIf_Panel!$B$4), 0)</f>
        <v>9</v>
      </c>
      <c r="AM462">
        <f t="shared" si="186"/>
        <v>1662.6945600000001</v>
      </c>
      <c r="AN462">
        <f t="shared" si="187"/>
        <v>1398.4739999999999</v>
      </c>
      <c r="AO462">
        <f t="shared" si="188"/>
        <v>264.22056000000021</v>
      </c>
      <c r="AP462" s="11">
        <f t="shared" si="189"/>
        <v>0.15891106301568714</v>
      </c>
      <c r="AQ462" s="4">
        <f t="shared" si="190"/>
        <v>0</v>
      </c>
      <c r="AR462" s="4">
        <f t="shared" si="191"/>
        <v>-127.13400000000001</v>
      </c>
    </row>
    <row r="463" spans="1:44" x14ac:dyDescent="0.25">
      <c r="A463" t="s">
        <v>475</v>
      </c>
      <c r="B463" s="3">
        <v>45063</v>
      </c>
      <c r="C463" s="13">
        <v>45092</v>
      </c>
      <c r="D463">
        <f t="shared" si="168"/>
        <v>29</v>
      </c>
      <c r="E463" t="str">
        <f t="shared" si="169"/>
        <v>Original</v>
      </c>
      <c r="F463" s="3">
        <f t="shared" si="170"/>
        <v>45092</v>
      </c>
      <c r="G463" s="8">
        <f t="shared" si="171"/>
        <v>29</v>
      </c>
      <c r="H463" t="s">
        <v>646</v>
      </c>
      <c r="I463" t="s">
        <v>661</v>
      </c>
      <c r="J463" t="s">
        <v>687</v>
      </c>
      <c r="K463" t="s">
        <v>706</v>
      </c>
      <c r="L463" t="s">
        <v>707</v>
      </c>
      <c r="M463" t="s">
        <v>723</v>
      </c>
      <c r="N463" t="s">
        <v>733</v>
      </c>
      <c r="O463" t="s">
        <v>1194</v>
      </c>
      <c r="P463" s="4">
        <v>40.89</v>
      </c>
      <c r="Q463" s="23">
        <v>62.82</v>
      </c>
      <c r="R463" s="4">
        <f t="shared" si="174"/>
        <v>62.82</v>
      </c>
      <c r="S463" s="11">
        <v>0.129</v>
      </c>
      <c r="T463" s="8">
        <v>17</v>
      </c>
      <c r="U463" s="4">
        <f t="shared" si="175"/>
        <v>930.17574000000002</v>
      </c>
      <c r="V463" s="4">
        <f t="shared" si="176"/>
        <v>695.13</v>
      </c>
      <c r="W463" s="4">
        <f t="shared" si="177"/>
        <v>235.04574000000002</v>
      </c>
      <c r="X463" s="11">
        <f t="shared" si="178"/>
        <v>0.25268960465470752</v>
      </c>
      <c r="Y463" s="3" t="str">
        <f t="shared" si="172"/>
        <v>May-2023</v>
      </c>
      <c r="Z463" s="3">
        <f t="shared" si="179"/>
        <v>45047</v>
      </c>
      <c r="AA463" s="3">
        <f t="shared" si="180"/>
        <v>44927</v>
      </c>
      <c r="AB463">
        <f t="shared" si="181"/>
        <v>4</v>
      </c>
      <c r="AC463" s="18" t="str">
        <f t="shared" si="173"/>
        <v>Q2-2023</v>
      </c>
      <c r="AD463" t="str">
        <f t="shared" si="182"/>
        <v>Africa → South Africa → Durban</v>
      </c>
      <c r="AG463" t="str">
        <f t="shared" si="183"/>
        <v>Low</v>
      </c>
      <c r="AH463">
        <f t="shared" si="184"/>
        <v>0</v>
      </c>
      <c r="AI463">
        <f t="shared" si="185"/>
        <v>0</v>
      </c>
      <c r="AJ463" s="11">
        <f>MIN(S463, WhatIf_Panel!$B$2)</f>
        <v>0.129</v>
      </c>
      <c r="AK463">
        <f>P463 * (1 + WhatIf_Panel!$B$3)</f>
        <v>44.979000000000006</v>
      </c>
      <c r="AL463">
        <f>ROUND(T463 * (1 + WhatIf_Panel!$B$4), 0)</f>
        <v>18</v>
      </c>
      <c r="AM463">
        <f t="shared" si="186"/>
        <v>984.89196000000004</v>
      </c>
      <c r="AN463">
        <f t="shared" si="187"/>
        <v>809.62200000000007</v>
      </c>
      <c r="AO463">
        <f t="shared" si="188"/>
        <v>175.26995999999997</v>
      </c>
      <c r="AP463" s="11">
        <f t="shared" si="189"/>
        <v>0.17795856512017821</v>
      </c>
      <c r="AQ463" s="4">
        <f t="shared" si="190"/>
        <v>54.716220000000021</v>
      </c>
      <c r="AR463" s="4">
        <f t="shared" si="191"/>
        <v>-59.775780000000054</v>
      </c>
    </row>
    <row r="464" spans="1:44" x14ac:dyDescent="0.25">
      <c r="A464" t="s">
        <v>476</v>
      </c>
      <c r="B464" s="3">
        <v>45358</v>
      </c>
      <c r="C464" s="13">
        <v>45385</v>
      </c>
      <c r="D464">
        <f t="shared" si="168"/>
        <v>27</v>
      </c>
      <c r="E464" t="str">
        <f t="shared" si="169"/>
        <v>Original</v>
      </c>
      <c r="F464" s="3">
        <f t="shared" si="170"/>
        <v>45385</v>
      </c>
      <c r="G464" s="8">
        <f t="shared" si="171"/>
        <v>27</v>
      </c>
      <c r="H464" t="s">
        <v>649</v>
      </c>
      <c r="I464" t="s">
        <v>656</v>
      </c>
      <c r="J464" t="s">
        <v>698</v>
      </c>
      <c r="K464" t="s">
        <v>701</v>
      </c>
      <c r="L464" t="s">
        <v>711</v>
      </c>
      <c r="M464" t="s">
        <v>724</v>
      </c>
      <c r="N464" t="s">
        <v>728</v>
      </c>
      <c r="O464" t="s">
        <v>1195</v>
      </c>
      <c r="P464" s="4">
        <v>738.16</v>
      </c>
      <c r="Q464" s="23">
        <v>956.49</v>
      </c>
      <c r="R464" s="4">
        <f t="shared" si="174"/>
        <v>956.49</v>
      </c>
      <c r="S464" s="11">
        <v>0.152</v>
      </c>
      <c r="T464" s="8">
        <v>5</v>
      </c>
      <c r="U464" s="4">
        <f t="shared" si="175"/>
        <v>4055.5175999999997</v>
      </c>
      <c r="V464" s="4">
        <f t="shared" si="176"/>
        <v>3690.7999999999997</v>
      </c>
      <c r="W464" s="4">
        <f t="shared" si="177"/>
        <v>364.71759999999995</v>
      </c>
      <c r="X464" s="11">
        <f t="shared" si="178"/>
        <v>8.9931208780847108E-2</v>
      </c>
      <c r="Y464" s="3" t="str">
        <f t="shared" si="172"/>
        <v>Mar-2024</v>
      </c>
      <c r="Z464" s="3">
        <f t="shared" si="179"/>
        <v>45352</v>
      </c>
      <c r="AA464" s="3">
        <f t="shared" si="180"/>
        <v>44927</v>
      </c>
      <c r="AB464">
        <f t="shared" si="181"/>
        <v>14</v>
      </c>
      <c r="AC464" s="18" t="str">
        <f t="shared" si="173"/>
        <v>Q1-2024</v>
      </c>
      <c r="AD464" t="str">
        <f t="shared" si="182"/>
        <v>Europe → Germany → Frankfurt</v>
      </c>
      <c r="AG464" t="str">
        <f t="shared" si="183"/>
        <v>Medium</v>
      </c>
      <c r="AH464">
        <f t="shared" si="184"/>
        <v>0</v>
      </c>
      <c r="AI464">
        <f t="shared" si="185"/>
        <v>0</v>
      </c>
      <c r="AJ464" s="11">
        <f>MIN(S464, WhatIf_Panel!$B$2)</f>
        <v>0.152</v>
      </c>
      <c r="AK464">
        <f>P464 * (1 + WhatIf_Panel!$B$3)</f>
        <v>811.976</v>
      </c>
      <c r="AL464">
        <f>ROUND(T464 * (1 + WhatIf_Panel!$B$4), 0)</f>
        <v>5</v>
      </c>
      <c r="AM464">
        <f t="shared" si="186"/>
        <v>4055.5175999999997</v>
      </c>
      <c r="AN464">
        <f t="shared" si="187"/>
        <v>4059.88</v>
      </c>
      <c r="AO464">
        <f t="shared" si="188"/>
        <v>-4.3624000000004344</v>
      </c>
      <c r="AP464" s="11">
        <f t="shared" si="189"/>
        <v>-1.0756703410682855E-3</v>
      </c>
      <c r="AQ464" s="4">
        <f t="shared" si="190"/>
        <v>0</v>
      </c>
      <c r="AR464" s="4">
        <f t="shared" si="191"/>
        <v>-369.08000000000038</v>
      </c>
    </row>
    <row r="465" spans="1:44" x14ac:dyDescent="0.25">
      <c r="A465" t="s">
        <v>477</v>
      </c>
      <c r="B465" s="3">
        <v>45757</v>
      </c>
      <c r="C465" s="13">
        <v>45766</v>
      </c>
      <c r="D465">
        <f t="shared" si="168"/>
        <v>9</v>
      </c>
      <c r="E465" t="str">
        <f t="shared" si="169"/>
        <v>Original</v>
      </c>
      <c r="F465" s="3">
        <f t="shared" si="170"/>
        <v>45766</v>
      </c>
      <c r="G465" s="8">
        <f t="shared" si="171"/>
        <v>9</v>
      </c>
      <c r="H465" t="s">
        <v>646</v>
      </c>
      <c r="I465" t="s">
        <v>661</v>
      </c>
      <c r="J465" t="s">
        <v>687</v>
      </c>
      <c r="K465" t="s">
        <v>706</v>
      </c>
      <c r="L465" s="9" t="s">
        <v>1422</v>
      </c>
      <c r="M465" t="s">
        <v>715</v>
      </c>
      <c r="N465" t="s">
        <v>729</v>
      </c>
      <c r="O465" t="s">
        <v>1196</v>
      </c>
      <c r="P465" s="4">
        <v>113.74</v>
      </c>
      <c r="Q465" s="23">
        <v>165.7</v>
      </c>
      <c r="R465" s="4">
        <f t="shared" si="174"/>
        <v>165.7</v>
      </c>
      <c r="S465" s="11">
        <v>0.124</v>
      </c>
      <c r="T465" s="8">
        <v>13</v>
      </c>
      <c r="U465" s="4">
        <f t="shared" si="175"/>
        <v>1886.9915999999998</v>
      </c>
      <c r="V465" s="4">
        <f t="shared" si="176"/>
        <v>1478.62</v>
      </c>
      <c r="W465" s="4">
        <f t="shared" si="177"/>
        <v>408.37159999999994</v>
      </c>
      <c r="X465" s="11">
        <f t="shared" si="178"/>
        <v>0.21641410592394794</v>
      </c>
      <c r="Y465" s="3" t="str">
        <f t="shared" si="172"/>
        <v>Apr-2025</v>
      </c>
      <c r="Z465" s="3">
        <f t="shared" si="179"/>
        <v>45748</v>
      </c>
      <c r="AA465" s="3">
        <f t="shared" si="180"/>
        <v>44927</v>
      </c>
      <c r="AB465">
        <f t="shared" si="181"/>
        <v>27</v>
      </c>
      <c r="AC465" s="18" t="str">
        <f t="shared" si="173"/>
        <v>Q2-2025</v>
      </c>
      <c r="AD465" t="str">
        <f t="shared" si="182"/>
        <v>Africa → South Africa → Durban</v>
      </c>
      <c r="AG465" t="str">
        <f t="shared" si="183"/>
        <v>Low</v>
      </c>
      <c r="AH465">
        <f t="shared" si="184"/>
        <v>0</v>
      </c>
      <c r="AI465">
        <f t="shared" si="185"/>
        <v>0</v>
      </c>
      <c r="AJ465" s="11">
        <f>MIN(S465, WhatIf_Panel!$B$2)</f>
        <v>0.124</v>
      </c>
      <c r="AK465">
        <f>P465 * (1 + WhatIf_Panel!$B$3)</f>
        <v>125.114</v>
      </c>
      <c r="AL465">
        <f>ROUND(T465 * (1 + WhatIf_Panel!$B$4), 0)</f>
        <v>14</v>
      </c>
      <c r="AM465">
        <f t="shared" si="186"/>
        <v>2032.1447999999998</v>
      </c>
      <c r="AN465">
        <f t="shared" si="187"/>
        <v>1751.596</v>
      </c>
      <c r="AO465">
        <f t="shared" si="188"/>
        <v>280.5487999999998</v>
      </c>
      <c r="AP465" s="11">
        <f t="shared" si="189"/>
        <v>0.13805551651634265</v>
      </c>
      <c r="AQ465" s="4">
        <f t="shared" si="190"/>
        <v>145.15319999999997</v>
      </c>
      <c r="AR465" s="4">
        <f t="shared" si="191"/>
        <v>-127.82280000000014</v>
      </c>
    </row>
    <row r="466" spans="1:44" x14ac:dyDescent="0.25">
      <c r="A466" t="s">
        <v>478</v>
      </c>
      <c r="B466" s="3">
        <v>45865</v>
      </c>
      <c r="C466" s="13">
        <v>45884</v>
      </c>
      <c r="D466">
        <f t="shared" si="168"/>
        <v>19</v>
      </c>
      <c r="E466" t="str">
        <f t="shared" si="169"/>
        <v>Original</v>
      </c>
      <c r="F466" s="3">
        <f t="shared" si="170"/>
        <v>45884</v>
      </c>
      <c r="G466" s="8">
        <f t="shared" si="171"/>
        <v>19</v>
      </c>
      <c r="H466" t="s">
        <v>647</v>
      </c>
      <c r="I466" t="s">
        <v>652</v>
      </c>
      <c r="J466" t="s">
        <v>689</v>
      </c>
      <c r="K466" t="s">
        <v>705</v>
      </c>
      <c r="L466" t="s">
        <v>709</v>
      </c>
      <c r="M466" t="s">
        <v>713</v>
      </c>
      <c r="N466" t="s">
        <v>727</v>
      </c>
      <c r="O466" t="s">
        <v>1197</v>
      </c>
      <c r="P466" s="4">
        <v>275.43</v>
      </c>
      <c r="Q466" s="23">
        <v>608.36</v>
      </c>
      <c r="R466" s="4">
        <f t="shared" si="174"/>
        <v>608.36</v>
      </c>
      <c r="S466" s="11">
        <v>0.25700000000000001</v>
      </c>
      <c r="T466" s="8">
        <v>4</v>
      </c>
      <c r="U466" s="4">
        <f t="shared" si="175"/>
        <v>1808.04592</v>
      </c>
      <c r="V466" s="4">
        <f t="shared" si="176"/>
        <v>1101.72</v>
      </c>
      <c r="W466" s="4">
        <f t="shared" si="177"/>
        <v>706.32592</v>
      </c>
      <c r="X466" s="11">
        <f t="shared" si="178"/>
        <v>0.39065706915231446</v>
      </c>
      <c r="Y466" s="3" t="str">
        <f t="shared" si="172"/>
        <v>Jul-2025</v>
      </c>
      <c r="Z466" s="3">
        <f t="shared" si="179"/>
        <v>45839</v>
      </c>
      <c r="AA466" s="3">
        <f t="shared" si="180"/>
        <v>44986</v>
      </c>
      <c r="AB466">
        <f t="shared" si="181"/>
        <v>28</v>
      </c>
      <c r="AC466" s="18" t="str">
        <f t="shared" si="173"/>
        <v>Q3-2025</v>
      </c>
      <c r="AD466" t="str">
        <f t="shared" si="182"/>
        <v>Asia → Japan → Tokyo</v>
      </c>
      <c r="AG466" t="str">
        <f t="shared" si="183"/>
        <v>Low</v>
      </c>
      <c r="AH466">
        <f t="shared" si="184"/>
        <v>0</v>
      </c>
      <c r="AI466">
        <f t="shared" si="185"/>
        <v>1</v>
      </c>
      <c r="AJ466" s="11">
        <f>MIN(S466, WhatIf_Panel!$B$2)</f>
        <v>0.25</v>
      </c>
      <c r="AK466">
        <f>P466 * (1 + WhatIf_Panel!$B$3)</f>
        <v>302.97300000000001</v>
      </c>
      <c r="AL466">
        <f>ROUND(T466 * (1 + WhatIf_Panel!$B$4), 0)</f>
        <v>4</v>
      </c>
      <c r="AM466">
        <f t="shared" si="186"/>
        <v>1825.08</v>
      </c>
      <c r="AN466">
        <f t="shared" si="187"/>
        <v>1211.8920000000001</v>
      </c>
      <c r="AO466">
        <f t="shared" si="188"/>
        <v>613.18799999999987</v>
      </c>
      <c r="AP466" s="11">
        <f t="shared" si="189"/>
        <v>0.33597869682424875</v>
      </c>
      <c r="AQ466" s="4">
        <f t="shared" si="190"/>
        <v>17.034079999999904</v>
      </c>
      <c r="AR466" s="4">
        <f t="shared" si="191"/>
        <v>-93.137920000000122</v>
      </c>
    </row>
    <row r="467" spans="1:44" x14ac:dyDescent="0.25">
      <c r="A467" t="s">
        <v>479</v>
      </c>
      <c r="B467" s="3">
        <v>45618</v>
      </c>
      <c r="C467" s="13">
        <v>45641</v>
      </c>
      <c r="D467">
        <f t="shared" si="168"/>
        <v>23</v>
      </c>
      <c r="E467" t="str">
        <f t="shared" si="169"/>
        <v>Original</v>
      </c>
      <c r="F467" s="3">
        <f t="shared" si="170"/>
        <v>45641</v>
      </c>
      <c r="G467" s="8">
        <f t="shared" si="171"/>
        <v>23</v>
      </c>
      <c r="H467" t="s">
        <v>646</v>
      </c>
      <c r="I467" t="s">
        <v>650</v>
      </c>
      <c r="J467" t="s">
        <v>675</v>
      </c>
      <c r="K467" t="s">
        <v>703</v>
      </c>
      <c r="L467" t="s">
        <v>710</v>
      </c>
      <c r="M467" t="s">
        <v>712</v>
      </c>
      <c r="N467" t="s">
        <v>727</v>
      </c>
      <c r="O467" t="s">
        <v>1198</v>
      </c>
      <c r="P467" s="4">
        <v>1335.76</v>
      </c>
      <c r="Q467" s="23">
        <v>2665.91</v>
      </c>
      <c r="R467" s="4">
        <f t="shared" si="174"/>
        <v>2665.91</v>
      </c>
      <c r="S467" s="11">
        <v>0.21099999999999999</v>
      </c>
      <c r="T467" s="8">
        <v>40</v>
      </c>
      <c r="U467" s="4">
        <f t="shared" si="175"/>
        <v>84136.119600000005</v>
      </c>
      <c r="V467" s="4">
        <f t="shared" si="176"/>
        <v>53430.400000000001</v>
      </c>
      <c r="W467" s="4">
        <f t="shared" si="177"/>
        <v>30705.719600000004</v>
      </c>
      <c r="X467" s="11">
        <f t="shared" si="178"/>
        <v>0.36495288522909253</v>
      </c>
      <c r="Y467" s="3" t="str">
        <f t="shared" si="172"/>
        <v>Nov-2024</v>
      </c>
      <c r="Z467" s="3">
        <f t="shared" si="179"/>
        <v>45597</v>
      </c>
      <c r="AA467" s="3">
        <f t="shared" si="180"/>
        <v>44927</v>
      </c>
      <c r="AB467">
        <f t="shared" si="181"/>
        <v>22</v>
      </c>
      <c r="AC467" s="18" t="str">
        <f t="shared" si="173"/>
        <v>Q4-2024</v>
      </c>
      <c r="AD467" t="str">
        <f t="shared" si="182"/>
        <v>Africa → Kenya → Mombasa</v>
      </c>
      <c r="AG467" t="str">
        <f t="shared" si="183"/>
        <v>High</v>
      </c>
      <c r="AH467">
        <f t="shared" si="184"/>
        <v>0</v>
      </c>
      <c r="AI467">
        <f t="shared" si="185"/>
        <v>1</v>
      </c>
      <c r="AJ467" s="11">
        <f>MIN(S467, WhatIf_Panel!$B$2)</f>
        <v>0.21099999999999999</v>
      </c>
      <c r="AK467">
        <f>P467 * (1 + WhatIf_Panel!$B$3)</f>
        <v>1469.336</v>
      </c>
      <c r="AL467">
        <f>ROUND(T467 * (1 + WhatIf_Panel!$B$4), 0)</f>
        <v>42</v>
      </c>
      <c r="AM467">
        <f t="shared" si="186"/>
        <v>88342.92558000001</v>
      </c>
      <c r="AN467">
        <f t="shared" si="187"/>
        <v>61712.112000000001</v>
      </c>
      <c r="AO467">
        <f t="shared" si="188"/>
        <v>26630.813580000009</v>
      </c>
      <c r="AP467" s="11">
        <f t="shared" si="189"/>
        <v>0.30144817375200184</v>
      </c>
      <c r="AQ467" s="4">
        <f t="shared" si="190"/>
        <v>4206.8059800000046</v>
      </c>
      <c r="AR467" s="4">
        <f t="shared" si="191"/>
        <v>-4074.9060199999949</v>
      </c>
    </row>
    <row r="468" spans="1:44" x14ac:dyDescent="0.25">
      <c r="A468" t="s">
        <v>480</v>
      </c>
      <c r="B468" s="3">
        <v>45466</v>
      </c>
      <c r="C468" s="13">
        <v>45471</v>
      </c>
      <c r="D468">
        <f t="shared" si="168"/>
        <v>5</v>
      </c>
      <c r="E468" t="str">
        <f t="shared" si="169"/>
        <v>Original</v>
      </c>
      <c r="F468" s="3">
        <f t="shared" si="170"/>
        <v>45471</v>
      </c>
      <c r="G468" s="8">
        <f t="shared" si="171"/>
        <v>5</v>
      </c>
      <c r="H468" t="s">
        <v>646</v>
      </c>
      <c r="I468" t="s">
        <v>651</v>
      </c>
      <c r="J468" t="s">
        <v>663</v>
      </c>
      <c r="K468" t="s">
        <v>703</v>
      </c>
      <c r="L468" t="s">
        <v>711</v>
      </c>
      <c r="M468" t="s">
        <v>724</v>
      </c>
      <c r="N468" t="s">
        <v>733</v>
      </c>
      <c r="O468" t="s">
        <v>1199</v>
      </c>
      <c r="P468" s="4">
        <v>242.31</v>
      </c>
      <c r="Q468" s="23">
        <v>587.95000000000005</v>
      </c>
      <c r="R468" s="4">
        <f t="shared" si="174"/>
        <v>587.95000000000005</v>
      </c>
      <c r="S468" s="11">
        <v>0.22900000000000001</v>
      </c>
      <c r="T468" s="8">
        <v>6</v>
      </c>
      <c r="U468" s="4">
        <f t="shared" si="175"/>
        <v>2719.8567000000003</v>
      </c>
      <c r="V468" s="4">
        <f t="shared" si="176"/>
        <v>1453.8600000000001</v>
      </c>
      <c r="W468" s="4">
        <f t="shared" si="177"/>
        <v>1265.9967000000001</v>
      </c>
      <c r="X468" s="11">
        <f t="shared" si="178"/>
        <v>0.46546448568411714</v>
      </c>
      <c r="Y468" s="3" t="str">
        <f t="shared" si="172"/>
        <v>Jun-2024</v>
      </c>
      <c r="Z468" s="3">
        <f t="shared" si="179"/>
        <v>45444</v>
      </c>
      <c r="AA468" s="3">
        <f t="shared" si="180"/>
        <v>44927</v>
      </c>
      <c r="AB468">
        <f t="shared" si="181"/>
        <v>17</v>
      </c>
      <c r="AC468" s="18" t="str">
        <f t="shared" si="173"/>
        <v>Q2-2024</v>
      </c>
      <c r="AD468" t="str">
        <f t="shared" si="182"/>
        <v>Africa → Nigeria → Port Harcourt</v>
      </c>
      <c r="AG468" t="str">
        <f t="shared" si="183"/>
        <v>Low</v>
      </c>
      <c r="AH468">
        <f t="shared" si="184"/>
        <v>1</v>
      </c>
      <c r="AI468">
        <f t="shared" si="185"/>
        <v>1</v>
      </c>
      <c r="AJ468" s="11">
        <f>MIN(S468, WhatIf_Panel!$B$2)</f>
        <v>0.22900000000000001</v>
      </c>
      <c r="AK468">
        <f>P468 * (1 + WhatIf_Panel!$B$3)</f>
        <v>266.541</v>
      </c>
      <c r="AL468">
        <f>ROUND(T468 * (1 + WhatIf_Panel!$B$4), 0)</f>
        <v>6</v>
      </c>
      <c r="AM468">
        <f t="shared" si="186"/>
        <v>2719.8567000000003</v>
      </c>
      <c r="AN468">
        <f t="shared" si="187"/>
        <v>1599.2460000000001</v>
      </c>
      <c r="AO468">
        <f t="shared" si="188"/>
        <v>1120.6107000000002</v>
      </c>
      <c r="AP468" s="11">
        <f t="shared" si="189"/>
        <v>0.41201093425252883</v>
      </c>
      <c r="AQ468" s="4">
        <f t="shared" si="190"/>
        <v>0</v>
      </c>
      <c r="AR468" s="4">
        <f t="shared" si="191"/>
        <v>-145.38599999999997</v>
      </c>
    </row>
    <row r="469" spans="1:44" x14ac:dyDescent="0.25">
      <c r="A469" t="s">
        <v>481</v>
      </c>
      <c r="B469" s="3">
        <v>45278</v>
      </c>
      <c r="C469" s="13">
        <v>45305</v>
      </c>
      <c r="D469">
        <f t="shared" si="168"/>
        <v>27</v>
      </c>
      <c r="E469" t="str">
        <f t="shared" si="169"/>
        <v>Original</v>
      </c>
      <c r="F469" s="3">
        <f t="shared" si="170"/>
        <v>45305</v>
      </c>
      <c r="G469" s="8">
        <f t="shared" si="171"/>
        <v>27</v>
      </c>
      <c r="H469" t="s">
        <v>647</v>
      </c>
      <c r="I469" t="s">
        <v>654</v>
      </c>
      <c r="J469" t="s">
        <v>691</v>
      </c>
      <c r="K469" t="s">
        <v>704</v>
      </c>
      <c r="L469" t="s">
        <v>710</v>
      </c>
      <c r="M469" t="s">
        <v>726</v>
      </c>
      <c r="N469" t="s">
        <v>729</v>
      </c>
      <c r="O469" t="s">
        <v>1200</v>
      </c>
      <c r="P469" s="4">
        <v>1408.3</v>
      </c>
      <c r="Q469" s="23">
        <v>2193.13</v>
      </c>
      <c r="R469" s="4">
        <f t="shared" si="174"/>
        <v>2193.13</v>
      </c>
      <c r="S469" s="11">
        <v>7.0999999999999994E-2</v>
      </c>
      <c r="T469" s="8">
        <v>7</v>
      </c>
      <c r="U469" s="4">
        <f t="shared" si="175"/>
        <v>14261.92439</v>
      </c>
      <c r="V469" s="4">
        <f t="shared" si="176"/>
        <v>9858.1</v>
      </c>
      <c r="W469" s="4">
        <f t="shared" si="177"/>
        <v>4403.8243899999998</v>
      </c>
      <c r="X469" s="11">
        <f t="shared" si="178"/>
        <v>0.30878191957656281</v>
      </c>
      <c r="Y469" s="3" t="str">
        <f t="shared" si="172"/>
        <v>Dec-2023</v>
      </c>
      <c r="Z469" s="3">
        <f t="shared" si="179"/>
        <v>45261</v>
      </c>
      <c r="AA469" s="3">
        <f t="shared" si="180"/>
        <v>44927</v>
      </c>
      <c r="AB469">
        <f t="shared" si="181"/>
        <v>11</v>
      </c>
      <c r="AC469" s="18" t="str">
        <f t="shared" si="173"/>
        <v>Q4-2023</v>
      </c>
      <c r="AD469" t="str">
        <f t="shared" si="182"/>
        <v>Asia → India → Mumbai</v>
      </c>
      <c r="AG469" t="str">
        <f t="shared" si="183"/>
        <v>High</v>
      </c>
      <c r="AH469">
        <f t="shared" si="184"/>
        <v>0</v>
      </c>
      <c r="AI469">
        <f t="shared" si="185"/>
        <v>0</v>
      </c>
      <c r="AJ469" s="11">
        <f>MIN(S469, WhatIf_Panel!$B$2)</f>
        <v>7.0999999999999994E-2</v>
      </c>
      <c r="AK469">
        <f>P469 * (1 + WhatIf_Panel!$B$3)</f>
        <v>1549.13</v>
      </c>
      <c r="AL469">
        <f>ROUND(T469 * (1 + WhatIf_Panel!$B$4), 0)</f>
        <v>7</v>
      </c>
      <c r="AM469">
        <f t="shared" si="186"/>
        <v>14261.92439</v>
      </c>
      <c r="AN469">
        <f t="shared" si="187"/>
        <v>10843.91</v>
      </c>
      <c r="AO469">
        <f t="shared" si="188"/>
        <v>3418.0143900000003</v>
      </c>
      <c r="AP469" s="11">
        <f t="shared" si="189"/>
        <v>0.23966011153421915</v>
      </c>
      <c r="AQ469" s="4">
        <f t="shared" si="190"/>
        <v>0</v>
      </c>
      <c r="AR469" s="4">
        <f t="shared" si="191"/>
        <v>-985.80999999999949</v>
      </c>
    </row>
    <row r="470" spans="1:44" x14ac:dyDescent="0.25">
      <c r="A470" t="s">
        <v>482</v>
      </c>
      <c r="B470" s="3">
        <v>45809</v>
      </c>
      <c r="C470" s="13">
        <v>45813</v>
      </c>
      <c r="D470">
        <f t="shared" si="168"/>
        <v>4</v>
      </c>
      <c r="E470" t="str">
        <f t="shared" si="169"/>
        <v>Original</v>
      </c>
      <c r="F470" s="3">
        <f t="shared" si="170"/>
        <v>45813</v>
      </c>
      <c r="G470" s="8">
        <f t="shared" si="171"/>
        <v>4</v>
      </c>
      <c r="H470" t="s">
        <v>649</v>
      </c>
      <c r="I470" t="s">
        <v>656</v>
      </c>
      <c r="J470" t="s">
        <v>684</v>
      </c>
      <c r="K470" t="s">
        <v>706</v>
      </c>
      <c r="L470" t="s">
        <v>711</v>
      </c>
      <c r="M470" t="s">
        <v>724</v>
      </c>
      <c r="N470" t="s">
        <v>727</v>
      </c>
      <c r="O470" t="s">
        <v>1201</v>
      </c>
      <c r="P470" s="4">
        <v>1171.42</v>
      </c>
      <c r="Q470" s="23">
        <v>2187.8000000000002</v>
      </c>
      <c r="R470" s="4">
        <f t="shared" si="174"/>
        <v>2187.8000000000002</v>
      </c>
      <c r="S470" s="11">
        <v>0.23</v>
      </c>
      <c r="T470" s="8">
        <v>15</v>
      </c>
      <c r="U470" s="4">
        <f t="shared" si="175"/>
        <v>25269.09</v>
      </c>
      <c r="V470" s="4">
        <f t="shared" si="176"/>
        <v>17571.300000000003</v>
      </c>
      <c r="W470" s="4">
        <f t="shared" si="177"/>
        <v>7697.7899999999972</v>
      </c>
      <c r="X470" s="11">
        <f t="shared" si="178"/>
        <v>0.30463265594447592</v>
      </c>
      <c r="Y470" s="3" t="str">
        <f t="shared" si="172"/>
        <v>Jun-2025</v>
      </c>
      <c r="Z470" s="3">
        <f t="shared" si="179"/>
        <v>45809</v>
      </c>
      <c r="AA470" s="3">
        <f t="shared" si="180"/>
        <v>44927</v>
      </c>
      <c r="AB470">
        <f t="shared" si="181"/>
        <v>29</v>
      </c>
      <c r="AC470" s="18" t="str">
        <f t="shared" si="173"/>
        <v>Q2-2025</v>
      </c>
      <c r="AD470" t="str">
        <f t="shared" si="182"/>
        <v>Europe → Germany → Munich</v>
      </c>
      <c r="AG470" t="str">
        <f t="shared" si="183"/>
        <v>High</v>
      </c>
      <c r="AH470">
        <f t="shared" si="184"/>
        <v>1</v>
      </c>
      <c r="AI470">
        <f t="shared" si="185"/>
        <v>1</v>
      </c>
      <c r="AJ470" s="11">
        <f>MIN(S470, WhatIf_Panel!$B$2)</f>
        <v>0.23</v>
      </c>
      <c r="AK470">
        <f>P470 * (1 + WhatIf_Panel!$B$3)</f>
        <v>1288.5620000000001</v>
      </c>
      <c r="AL470">
        <f>ROUND(T470 * (1 + WhatIf_Panel!$B$4), 0)</f>
        <v>16</v>
      </c>
      <c r="AM470">
        <f t="shared" si="186"/>
        <v>26953.696000000004</v>
      </c>
      <c r="AN470">
        <f t="shared" si="187"/>
        <v>20616.992000000002</v>
      </c>
      <c r="AO470">
        <f t="shared" si="188"/>
        <v>6336.7040000000015</v>
      </c>
      <c r="AP470" s="11">
        <f t="shared" si="189"/>
        <v>0.23509592153892367</v>
      </c>
      <c r="AQ470" s="4">
        <f t="shared" si="190"/>
        <v>1684.6060000000034</v>
      </c>
      <c r="AR470" s="4">
        <f t="shared" si="191"/>
        <v>-1361.0859999999957</v>
      </c>
    </row>
    <row r="471" spans="1:44" x14ac:dyDescent="0.25">
      <c r="A471" t="s">
        <v>483</v>
      </c>
      <c r="B471" s="3">
        <v>45739</v>
      </c>
      <c r="C471" s="13">
        <v>45749</v>
      </c>
      <c r="D471">
        <f t="shared" si="168"/>
        <v>10</v>
      </c>
      <c r="E471" t="str">
        <f t="shared" si="169"/>
        <v>Original</v>
      </c>
      <c r="F471" s="3">
        <f t="shared" si="170"/>
        <v>45749</v>
      </c>
      <c r="G471" s="8">
        <f t="shared" si="171"/>
        <v>10</v>
      </c>
      <c r="H471" t="s">
        <v>649</v>
      </c>
      <c r="I471" t="s">
        <v>656</v>
      </c>
      <c r="J471" t="s">
        <v>671</v>
      </c>
      <c r="K471" t="s">
        <v>706</v>
      </c>
      <c r="L471" t="s">
        <v>708</v>
      </c>
      <c r="M471" t="s">
        <v>718</v>
      </c>
      <c r="N471" t="s">
        <v>728</v>
      </c>
      <c r="O471" t="s">
        <v>1202</v>
      </c>
      <c r="P471" s="4">
        <v>663.61</v>
      </c>
      <c r="Q471" s="23">
        <v>1002.11</v>
      </c>
      <c r="R471" s="4">
        <f t="shared" si="174"/>
        <v>1002.11</v>
      </c>
      <c r="S471" s="11">
        <v>4.5999999999999999E-2</v>
      </c>
      <c r="T471" s="8">
        <v>17</v>
      </c>
      <c r="U471" s="4">
        <f t="shared" si="175"/>
        <v>16252.219979999998</v>
      </c>
      <c r="V471" s="4">
        <f t="shared" si="176"/>
        <v>11281.37</v>
      </c>
      <c r="W471" s="4">
        <f t="shared" si="177"/>
        <v>4970.8499799999972</v>
      </c>
      <c r="X471" s="11">
        <f t="shared" si="178"/>
        <v>0.30585667595670812</v>
      </c>
      <c r="Y471" s="3" t="str">
        <f t="shared" si="172"/>
        <v>Mar-2025</v>
      </c>
      <c r="Z471" s="3">
        <f t="shared" si="179"/>
        <v>45717</v>
      </c>
      <c r="AA471" s="3">
        <f t="shared" si="180"/>
        <v>44927</v>
      </c>
      <c r="AB471">
        <f t="shared" si="181"/>
        <v>26</v>
      </c>
      <c r="AC471" s="18" t="str">
        <f t="shared" si="173"/>
        <v>Q1-2025</v>
      </c>
      <c r="AD471" t="str">
        <f t="shared" si="182"/>
        <v>Europe → Germany → Berlin</v>
      </c>
      <c r="AG471" t="str">
        <f t="shared" si="183"/>
        <v>Medium</v>
      </c>
      <c r="AH471">
        <f t="shared" si="184"/>
        <v>0</v>
      </c>
      <c r="AI471">
        <f t="shared" si="185"/>
        <v>0</v>
      </c>
      <c r="AJ471" s="11">
        <f>MIN(S471, WhatIf_Panel!$B$2)</f>
        <v>4.5999999999999999E-2</v>
      </c>
      <c r="AK471">
        <f>P471 * (1 + WhatIf_Panel!$B$3)</f>
        <v>729.97100000000012</v>
      </c>
      <c r="AL471">
        <f>ROUND(T471 * (1 + WhatIf_Panel!$B$4), 0)</f>
        <v>18</v>
      </c>
      <c r="AM471">
        <f t="shared" si="186"/>
        <v>17208.232919999999</v>
      </c>
      <c r="AN471">
        <f t="shared" si="187"/>
        <v>13139.478000000003</v>
      </c>
      <c r="AO471">
        <f t="shared" si="188"/>
        <v>4068.7549199999958</v>
      </c>
      <c r="AP471" s="11">
        <f t="shared" si="189"/>
        <v>0.23644234355237889</v>
      </c>
      <c r="AQ471" s="4">
        <f t="shared" si="190"/>
        <v>956.01294000000053</v>
      </c>
      <c r="AR471" s="4">
        <f t="shared" si="191"/>
        <v>-902.09506000000147</v>
      </c>
    </row>
    <row r="472" spans="1:44" x14ac:dyDescent="0.25">
      <c r="A472" t="s">
        <v>484</v>
      </c>
      <c r="B472" s="3">
        <v>45060</v>
      </c>
      <c r="C472" s="13">
        <v>45068</v>
      </c>
      <c r="D472">
        <f t="shared" si="168"/>
        <v>8</v>
      </c>
      <c r="E472" t="str">
        <f t="shared" si="169"/>
        <v>Original</v>
      </c>
      <c r="F472" s="3">
        <f t="shared" si="170"/>
        <v>45068</v>
      </c>
      <c r="G472" s="8">
        <f t="shared" si="171"/>
        <v>8</v>
      </c>
      <c r="H472" t="s">
        <v>646</v>
      </c>
      <c r="I472" t="s">
        <v>650</v>
      </c>
      <c r="J472" t="s">
        <v>675</v>
      </c>
      <c r="K472" t="s">
        <v>705</v>
      </c>
      <c r="L472" t="s">
        <v>710</v>
      </c>
      <c r="M472" t="s">
        <v>721</v>
      </c>
      <c r="N472" t="s">
        <v>728</v>
      </c>
      <c r="O472" t="s">
        <v>1203</v>
      </c>
      <c r="P472" s="4">
        <v>432.01</v>
      </c>
      <c r="Q472" s="23">
        <v>913.78</v>
      </c>
      <c r="R472" s="4">
        <f t="shared" si="174"/>
        <v>913.78</v>
      </c>
      <c r="S472" s="11">
        <v>4.9000000000000002E-2</v>
      </c>
      <c r="T472" s="8">
        <v>12</v>
      </c>
      <c r="U472" s="4">
        <f t="shared" si="175"/>
        <v>10428.057360000001</v>
      </c>
      <c r="V472" s="4">
        <f t="shared" si="176"/>
        <v>5184.12</v>
      </c>
      <c r="W472" s="4">
        <f t="shared" si="177"/>
        <v>5243.9373600000008</v>
      </c>
      <c r="X472" s="11">
        <f t="shared" si="178"/>
        <v>0.50286809699711899</v>
      </c>
      <c r="Y472" s="3" t="str">
        <f t="shared" si="172"/>
        <v>May-2023</v>
      </c>
      <c r="Z472" s="3">
        <f t="shared" si="179"/>
        <v>45047</v>
      </c>
      <c r="AA472" s="3">
        <f t="shared" si="180"/>
        <v>44927</v>
      </c>
      <c r="AB472">
        <f t="shared" si="181"/>
        <v>4</v>
      </c>
      <c r="AC472" s="18" t="str">
        <f t="shared" si="173"/>
        <v>Q2-2023</v>
      </c>
      <c r="AD472" t="str">
        <f t="shared" si="182"/>
        <v>Africa → Kenya → Mombasa</v>
      </c>
      <c r="AG472" t="str">
        <f t="shared" si="183"/>
        <v>Medium</v>
      </c>
      <c r="AH472">
        <f t="shared" si="184"/>
        <v>0</v>
      </c>
      <c r="AI472">
        <f t="shared" si="185"/>
        <v>0</v>
      </c>
      <c r="AJ472" s="11">
        <f>MIN(S472, WhatIf_Panel!$B$2)</f>
        <v>4.9000000000000002E-2</v>
      </c>
      <c r="AK472">
        <f>P472 * (1 + WhatIf_Panel!$B$3)</f>
        <v>475.21100000000001</v>
      </c>
      <c r="AL472">
        <f>ROUND(T472 * (1 + WhatIf_Panel!$B$4), 0)</f>
        <v>13</v>
      </c>
      <c r="AM472">
        <f t="shared" si="186"/>
        <v>11297.062139999998</v>
      </c>
      <c r="AN472">
        <f t="shared" si="187"/>
        <v>6177.7430000000004</v>
      </c>
      <c r="AO472">
        <f t="shared" si="188"/>
        <v>5119.3191399999978</v>
      </c>
      <c r="AP472" s="11">
        <f t="shared" si="189"/>
        <v>0.45315490669683073</v>
      </c>
      <c r="AQ472" s="4">
        <f t="shared" si="190"/>
        <v>869.00477999999748</v>
      </c>
      <c r="AR472" s="4">
        <f t="shared" si="191"/>
        <v>-124.61822000000302</v>
      </c>
    </row>
    <row r="473" spans="1:44" x14ac:dyDescent="0.25">
      <c r="A473" t="s">
        <v>485</v>
      </c>
      <c r="B473" s="3">
        <v>45167</v>
      </c>
      <c r="C473" s="13">
        <v>45188</v>
      </c>
      <c r="D473">
        <f t="shared" si="168"/>
        <v>21</v>
      </c>
      <c r="E473" t="str">
        <f t="shared" si="169"/>
        <v>Original</v>
      </c>
      <c r="F473" s="3">
        <f t="shared" si="170"/>
        <v>45188</v>
      </c>
      <c r="G473" s="8">
        <f t="shared" si="171"/>
        <v>21</v>
      </c>
      <c r="H473" t="s">
        <v>649</v>
      </c>
      <c r="I473" t="s">
        <v>657</v>
      </c>
      <c r="J473" t="s">
        <v>679</v>
      </c>
      <c r="K473" t="s">
        <v>705</v>
      </c>
      <c r="L473" t="s">
        <v>711</v>
      </c>
      <c r="M473" t="s">
        <v>717</v>
      </c>
      <c r="N473" t="s">
        <v>728</v>
      </c>
      <c r="O473" t="s">
        <v>1204</v>
      </c>
      <c r="P473" s="4">
        <v>784.46</v>
      </c>
      <c r="Q473" s="23">
        <v>1843.51</v>
      </c>
      <c r="R473" s="4">
        <f t="shared" si="174"/>
        <v>1843.51</v>
      </c>
      <c r="S473" s="11">
        <v>0.13800000000000001</v>
      </c>
      <c r="T473" s="8">
        <v>23</v>
      </c>
      <c r="U473" s="4">
        <f t="shared" si="175"/>
        <v>36549.429260000004</v>
      </c>
      <c r="V473" s="4">
        <f t="shared" si="176"/>
        <v>18042.580000000002</v>
      </c>
      <c r="W473" s="4">
        <f t="shared" si="177"/>
        <v>18506.849260000003</v>
      </c>
      <c r="X473" s="11">
        <f t="shared" si="178"/>
        <v>0.50635125184441798</v>
      </c>
      <c r="Y473" s="3" t="str">
        <f t="shared" si="172"/>
        <v>Aug-2023</v>
      </c>
      <c r="Z473" s="3">
        <f t="shared" si="179"/>
        <v>45139</v>
      </c>
      <c r="AA473" s="3">
        <f t="shared" si="180"/>
        <v>44927</v>
      </c>
      <c r="AB473">
        <f t="shared" si="181"/>
        <v>7</v>
      </c>
      <c r="AC473" s="18" t="str">
        <f t="shared" si="173"/>
        <v>Q3-2023</v>
      </c>
      <c r="AD473" t="str">
        <f t="shared" si="182"/>
        <v>Europe → France → Lyon</v>
      </c>
      <c r="AG473" t="str">
        <f t="shared" si="183"/>
        <v>High</v>
      </c>
      <c r="AH473">
        <f t="shared" si="184"/>
        <v>0</v>
      </c>
      <c r="AI473">
        <f t="shared" si="185"/>
        <v>0</v>
      </c>
      <c r="AJ473" s="11">
        <f>MIN(S473, WhatIf_Panel!$B$2)</f>
        <v>0.13800000000000001</v>
      </c>
      <c r="AK473">
        <f>P473 * (1 + WhatIf_Panel!$B$3)</f>
        <v>862.90600000000006</v>
      </c>
      <c r="AL473">
        <f>ROUND(T473 * (1 + WhatIf_Panel!$B$4), 0)</f>
        <v>24</v>
      </c>
      <c r="AM473">
        <f t="shared" si="186"/>
        <v>38138.534879999999</v>
      </c>
      <c r="AN473">
        <f t="shared" si="187"/>
        <v>20709.744000000002</v>
      </c>
      <c r="AO473">
        <f t="shared" si="188"/>
        <v>17428.790879999997</v>
      </c>
      <c r="AP473" s="11">
        <f t="shared" si="189"/>
        <v>0.45698637702885975</v>
      </c>
      <c r="AQ473" s="4">
        <f t="shared" si="190"/>
        <v>1589.1056199999948</v>
      </c>
      <c r="AR473" s="4">
        <f t="shared" si="191"/>
        <v>-1078.0583800000059</v>
      </c>
    </row>
    <row r="474" spans="1:44" x14ac:dyDescent="0.25">
      <c r="A474" t="s">
        <v>486</v>
      </c>
      <c r="B474" s="3">
        <v>45841</v>
      </c>
      <c r="C474" s="13">
        <v>45861</v>
      </c>
      <c r="D474">
        <f t="shared" si="168"/>
        <v>20</v>
      </c>
      <c r="E474" t="str">
        <f t="shared" si="169"/>
        <v>Original</v>
      </c>
      <c r="F474" s="3">
        <f t="shared" si="170"/>
        <v>45861</v>
      </c>
      <c r="G474" s="8">
        <f t="shared" si="171"/>
        <v>20</v>
      </c>
      <c r="H474" t="s">
        <v>647</v>
      </c>
      <c r="I474" t="s">
        <v>659</v>
      </c>
      <c r="J474" t="s">
        <v>699</v>
      </c>
      <c r="K474" t="s">
        <v>705</v>
      </c>
      <c r="L474" t="s">
        <v>708</v>
      </c>
      <c r="M474" t="s">
        <v>724</v>
      </c>
      <c r="N474" t="s">
        <v>727</v>
      </c>
      <c r="O474" t="s">
        <v>1205</v>
      </c>
      <c r="P474" s="4">
        <v>647.36</v>
      </c>
      <c r="Q474" s="23">
        <v>1383.6</v>
      </c>
      <c r="R474" s="4">
        <f t="shared" si="174"/>
        <v>1383.6</v>
      </c>
      <c r="S474" s="11">
        <v>7.3999999999999996E-2</v>
      </c>
      <c r="T474" s="8">
        <v>12</v>
      </c>
      <c r="U474" s="4">
        <f t="shared" si="175"/>
        <v>15374.563199999999</v>
      </c>
      <c r="V474" s="4">
        <f t="shared" si="176"/>
        <v>7768.32</v>
      </c>
      <c r="W474" s="4">
        <f t="shared" si="177"/>
        <v>7606.243199999999</v>
      </c>
      <c r="X474" s="11">
        <f t="shared" si="178"/>
        <v>0.49472906000997802</v>
      </c>
      <c r="Y474" s="3" t="str">
        <f t="shared" si="172"/>
        <v>Jul-2025</v>
      </c>
      <c r="Z474" s="3">
        <f t="shared" si="179"/>
        <v>45839</v>
      </c>
      <c r="AA474" s="3">
        <f t="shared" si="180"/>
        <v>44927</v>
      </c>
      <c r="AB474">
        <f t="shared" si="181"/>
        <v>30</v>
      </c>
      <c r="AC474" s="18" t="str">
        <f t="shared" si="173"/>
        <v>Q3-2025</v>
      </c>
      <c r="AD474" t="str">
        <f t="shared" si="182"/>
        <v>Asia → China → Beijing</v>
      </c>
      <c r="AG474" t="str">
        <f t="shared" si="183"/>
        <v>Medium</v>
      </c>
      <c r="AH474">
        <f t="shared" si="184"/>
        <v>0</v>
      </c>
      <c r="AI474">
        <f t="shared" si="185"/>
        <v>0</v>
      </c>
      <c r="AJ474" s="11">
        <f>MIN(S474, WhatIf_Panel!$B$2)</f>
        <v>7.3999999999999996E-2</v>
      </c>
      <c r="AK474">
        <f>P474 * (1 + WhatIf_Panel!$B$3)</f>
        <v>712.09600000000012</v>
      </c>
      <c r="AL474">
        <f>ROUND(T474 * (1 + WhatIf_Panel!$B$4), 0)</f>
        <v>13</v>
      </c>
      <c r="AM474">
        <f t="shared" si="186"/>
        <v>16655.7768</v>
      </c>
      <c r="AN474">
        <f t="shared" si="187"/>
        <v>9257.2480000000014</v>
      </c>
      <c r="AO474">
        <f t="shared" si="188"/>
        <v>7398.5287999999982</v>
      </c>
      <c r="AP474" s="11">
        <f t="shared" si="189"/>
        <v>0.44420196601097572</v>
      </c>
      <c r="AQ474" s="4">
        <f t="shared" si="190"/>
        <v>1281.213600000001</v>
      </c>
      <c r="AR474" s="4">
        <f t="shared" si="191"/>
        <v>-207.71440000000075</v>
      </c>
    </row>
    <row r="475" spans="1:44" x14ac:dyDescent="0.25">
      <c r="A475" t="s">
        <v>487</v>
      </c>
      <c r="B475" s="3">
        <v>45328</v>
      </c>
      <c r="C475" s="13">
        <v>45350</v>
      </c>
      <c r="D475">
        <f t="shared" si="168"/>
        <v>22</v>
      </c>
      <c r="E475" t="str">
        <f t="shared" si="169"/>
        <v>Original</v>
      </c>
      <c r="F475" s="3">
        <f t="shared" si="170"/>
        <v>45350</v>
      </c>
      <c r="G475" s="8">
        <f t="shared" si="171"/>
        <v>22</v>
      </c>
      <c r="H475" t="s">
        <v>646</v>
      </c>
      <c r="I475" t="s">
        <v>650</v>
      </c>
      <c r="J475" t="s">
        <v>662</v>
      </c>
      <c r="K475" t="s">
        <v>703</v>
      </c>
      <c r="L475" t="s">
        <v>708</v>
      </c>
      <c r="M475" t="s">
        <v>723</v>
      </c>
      <c r="N475" t="s">
        <v>732</v>
      </c>
      <c r="O475" t="s">
        <v>1206</v>
      </c>
      <c r="P475" s="4">
        <v>834.93</v>
      </c>
      <c r="Q475" s="23">
        <v>1588.53</v>
      </c>
      <c r="R475" s="4">
        <f t="shared" si="174"/>
        <v>1588.53</v>
      </c>
      <c r="S475" s="11">
        <v>0.126</v>
      </c>
      <c r="T475" s="8">
        <v>6</v>
      </c>
      <c r="U475" s="4">
        <f t="shared" si="175"/>
        <v>8330.2513199999994</v>
      </c>
      <c r="V475" s="4">
        <f t="shared" si="176"/>
        <v>5009.58</v>
      </c>
      <c r="W475" s="4">
        <f t="shared" si="177"/>
        <v>3320.6713199999995</v>
      </c>
      <c r="X475" s="11">
        <f t="shared" si="178"/>
        <v>0.39862798761274343</v>
      </c>
      <c r="Y475" s="3" t="str">
        <f t="shared" si="172"/>
        <v>Feb-2024</v>
      </c>
      <c r="Z475" s="3">
        <f t="shared" si="179"/>
        <v>45323</v>
      </c>
      <c r="AA475" s="3">
        <f t="shared" si="180"/>
        <v>44927</v>
      </c>
      <c r="AB475">
        <f t="shared" si="181"/>
        <v>13</v>
      </c>
      <c r="AC475" s="18" t="str">
        <f t="shared" si="173"/>
        <v>Q1-2024</v>
      </c>
      <c r="AD475" t="str">
        <f t="shared" si="182"/>
        <v>Africa → Kenya → Kisumu</v>
      </c>
      <c r="AG475" t="str">
        <f t="shared" si="183"/>
        <v>Medium</v>
      </c>
      <c r="AH475">
        <f t="shared" si="184"/>
        <v>0</v>
      </c>
      <c r="AI475">
        <f t="shared" si="185"/>
        <v>0</v>
      </c>
      <c r="AJ475" s="11">
        <f>MIN(S475, WhatIf_Panel!$B$2)</f>
        <v>0.126</v>
      </c>
      <c r="AK475">
        <f>P475 * (1 + WhatIf_Panel!$B$3)</f>
        <v>918.423</v>
      </c>
      <c r="AL475">
        <f>ROUND(T475 * (1 + WhatIf_Panel!$B$4), 0)</f>
        <v>6</v>
      </c>
      <c r="AM475">
        <f t="shared" si="186"/>
        <v>8330.2513199999994</v>
      </c>
      <c r="AN475">
        <f t="shared" si="187"/>
        <v>5510.5380000000005</v>
      </c>
      <c r="AO475">
        <f t="shared" si="188"/>
        <v>2819.7133199999989</v>
      </c>
      <c r="AP475" s="11">
        <f t="shared" si="189"/>
        <v>0.33849078637401769</v>
      </c>
      <c r="AQ475" s="4">
        <f t="shared" si="190"/>
        <v>0</v>
      </c>
      <c r="AR475" s="4">
        <f t="shared" si="191"/>
        <v>-500.95800000000054</v>
      </c>
    </row>
    <row r="476" spans="1:44" x14ac:dyDescent="0.25">
      <c r="A476" t="s">
        <v>488</v>
      </c>
      <c r="B476" s="3">
        <v>45882</v>
      </c>
      <c r="C476" s="13">
        <v>45903</v>
      </c>
      <c r="D476">
        <f t="shared" si="168"/>
        <v>21</v>
      </c>
      <c r="E476" t="str">
        <f t="shared" si="169"/>
        <v>Original</v>
      </c>
      <c r="F476" s="3">
        <f t="shared" si="170"/>
        <v>45903</v>
      </c>
      <c r="G476" s="8">
        <f t="shared" si="171"/>
        <v>21</v>
      </c>
      <c r="H476" t="s">
        <v>649</v>
      </c>
      <c r="I476" t="s">
        <v>657</v>
      </c>
      <c r="J476" t="s">
        <v>690</v>
      </c>
      <c r="K476" t="s">
        <v>702</v>
      </c>
      <c r="L476" t="s">
        <v>707</v>
      </c>
      <c r="M476" t="s">
        <v>714</v>
      </c>
      <c r="N476" t="s">
        <v>730</v>
      </c>
      <c r="O476" t="s">
        <v>1207</v>
      </c>
      <c r="P476" s="4">
        <v>603.47</v>
      </c>
      <c r="Q476" s="23">
        <v>1344.05</v>
      </c>
      <c r="R476" s="4">
        <f t="shared" si="174"/>
        <v>1344.05</v>
      </c>
      <c r="S476" s="11">
        <v>0.20499999999999999</v>
      </c>
      <c r="T476" s="8">
        <v>18</v>
      </c>
      <c r="U476" s="4">
        <f t="shared" si="175"/>
        <v>19233.355499999998</v>
      </c>
      <c r="V476" s="4">
        <f t="shared" si="176"/>
        <v>10862.460000000001</v>
      </c>
      <c r="W476" s="4">
        <f t="shared" si="177"/>
        <v>8370.8954999999969</v>
      </c>
      <c r="X476" s="11">
        <f t="shared" si="178"/>
        <v>0.43522803392262976</v>
      </c>
      <c r="Y476" s="3" t="str">
        <f t="shared" si="172"/>
        <v>Aug-2025</v>
      </c>
      <c r="Z476" s="3">
        <f t="shared" si="179"/>
        <v>45870</v>
      </c>
      <c r="AA476" s="3">
        <f t="shared" si="180"/>
        <v>44927</v>
      </c>
      <c r="AB476">
        <f t="shared" si="181"/>
        <v>31</v>
      </c>
      <c r="AC476" s="18" t="str">
        <f t="shared" si="173"/>
        <v>Q3-2025</v>
      </c>
      <c r="AD476" t="str">
        <f t="shared" si="182"/>
        <v>Europe → France → Paris</v>
      </c>
      <c r="AG476" t="str">
        <f t="shared" si="183"/>
        <v>Medium</v>
      </c>
      <c r="AH476">
        <f t="shared" si="184"/>
        <v>0</v>
      </c>
      <c r="AI476">
        <f t="shared" si="185"/>
        <v>1</v>
      </c>
      <c r="AJ476" s="11">
        <f>MIN(S476, WhatIf_Panel!$B$2)</f>
        <v>0.20499999999999999</v>
      </c>
      <c r="AK476">
        <f>P476 * (1 + WhatIf_Panel!$B$3)</f>
        <v>663.81700000000012</v>
      </c>
      <c r="AL476">
        <f>ROUND(T476 * (1 + WhatIf_Panel!$B$4), 0)</f>
        <v>19</v>
      </c>
      <c r="AM476">
        <f t="shared" si="186"/>
        <v>20301.875250000001</v>
      </c>
      <c r="AN476">
        <f t="shared" si="187"/>
        <v>12612.523000000003</v>
      </c>
      <c r="AO476">
        <f t="shared" si="188"/>
        <v>7689.3522499999981</v>
      </c>
      <c r="AP476" s="11">
        <f t="shared" si="189"/>
        <v>0.37875083731489273</v>
      </c>
      <c r="AQ476" s="4">
        <f t="shared" si="190"/>
        <v>1068.5197500000031</v>
      </c>
      <c r="AR476" s="4">
        <f t="shared" si="191"/>
        <v>-681.54324999999881</v>
      </c>
    </row>
    <row r="477" spans="1:44" x14ac:dyDescent="0.25">
      <c r="A477" t="s">
        <v>489</v>
      </c>
      <c r="B477" s="3">
        <v>45069</v>
      </c>
      <c r="C477" s="13">
        <v>45071</v>
      </c>
      <c r="D477">
        <f t="shared" si="168"/>
        <v>2</v>
      </c>
      <c r="E477" t="str">
        <f t="shared" si="169"/>
        <v>Original</v>
      </c>
      <c r="F477" s="3">
        <f t="shared" si="170"/>
        <v>45071</v>
      </c>
      <c r="G477" s="8">
        <f t="shared" si="171"/>
        <v>2</v>
      </c>
      <c r="H477" t="s">
        <v>648</v>
      </c>
      <c r="I477" t="s">
        <v>655</v>
      </c>
      <c r="J477" t="s">
        <v>692</v>
      </c>
      <c r="K477" t="s">
        <v>706</v>
      </c>
      <c r="L477" t="s">
        <v>707</v>
      </c>
      <c r="M477" t="s">
        <v>724</v>
      </c>
      <c r="N477" t="s">
        <v>728</v>
      </c>
      <c r="O477" t="s">
        <v>1208</v>
      </c>
      <c r="P477" s="4">
        <v>690.49</v>
      </c>
      <c r="Q477" s="23">
        <v>1290.29</v>
      </c>
      <c r="R477" s="4">
        <f t="shared" si="174"/>
        <v>1290.29</v>
      </c>
      <c r="S477" s="11">
        <v>4.2000000000000003E-2</v>
      </c>
      <c r="T477" s="8">
        <v>22</v>
      </c>
      <c r="U477" s="4">
        <f t="shared" si="175"/>
        <v>27194.152039999997</v>
      </c>
      <c r="V477" s="4">
        <f t="shared" si="176"/>
        <v>15190.78</v>
      </c>
      <c r="W477" s="4">
        <f t="shared" si="177"/>
        <v>12003.372039999997</v>
      </c>
      <c r="X477" s="11">
        <f t="shared" si="178"/>
        <v>0.44139534199647718</v>
      </c>
      <c r="Y477" s="3" t="str">
        <f t="shared" si="172"/>
        <v>May-2023</v>
      </c>
      <c r="Z477" s="3">
        <f t="shared" si="179"/>
        <v>45047</v>
      </c>
      <c r="AA477" s="3">
        <f t="shared" si="180"/>
        <v>44927</v>
      </c>
      <c r="AB477">
        <f t="shared" si="181"/>
        <v>4</v>
      </c>
      <c r="AC477" s="18" t="str">
        <f t="shared" si="173"/>
        <v>Q2-2023</v>
      </c>
      <c r="AD477" t="str">
        <f t="shared" si="182"/>
        <v>Americas → Brazil → Rio de Janeiro</v>
      </c>
      <c r="AG477" t="str">
        <f t="shared" si="183"/>
        <v>Medium</v>
      </c>
      <c r="AH477">
        <f t="shared" si="184"/>
        <v>1</v>
      </c>
      <c r="AI477">
        <f t="shared" si="185"/>
        <v>0</v>
      </c>
      <c r="AJ477" s="11">
        <f>MIN(S477, WhatIf_Panel!$B$2)</f>
        <v>4.2000000000000003E-2</v>
      </c>
      <c r="AK477">
        <f>P477 * (1 + WhatIf_Panel!$B$3)</f>
        <v>759.5390000000001</v>
      </c>
      <c r="AL477">
        <f>ROUND(T477 * (1 + WhatIf_Panel!$B$4), 0)</f>
        <v>23</v>
      </c>
      <c r="AM477">
        <f t="shared" si="186"/>
        <v>28430.249859999996</v>
      </c>
      <c r="AN477">
        <f t="shared" si="187"/>
        <v>17469.397000000001</v>
      </c>
      <c r="AO477">
        <f t="shared" si="188"/>
        <v>10960.852859999995</v>
      </c>
      <c r="AP477" s="11">
        <f t="shared" si="189"/>
        <v>0.38553487619612486</v>
      </c>
      <c r="AQ477" s="4">
        <f t="shared" si="190"/>
        <v>1236.097819999999</v>
      </c>
      <c r="AR477" s="4">
        <f t="shared" si="191"/>
        <v>-1042.5191800000011</v>
      </c>
    </row>
    <row r="478" spans="1:44" x14ac:dyDescent="0.25">
      <c r="A478" t="s">
        <v>490</v>
      </c>
      <c r="B478" s="3">
        <v>45422</v>
      </c>
      <c r="C478" s="13">
        <v>45428</v>
      </c>
      <c r="D478">
        <f t="shared" si="168"/>
        <v>6</v>
      </c>
      <c r="E478" t="str">
        <f t="shared" si="169"/>
        <v>Original</v>
      </c>
      <c r="F478" s="3">
        <f t="shared" si="170"/>
        <v>45428</v>
      </c>
      <c r="G478" s="8">
        <f t="shared" si="171"/>
        <v>6</v>
      </c>
      <c r="H478" t="s">
        <v>649</v>
      </c>
      <c r="I478" t="s">
        <v>658</v>
      </c>
      <c r="J478" t="s">
        <v>674</v>
      </c>
      <c r="K478" t="s">
        <v>703</v>
      </c>
      <c r="L478" t="s">
        <v>711</v>
      </c>
      <c r="M478" t="s">
        <v>715</v>
      </c>
      <c r="N478" t="s">
        <v>731</v>
      </c>
      <c r="O478" t="s">
        <v>1209</v>
      </c>
      <c r="P478" s="4">
        <v>210.76</v>
      </c>
      <c r="Q478" s="23">
        <v>221.58</v>
      </c>
      <c r="R478" s="4">
        <f t="shared" si="174"/>
        <v>221.58</v>
      </c>
      <c r="S478" s="11">
        <v>8.8999999999999996E-2</v>
      </c>
      <c r="T478" s="8">
        <v>5</v>
      </c>
      <c r="U478" s="4">
        <f t="shared" si="175"/>
        <v>1009.2969000000002</v>
      </c>
      <c r="V478" s="4">
        <f t="shared" si="176"/>
        <v>1053.8</v>
      </c>
      <c r="W478" s="4">
        <f t="shared" si="177"/>
        <v>-44.50309999999979</v>
      </c>
      <c r="X478" s="11">
        <f t="shared" si="178"/>
        <v>-4.4093170205912434E-2</v>
      </c>
      <c r="Y478" s="3" t="str">
        <f t="shared" si="172"/>
        <v>May-2024</v>
      </c>
      <c r="Z478" s="3">
        <f t="shared" si="179"/>
        <v>45413</v>
      </c>
      <c r="AA478" s="3">
        <f t="shared" si="180"/>
        <v>44927</v>
      </c>
      <c r="AB478">
        <f t="shared" si="181"/>
        <v>16</v>
      </c>
      <c r="AC478" s="18" t="str">
        <f t="shared" si="173"/>
        <v>Q2-2024</v>
      </c>
      <c r="AD478" t="str">
        <f t="shared" si="182"/>
        <v>Europe → United Kingdom → Birmingham</v>
      </c>
      <c r="AG478" t="str">
        <f t="shared" si="183"/>
        <v>Low</v>
      </c>
      <c r="AH478">
        <f t="shared" si="184"/>
        <v>1</v>
      </c>
      <c r="AI478">
        <f t="shared" si="185"/>
        <v>0</v>
      </c>
      <c r="AJ478" s="11">
        <f>MIN(S478, WhatIf_Panel!$B$2)</f>
        <v>8.8999999999999996E-2</v>
      </c>
      <c r="AK478">
        <f>P478 * (1 + WhatIf_Panel!$B$3)</f>
        <v>231.83600000000001</v>
      </c>
      <c r="AL478">
        <f>ROUND(T478 * (1 + WhatIf_Panel!$B$4), 0)</f>
        <v>5</v>
      </c>
      <c r="AM478">
        <f t="shared" si="186"/>
        <v>1009.2969000000002</v>
      </c>
      <c r="AN478">
        <f t="shared" si="187"/>
        <v>1159.18</v>
      </c>
      <c r="AO478">
        <f t="shared" si="188"/>
        <v>-149.8830999999999</v>
      </c>
      <c r="AP478" s="11">
        <f t="shared" si="189"/>
        <v>-0.1485024872265038</v>
      </c>
      <c r="AQ478" s="4">
        <f t="shared" si="190"/>
        <v>0</v>
      </c>
      <c r="AR478" s="4">
        <f t="shared" si="191"/>
        <v>-105.38000000000011</v>
      </c>
    </row>
    <row r="479" spans="1:44" x14ac:dyDescent="0.25">
      <c r="A479" t="s">
        <v>491</v>
      </c>
      <c r="B479" s="3">
        <v>44999</v>
      </c>
      <c r="C479" s="13">
        <v>45003</v>
      </c>
      <c r="D479">
        <f t="shared" si="168"/>
        <v>4</v>
      </c>
      <c r="E479" t="str">
        <f t="shared" si="169"/>
        <v>Original</v>
      </c>
      <c r="F479" s="3">
        <f t="shared" si="170"/>
        <v>45003</v>
      </c>
      <c r="G479" s="8">
        <f t="shared" si="171"/>
        <v>4</v>
      </c>
      <c r="H479" t="s">
        <v>649</v>
      </c>
      <c r="I479" t="s">
        <v>656</v>
      </c>
      <c r="J479" t="s">
        <v>698</v>
      </c>
      <c r="K479" t="s">
        <v>706</v>
      </c>
      <c r="L479" t="s">
        <v>711</v>
      </c>
      <c r="M479" t="s">
        <v>720</v>
      </c>
      <c r="N479" t="s">
        <v>727</v>
      </c>
      <c r="O479" t="s">
        <v>1210</v>
      </c>
      <c r="P479" s="4">
        <v>472.33</v>
      </c>
      <c r="Q479" s="23">
        <v>360.34</v>
      </c>
      <c r="R479" s="4">
        <f t="shared" si="174"/>
        <v>360.34</v>
      </c>
      <c r="S479" s="11">
        <v>0.16500000000000001</v>
      </c>
      <c r="T479" s="8">
        <v>14</v>
      </c>
      <c r="U479" s="4">
        <f t="shared" si="175"/>
        <v>4212.3745999999992</v>
      </c>
      <c r="V479" s="4">
        <f t="shared" si="176"/>
        <v>6612.62</v>
      </c>
      <c r="W479" s="4">
        <f t="shared" si="177"/>
        <v>-2400.2454000000007</v>
      </c>
      <c r="X479" s="11">
        <f t="shared" si="178"/>
        <v>-0.56980815523861561</v>
      </c>
      <c r="Y479" s="3" t="str">
        <f t="shared" si="172"/>
        <v>Mar-2023</v>
      </c>
      <c r="Z479" s="3">
        <f t="shared" si="179"/>
        <v>44986</v>
      </c>
      <c r="AA479" s="3">
        <f t="shared" si="180"/>
        <v>44927</v>
      </c>
      <c r="AB479">
        <f t="shared" si="181"/>
        <v>2</v>
      </c>
      <c r="AC479" s="18" t="str">
        <f t="shared" si="173"/>
        <v>Q1-2023</v>
      </c>
      <c r="AD479" t="str">
        <f t="shared" si="182"/>
        <v>Europe → Germany → Frankfurt</v>
      </c>
      <c r="AG479" t="str">
        <f t="shared" si="183"/>
        <v>Low</v>
      </c>
      <c r="AH479">
        <f t="shared" si="184"/>
        <v>1</v>
      </c>
      <c r="AI479">
        <f t="shared" si="185"/>
        <v>0</v>
      </c>
      <c r="AJ479" s="11">
        <f>MIN(S479, WhatIf_Panel!$B$2)</f>
        <v>0.16500000000000001</v>
      </c>
      <c r="AK479">
        <f>P479 * (1 + WhatIf_Panel!$B$3)</f>
        <v>519.56299999999999</v>
      </c>
      <c r="AL479">
        <f>ROUND(T479 * (1 + WhatIf_Panel!$B$4), 0)</f>
        <v>15</v>
      </c>
      <c r="AM479">
        <f t="shared" si="186"/>
        <v>4513.258499999999</v>
      </c>
      <c r="AN479">
        <f t="shared" si="187"/>
        <v>7793.4449999999997</v>
      </c>
      <c r="AO479">
        <f t="shared" si="188"/>
        <v>-3280.1865000000007</v>
      </c>
      <c r="AP479" s="11">
        <f t="shared" si="189"/>
        <v>-0.72678897076247717</v>
      </c>
      <c r="AQ479" s="4">
        <f t="shared" si="190"/>
        <v>300.88389999999981</v>
      </c>
      <c r="AR479" s="4">
        <f t="shared" si="191"/>
        <v>-879.94110000000001</v>
      </c>
    </row>
    <row r="480" spans="1:44" x14ac:dyDescent="0.25">
      <c r="A480" t="s">
        <v>492</v>
      </c>
      <c r="B480" s="3">
        <v>45123</v>
      </c>
      <c r="C480" s="13">
        <v>45151</v>
      </c>
      <c r="D480">
        <f t="shared" si="168"/>
        <v>28</v>
      </c>
      <c r="E480" t="str">
        <f t="shared" si="169"/>
        <v>Original</v>
      </c>
      <c r="F480" s="3">
        <f t="shared" si="170"/>
        <v>45151</v>
      </c>
      <c r="G480" s="8">
        <f t="shared" si="171"/>
        <v>28</v>
      </c>
      <c r="H480" t="s">
        <v>649</v>
      </c>
      <c r="I480" t="s">
        <v>658</v>
      </c>
      <c r="J480" t="s">
        <v>693</v>
      </c>
      <c r="K480" t="s">
        <v>703</v>
      </c>
      <c r="L480" t="s">
        <v>708</v>
      </c>
      <c r="M480" t="s">
        <v>713</v>
      </c>
      <c r="N480" t="s">
        <v>731</v>
      </c>
      <c r="O480" t="s">
        <v>1211</v>
      </c>
      <c r="P480" s="4">
        <v>1039.03</v>
      </c>
      <c r="Q480" s="23">
        <v>2545.81</v>
      </c>
      <c r="R480" s="4">
        <f t="shared" si="174"/>
        <v>2545.81</v>
      </c>
      <c r="S480" s="11">
        <v>0.216</v>
      </c>
      <c r="T480" s="8">
        <v>21</v>
      </c>
      <c r="U480" s="4">
        <f t="shared" si="175"/>
        <v>41914.215840000004</v>
      </c>
      <c r="V480" s="4">
        <f t="shared" si="176"/>
        <v>21819.63</v>
      </c>
      <c r="W480" s="4">
        <f t="shared" si="177"/>
        <v>20094.585840000003</v>
      </c>
      <c r="X480" s="11">
        <f t="shared" si="178"/>
        <v>0.47942172929364774</v>
      </c>
      <c r="Y480" s="3" t="str">
        <f t="shared" si="172"/>
        <v>Jul-2023</v>
      </c>
      <c r="Z480" s="3">
        <f t="shared" si="179"/>
        <v>45108</v>
      </c>
      <c r="AA480" s="3">
        <f t="shared" si="180"/>
        <v>44927</v>
      </c>
      <c r="AB480">
        <f t="shared" si="181"/>
        <v>6</v>
      </c>
      <c r="AC480" s="18" t="str">
        <f t="shared" si="173"/>
        <v>Q3-2023</v>
      </c>
      <c r="AD480" t="str">
        <f t="shared" si="182"/>
        <v>Europe → United Kingdom → Manchester</v>
      </c>
      <c r="AG480" t="str">
        <f t="shared" si="183"/>
        <v>High</v>
      </c>
      <c r="AH480">
        <f t="shared" si="184"/>
        <v>0</v>
      </c>
      <c r="AI480">
        <f t="shared" si="185"/>
        <v>1</v>
      </c>
      <c r="AJ480" s="11">
        <f>MIN(S480, WhatIf_Panel!$B$2)</f>
        <v>0.216</v>
      </c>
      <c r="AK480">
        <f>P480 * (1 + WhatIf_Panel!$B$3)</f>
        <v>1142.933</v>
      </c>
      <c r="AL480">
        <f>ROUND(T480 * (1 + WhatIf_Panel!$B$4), 0)</f>
        <v>22</v>
      </c>
      <c r="AM480">
        <f t="shared" si="186"/>
        <v>43910.130880000004</v>
      </c>
      <c r="AN480">
        <f t="shared" si="187"/>
        <v>25144.525999999998</v>
      </c>
      <c r="AO480">
        <f t="shared" si="188"/>
        <v>18765.604880000006</v>
      </c>
      <c r="AP480" s="11">
        <f t="shared" si="189"/>
        <v>0.42736390222301257</v>
      </c>
      <c r="AQ480" s="4">
        <f t="shared" si="190"/>
        <v>1995.9150399999999</v>
      </c>
      <c r="AR480" s="4">
        <f t="shared" si="191"/>
        <v>-1328.9809599999971</v>
      </c>
    </row>
    <row r="481" spans="1:44" x14ac:dyDescent="0.25">
      <c r="A481" t="s">
        <v>493</v>
      </c>
      <c r="B481" s="3">
        <v>45032</v>
      </c>
      <c r="C481" s="13">
        <v>45035</v>
      </c>
      <c r="D481">
        <f t="shared" si="168"/>
        <v>3</v>
      </c>
      <c r="E481" t="str">
        <f t="shared" si="169"/>
        <v>Original</v>
      </c>
      <c r="F481" s="3">
        <f t="shared" si="170"/>
        <v>45035</v>
      </c>
      <c r="G481" s="8">
        <f t="shared" si="171"/>
        <v>3</v>
      </c>
      <c r="H481" t="s">
        <v>649</v>
      </c>
      <c r="I481" t="s">
        <v>656</v>
      </c>
      <c r="J481" t="s">
        <v>684</v>
      </c>
      <c r="K481" t="s">
        <v>701</v>
      </c>
      <c r="L481" t="s">
        <v>711</v>
      </c>
      <c r="M481" t="s">
        <v>717</v>
      </c>
      <c r="N481" t="s">
        <v>733</v>
      </c>
      <c r="O481" t="s">
        <v>1212</v>
      </c>
      <c r="P481" s="4">
        <v>553.61</v>
      </c>
      <c r="Q481" s="23">
        <v>699.47</v>
      </c>
      <c r="R481" s="4">
        <f t="shared" si="174"/>
        <v>699.47</v>
      </c>
      <c r="S481" s="11">
        <v>0.02</v>
      </c>
      <c r="T481" s="8">
        <v>33</v>
      </c>
      <c r="U481" s="4">
        <f t="shared" si="175"/>
        <v>22620.859800000002</v>
      </c>
      <c r="V481" s="4">
        <f t="shared" si="176"/>
        <v>18269.13</v>
      </c>
      <c r="W481" s="4">
        <f t="shared" si="177"/>
        <v>4351.729800000001</v>
      </c>
      <c r="X481" s="11">
        <f t="shared" si="178"/>
        <v>0.19237685209472014</v>
      </c>
      <c r="Y481" s="3" t="str">
        <f t="shared" si="172"/>
        <v>Apr-2023</v>
      </c>
      <c r="Z481" s="3">
        <f t="shared" si="179"/>
        <v>45017</v>
      </c>
      <c r="AA481" s="3">
        <f t="shared" si="180"/>
        <v>44927</v>
      </c>
      <c r="AB481">
        <f t="shared" si="181"/>
        <v>3</v>
      </c>
      <c r="AC481" s="18" t="str">
        <f t="shared" si="173"/>
        <v>Q2-2023</v>
      </c>
      <c r="AD481" t="str">
        <f t="shared" si="182"/>
        <v>Europe → Germany → Munich</v>
      </c>
      <c r="AG481" t="str">
        <f t="shared" si="183"/>
        <v>Low</v>
      </c>
      <c r="AH481">
        <f t="shared" si="184"/>
        <v>1</v>
      </c>
      <c r="AI481">
        <f t="shared" si="185"/>
        <v>0</v>
      </c>
      <c r="AJ481" s="11">
        <f>MIN(S481, WhatIf_Panel!$B$2)</f>
        <v>0.02</v>
      </c>
      <c r="AK481">
        <f>P481 * (1 + WhatIf_Panel!$B$3)</f>
        <v>608.97100000000012</v>
      </c>
      <c r="AL481">
        <f>ROUND(T481 * (1 + WhatIf_Panel!$B$4), 0)</f>
        <v>35</v>
      </c>
      <c r="AM481">
        <f t="shared" si="186"/>
        <v>23991.821</v>
      </c>
      <c r="AN481">
        <f t="shared" si="187"/>
        <v>21313.985000000004</v>
      </c>
      <c r="AO481">
        <f t="shared" si="188"/>
        <v>2677.8359999999957</v>
      </c>
      <c r="AP481" s="11">
        <f t="shared" si="189"/>
        <v>0.11161453730419195</v>
      </c>
      <c r="AQ481" s="4">
        <f t="shared" si="190"/>
        <v>1370.9611999999979</v>
      </c>
      <c r="AR481" s="4">
        <f t="shared" si="191"/>
        <v>-1673.8938000000053</v>
      </c>
    </row>
    <row r="482" spans="1:44" x14ac:dyDescent="0.25">
      <c r="A482" t="s">
        <v>494</v>
      </c>
      <c r="B482" s="3">
        <v>45293</v>
      </c>
      <c r="C482" s="13">
        <v>45306</v>
      </c>
      <c r="D482">
        <f t="shared" si="168"/>
        <v>13</v>
      </c>
      <c r="E482" t="str">
        <f t="shared" si="169"/>
        <v>Original</v>
      </c>
      <c r="F482" s="3">
        <f t="shared" si="170"/>
        <v>45306</v>
      </c>
      <c r="G482" s="8">
        <f t="shared" si="171"/>
        <v>13</v>
      </c>
      <c r="H482" t="s">
        <v>647</v>
      </c>
      <c r="I482" t="s">
        <v>652</v>
      </c>
      <c r="J482" t="s">
        <v>694</v>
      </c>
      <c r="K482" t="s">
        <v>705</v>
      </c>
      <c r="L482" t="s">
        <v>709</v>
      </c>
      <c r="M482" t="s">
        <v>715</v>
      </c>
      <c r="N482" t="s">
        <v>729</v>
      </c>
      <c r="O482" t="s">
        <v>1213</v>
      </c>
      <c r="P482" s="4">
        <v>1219.06</v>
      </c>
      <c r="Q482" s="23">
        <v>2738.69</v>
      </c>
      <c r="R482" s="4">
        <f t="shared" si="174"/>
        <v>2738.69</v>
      </c>
      <c r="S482" s="11">
        <v>7.5999999999999998E-2</v>
      </c>
      <c r="T482" s="8">
        <v>16</v>
      </c>
      <c r="U482" s="4">
        <f t="shared" si="175"/>
        <v>40488.792960000006</v>
      </c>
      <c r="V482" s="4">
        <f t="shared" si="176"/>
        <v>19504.96</v>
      </c>
      <c r="W482" s="4">
        <f t="shared" si="177"/>
        <v>20983.832960000007</v>
      </c>
      <c r="X482" s="11">
        <f t="shared" si="178"/>
        <v>0.51826274447673737</v>
      </c>
      <c r="Y482" s="3" t="str">
        <f t="shared" si="172"/>
        <v>Jan-2024</v>
      </c>
      <c r="Z482" s="3">
        <f t="shared" si="179"/>
        <v>45292</v>
      </c>
      <c r="AA482" s="3">
        <f t="shared" si="180"/>
        <v>44986</v>
      </c>
      <c r="AB482">
        <f t="shared" si="181"/>
        <v>10</v>
      </c>
      <c r="AC482" s="18" t="str">
        <f t="shared" si="173"/>
        <v>Q1-2024</v>
      </c>
      <c r="AD482" t="str">
        <f t="shared" si="182"/>
        <v>Asia → Japan → Nagoya</v>
      </c>
      <c r="AG482" t="str">
        <f t="shared" si="183"/>
        <v>High</v>
      </c>
      <c r="AH482">
        <f t="shared" si="184"/>
        <v>0</v>
      </c>
      <c r="AI482">
        <f t="shared" si="185"/>
        <v>0</v>
      </c>
      <c r="AJ482" s="11">
        <f>MIN(S482, WhatIf_Panel!$B$2)</f>
        <v>7.5999999999999998E-2</v>
      </c>
      <c r="AK482">
        <f>P482 * (1 + WhatIf_Panel!$B$3)</f>
        <v>1340.9660000000001</v>
      </c>
      <c r="AL482">
        <f>ROUND(T482 * (1 + WhatIf_Panel!$B$4), 0)</f>
        <v>17</v>
      </c>
      <c r="AM482">
        <f t="shared" si="186"/>
        <v>43019.342520000006</v>
      </c>
      <c r="AN482">
        <f t="shared" si="187"/>
        <v>22796.422000000002</v>
      </c>
      <c r="AO482">
        <f t="shared" si="188"/>
        <v>20222.920520000003</v>
      </c>
      <c r="AP482" s="11">
        <f t="shared" si="189"/>
        <v>0.47008901892441102</v>
      </c>
      <c r="AQ482" s="4">
        <f t="shared" si="190"/>
        <v>2530.5495599999995</v>
      </c>
      <c r="AR482" s="4">
        <f t="shared" si="191"/>
        <v>-760.9124400000037</v>
      </c>
    </row>
    <row r="483" spans="1:44" x14ac:dyDescent="0.25">
      <c r="A483" t="s">
        <v>495</v>
      </c>
      <c r="B483" s="3">
        <v>45538</v>
      </c>
      <c r="C483" s="13">
        <v>45542</v>
      </c>
      <c r="D483">
        <f t="shared" si="168"/>
        <v>4</v>
      </c>
      <c r="E483" t="str">
        <f t="shared" si="169"/>
        <v>Original</v>
      </c>
      <c r="F483" s="3">
        <f t="shared" si="170"/>
        <v>45542</v>
      </c>
      <c r="G483" s="8">
        <f t="shared" si="171"/>
        <v>4</v>
      </c>
      <c r="H483" t="s">
        <v>647</v>
      </c>
      <c r="I483" t="s">
        <v>652</v>
      </c>
      <c r="J483" t="s">
        <v>689</v>
      </c>
      <c r="K483" t="s">
        <v>705</v>
      </c>
      <c r="L483" t="s">
        <v>710</v>
      </c>
      <c r="M483" t="s">
        <v>725</v>
      </c>
      <c r="N483" t="s">
        <v>728</v>
      </c>
      <c r="O483" t="s">
        <v>1214</v>
      </c>
      <c r="P483" s="4">
        <v>43.23</v>
      </c>
      <c r="Q483" s="23">
        <v>94.78</v>
      </c>
      <c r="R483" s="4">
        <f t="shared" si="174"/>
        <v>94.78</v>
      </c>
      <c r="S483" s="11">
        <v>9.0999999999999998E-2</v>
      </c>
      <c r="T483" s="8">
        <v>55</v>
      </c>
      <c r="U483" s="4">
        <f t="shared" si="175"/>
        <v>4738.5261</v>
      </c>
      <c r="V483" s="4">
        <f t="shared" si="176"/>
        <v>2377.6499999999996</v>
      </c>
      <c r="W483" s="4">
        <f t="shared" si="177"/>
        <v>2360.8761000000004</v>
      </c>
      <c r="X483" s="11">
        <f t="shared" si="178"/>
        <v>0.49823005090127082</v>
      </c>
      <c r="Y483" s="3" t="str">
        <f t="shared" si="172"/>
        <v>Sep-2024</v>
      </c>
      <c r="Z483" s="3">
        <f t="shared" si="179"/>
        <v>45536</v>
      </c>
      <c r="AA483" s="3">
        <f t="shared" si="180"/>
        <v>44986</v>
      </c>
      <c r="AB483">
        <f t="shared" si="181"/>
        <v>18</v>
      </c>
      <c r="AC483" s="18" t="str">
        <f t="shared" si="173"/>
        <v>Q3-2024</v>
      </c>
      <c r="AD483" t="str">
        <f t="shared" si="182"/>
        <v>Asia → Japan → Tokyo</v>
      </c>
      <c r="AG483" t="str">
        <f t="shared" si="183"/>
        <v>Low</v>
      </c>
      <c r="AH483">
        <f t="shared" si="184"/>
        <v>1</v>
      </c>
      <c r="AI483">
        <f t="shared" si="185"/>
        <v>0</v>
      </c>
      <c r="AJ483" s="11">
        <f>MIN(S483, WhatIf_Panel!$B$2)</f>
        <v>9.0999999999999998E-2</v>
      </c>
      <c r="AK483">
        <f>P483 * (1 + WhatIf_Panel!$B$3)</f>
        <v>47.552999999999997</v>
      </c>
      <c r="AL483">
        <f>ROUND(T483 * (1 + WhatIf_Panel!$B$4), 0)</f>
        <v>58</v>
      </c>
      <c r="AM483">
        <f t="shared" si="186"/>
        <v>4996.9911599999996</v>
      </c>
      <c r="AN483">
        <f t="shared" si="187"/>
        <v>2758.0739999999996</v>
      </c>
      <c r="AO483">
        <f t="shared" si="188"/>
        <v>2238.91716</v>
      </c>
      <c r="AP483" s="11">
        <f t="shared" si="189"/>
        <v>0.44805305599139789</v>
      </c>
      <c r="AQ483" s="4">
        <f t="shared" si="190"/>
        <v>258.46505999999954</v>
      </c>
      <c r="AR483" s="4">
        <f t="shared" si="191"/>
        <v>-121.95894000000044</v>
      </c>
    </row>
    <row r="484" spans="1:44" x14ac:dyDescent="0.25">
      <c r="A484" t="s">
        <v>496</v>
      </c>
      <c r="B484" s="3">
        <v>45899</v>
      </c>
      <c r="C484" s="13">
        <v>45903</v>
      </c>
      <c r="D484">
        <f t="shared" si="168"/>
        <v>4</v>
      </c>
      <c r="E484" t="str">
        <f t="shared" si="169"/>
        <v>Original</v>
      </c>
      <c r="F484" s="3">
        <f t="shared" si="170"/>
        <v>45903</v>
      </c>
      <c r="G484" s="8">
        <f t="shared" si="171"/>
        <v>4</v>
      </c>
      <c r="H484" t="s">
        <v>649</v>
      </c>
      <c r="I484" t="s">
        <v>657</v>
      </c>
      <c r="J484" t="s">
        <v>673</v>
      </c>
      <c r="K484" t="s">
        <v>705</v>
      </c>
      <c r="L484" t="s">
        <v>709</v>
      </c>
      <c r="M484" t="s">
        <v>713</v>
      </c>
      <c r="N484" t="s">
        <v>731</v>
      </c>
      <c r="O484" t="s">
        <v>1215</v>
      </c>
      <c r="P484" s="4">
        <v>1286.56</v>
      </c>
      <c r="Q484" s="23">
        <v>2777.35</v>
      </c>
      <c r="R484" s="4">
        <f t="shared" si="174"/>
        <v>2777.35</v>
      </c>
      <c r="S484" s="11">
        <v>0.13200000000000001</v>
      </c>
      <c r="T484" s="8">
        <v>15</v>
      </c>
      <c r="U484" s="4">
        <f t="shared" si="175"/>
        <v>36161.097000000002</v>
      </c>
      <c r="V484" s="4">
        <f t="shared" si="176"/>
        <v>19298.399999999998</v>
      </c>
      <c r="W484" s="4">
        <f t="shared" si="177"/>
        <v>16862.697000000004</v>
      </c>
      <c r="X484" s="11">
        <f t="shared" si="178"/>
        <v>0.46632150014696744</v>
      </c>
      <c r="Y484" s="3" t="str">
        <f t="shared" si="172"/>
        <v>Aug-2025</v>
      </c>
      <c r="Z484" s="3">
        <f t="shared" si="179"/>
        <v>45870</v>
      </c>
      <c r="AA484" s="3">
        <f t="shared" si="180"/>
        <v>44927</v>
      </c>
      <c r="AB484">
        <f t="shared" si="181"/>
        <v>31</v>
      </c>
      <c r="AC484" s="18" t="str">
        <f t="shared" si="173"/>
        <v>Q3-2025</v>
      </c>
      <c r="AD484" t="str">
        <f t="shared" si="182"/>
        <v>Europe → France → Marseille</v>
      </c>
      <c r="AG484" t="str">
        <f t="shared" si="183"/>
        <v>High</v>
      </c>
      <c r="AH484">
        <f t="shared" si="184"/>
        <v>1</v>
      </c>
      <c r="AI484">
        <f t="shared" si="185"/>
        <v>0</v>
      </c>
      <c r="AJ484" s="11">
        <f>MIN(S484, WhatIf_Panel!$B$2)</f>
        <v>0.13200000000000001</v>
      </c>
      <c r="AK484">
        <f>P484 * (1 + WhatIf_Panel!$B$3)</f>
        <v>1415.2160000000001</v>
      </c>
      <c r="AL484">
        <f>ROUND(T484 * (1 + WhatIf_Panel!$B$4), 0)</f>
        <v>16</v>
      </c>
      <c r="AM484">
        <f t="shared" si="186"/>
        <v>38571.836799999997</v>
      </c>
      <c r="AN484">
        <f t="shared" si="187"/>
        <v>22643.456000000002</v>
      </c>
      <c r="AO484">
        <f t="shared" si="188"/>
        <v>15928.380799999995</v>
      </c>
      <c r="AP484" s="11">
        <f t="shared" si="189"/>
        <v>0.41295365016166397</v>
      </c>
      <c r="AQ484" s="4">
        <f t="shared" si="190"/>
        <v>2410.7397999999957</v>
      </c>
      <c r="AR484" s="4">
        <f t="shared" si="191"/>
        <v>-934.31620000000839</v>
      </c>
    </row>
    <row r="485" spans="1:44" x14ac:dyDescent="0.25">
      <c r="A485" t="s">
        <v>497</v>
      </c>
      <c r="B485" s="3">
        <v>45775</v>
      </c>
      <c r="C485" s="13">
        <v>45796</v>
      </c>
      <c r="D485">
        <f t="shared" si="168"/>
        <v>21</v>
      </c>
      <c r="E485" t="str">
        <f t="shared" si="169"/>
        <v>Original</v>
      </c>
      <c r="F485" s="3">
        <f t="shared" si="170"/>
        <v>45796</v>
      </c>
      <c r="G485" s="8">
        <f t="shared" si="171"/>
        <v>21</v>
      </c>
      <c r="H485" t="s">
        <v>649</v>
      </c>
      <c r="I485" t="s">
        <v>656</v>
      </c>
      <c r="J485" t="s">
        <v>671</v>
      </c>
      <c r="K485" t="s">
        <v>701</v>
      </c>
      <c r="L485" t="s">
        <v>710</v>
      </c>
      <c r="M485" t="s">
        <v>717</v>
      </c>
      <c r="N485" t="s">
        <v>730</v>
      </c>
      <c r="O485" t="s">
        <v>1216</v>
      </c>
      <c r="P485" s="4">
        <v>350.76</v>
      </c>
      <c r="Q485" s="23">
        <v>492.18</v>
      </c>
      <c r="R485" s="4">
        <f t="shared" si="174"/>
        <v>492.18</v>
      </c>
      <c r="S485" s="11">
        <v>5.2999999999999999E-2</v>
      </c>
      <c r="T485" s="8">
        <v>11</v>
      </c>
      <c r="U485" s="4">
        <f t="shared" si="175"/>
        <v>5127.0390600000001</v>
      </c>
      <c r="V485" s="4">
        <f t="shared" si="176"/>
        <v>3858.3599999999997</v>
      </c>
      <c r="W485" s="4">
        <f t="shared" si="177"/>
        <v>1268.6790600000004</v>
      </c>
      <c r="X485" s="11">
        <f t="shared" si="178"/>
        <v>0.24744868239798437</v>
      </c>
      <c r="Y485" s="3" t="str">
        <f t="shared" si="172"/>
        <v>Apr-2025</v>
      </c>
      <c r="Z485" s="3">
        <f t="shared" si="179"/>
        <v>45748</v>
      </c>
      <c r="AA485" s="3">
        <f t="shared" si="180"/>
        <v>44927</v>
      </c>
      <c r="AB485">
        <f t="shared" si="181"/>
        <v>27</v>
      </c>
      <c r="AC485" s="18" t="str">
        <f t="shared" si="173"/>
        <v>Q2-2025</v>
      </c>
      <c r="AD485" t="str">
        <f t="shared" si="182"/>
        <v>Europe → Germany → Berlin</v>
      </c>
      <c r="AG485" t="str">
        <f t="shared" si="183"/>
        <v>Low</v>
      </c>
      <c r="AH485">
        <f t="shared" si="184"/>
        <v>0</v>
      </c>
      <c r="AI485">
        <f t="shared" si="185"/>
        <v>0</v>
      </c>
      <c r="AJ485" s="11">
        <f>MIN(S485, WhatIf_Panel!$B$2)</f>
        <v>5.2999999999999999E-2</v>
      </c>
      <c r="AK485">
        <f>P485 * (1 + WhatIf_Panel!$B$3)</f>
        <v>385.83600000000001</v>
      </c>
      <c r="AL485">
        <f>ROUND(T485 * (1 + WhatIf_Panel!$B$4), 0)</f>
        <v>12</v>
      </c>
      <c r="AM485">
        <f t="shared" si="186"/>
        <v>5593.1335199999994</v>
      </c>
      <c r="AN485">
        <f t="shared" si="187"/>
        <v>4630.0320000000002</v>
      </c>
      <c r="AO485">
        <f t="shared" si="188"/>
        <v>963.10151999999925</v>
      </c>
      <c r="AP485" s="11">
        <f t="shared" si="189"/>
        <v>0.17219355063778263</v>
      </c>
      <c r="AQ485" s="4">
        <f t="shared" si="190"/>
        <v>466.09445999999934</v>
      </c>
      <c r="AR485" s="4">
        <f t="shared" si="191"/>
        <v>-305.57754000000114</v>
      </c>
    </row>
    <row r="486" spans="1:44" x14ac:dyDescent="0.25">
      <c r="A486" t="s">
        <v>498</v>
      </c>
      <c r="B486" s="3">
        <v>45148</v>
      </c>
      <c r="C486" s="13">
        <v>45153</v>
      </c>
      <c r="D486">
        <f t="shared" si="168"/>
        <v>5</v>
      </c>
      <c r="E486" t="str">
        <f t="shared" si="169"/>
        <v>Original</v>
      </c>
      <c r="F486" s="3">
        <f t="shared" si="170"/>
        <v>45153</v>
      </c>
      <c r="G486" s="8">
        <f t="shared" si="171"/>
        <v>5</v>
      </c>
      <c r="H486" t="s">
        <v>648</v>
      </c>
      <c r="I486" t="s">
        <v>655</v>
      </c>
      <c r="J486" t="s">
        <v>670</v>
      </c>
      <c r="K486" t="s">
        <v>702</v>
      </c>
      <c r="L486" t="s">
        <v>711</v>
      </c>
      <c r="M486" t="s">
        <v>715</v>
      </c>
      <c r="N486" t="s">
        <v>729</v>
      </c>
      <c r="O486" t="s">
        <v>1217</v>
      </c>
      <c r="P486" s="4">
        <v>1307.52</v>
      </c>
      <c r="Q486" s="23">
        <v>1921.65</v>
      </c>
      <c r="R486" s="4">
        <f t="shared" si="174"/>
        <v>1921.65</v>
      </c>
      <c r="S486" s="11">
        <v>0.123</v>
      </c>
      <c r="T486" s="8">
        <v>13</v>
      </c>
      <c r="U486" s="4">
        <f t="shared" si="175"/>
        <v>21908.731650000002</v>
      </c>
      <c r="V486" s="4">
        <f t="shared" si="176"/>
        <v>16997.759999999998</v>
      </c>
      <c r="W486" s="4">
        <f t="shared" si="177"/>
        <v>4910.9716500000031</v>
      </c>
      <c r="X486" s="11">
        <f t="shared" si="178"/>
        <v>0.22415590863289445</v>
      </c>
      <c r="Y486" s="3" t="str">
        <f t="shared" si="172"/>
        <v>Aug-2023</v>
      </c>
      <c r="Z486" s="3">
        <f t="shared" si="179"/>
        <v>45139</v>
      </c>
      <c r="AA486" s="3">
        <f t="shared" si="180"/>
        <v>44927</v>
      </c>
      <c r="AB486">
        <f t="shared" si="181"/>
        <v>7</v>
      </c>
      <c r="AC486" s="18" t="str">
        <f t="shared" si="173"/>
        <v>Q3-2023</v>
      </c>
      <c r="AD486" t="str">
        <f t="shared" si="182"/>
        <v>Americas → Brazil → São Paulo</v>
      </c>
      <c r="AG486" t="str">
        <f t="shared" si="183"/>
        <v>High</v>
      </c>
      <c r="AH486">
        <f t="shared" si="184"/>
        <v>1</v>
      </c>
      <c r="AI486">
        <f t="shared" si="185"/>
        <v>0</v>
      </c>
      <c r="AJ486" s="11">
        <f>MIN(S486, WhatIf_Panel!$B$2)</f>
        <v>0.123</v>
      </c>
      <c r="AK486">
        <f>P486 * (1 + WhatIf_Panel!$B$3)</f>
        <v>1438.2720000000002</v>
      </c>
      <c r="AL486">
        <f>ROUND(T486 * (1 + WhatIf_Panel!$B$4), 0)</f>
        <v>14</v>
      </c>
      <c r="AM486">
        <f t="shared" si="186"/>
        <v>23594.018700000001</v>
      </c>
      <c r="AN486">
        <f t="shared" si="187"/>
        <v>20135.808000000001</v>
      </c>
      <c r="AO486">
        <f t="shared" si="188"/>
        <v>3458.2106999999996</v>
      </c>
      <c r="AP486" s="11">
        <f t="shared" si="189"/>
        <v>0.14657149949618373</v>
      </c>
      <c r="AQ486" s="4">
        <f t="shared" si="190"/>
        <v>1685.287049999999</v>
      </c>
      <c r="AR486" s="4">
        <f t="shared" si="191"/>
        <v>-1452.7609500000035</v>
      </c>
    </row>
    <row r="487" spans="1:44" x14ac:dyDescent="0.25">
      <c r="A487" t="s">
        <v>499</v>
      </c>
      <c r="B487" s="3">
        <v>45634</v>
      </c>
      <c r="C487" s="13">
        <v>45634</v>
      </c>
      <c r="D487">
        <f t="shared" si="168"/>
        <v>0</v>
      </c>
      <c r="E487" t="str">
        <f t="shared" si="169"/>
        <v>Original</v>
      </c>
      <c r="F487" s="3">
        <f t="shared" si="170"/>
        <v>45634</v>
      </c>
      <c r="G487" s="8">
        <f t="shared" si="171"/>
        <v>0</v>
      </c>
      <c r="H487" t="s">
        <v>649</v>
      </c>
      <c r="I487" t="s">
        <v>657</v>
      </c>
      <c r="J487" t="s">
        <v>679</v>
      </c>
      <c r="K487" t="s">
        <v>706</v>
      </c>
      <c r="L487" t="s">
        <v>707</v>
      </c>
      <c r="M487" t="s">
        <v>722</v>
      </c>
      <c r="N487" t="s">
        <v>727</v>
      </c>
      <c r="O487" t="s">
        <v>1218</v>
      </c>
      <c r="P487" s="4">
        <v>257.44</v>
      </c>
      <c r="Q487" s="23">
        <v>290.33</v>
      </c>
      <c r="R487" s="4">
        <f t="shared" si="174"/>
        <v>290.33</v>
      </c>
      <c r="S487" s="11">
        <v>9.1999999999999998E-2</v>
      </c>
      <c r="T487" s="8">
        <v>23</v>
      </c>
      <c r="U487" s="4">
        <f t="shared" si="175"/>
        <v>6063.2517199999993</v>
      </c>
      <c r="V487" s="4">
        <f t="shared" si="176"/>
        <v>5921.12</v>
      </c>
      <c r="W487" s="4">
        <f t="shared" si="177"/>
        <v>142.1317199999994</v>
      </c>
      <c r="X487" s="11">
        <f t="shared" si="178"/>
        <v>2.3441500792581216E-2</v>
      </c>
      <c r="Y487" s="3" t="str">
        <f t="shared" si="172"/>
        <v>Dec-2024</v>
      </c>
      <c r="Z487" s="3">
        <f t="shared" si="179"/>
        <v>45627</v>
      </c>
      <c r="AA487" s="3">
        <f t="shared" si="180"/>
        <v>44927</v>
      </c>
      <c r="AB487">
        <f t="shared" si="181"/>
        <v>23</v>
      </c>
      <c r="AC487" s="18" t="str">
        <f t="shared" si="173"/>
        <v>Q4-2024</v>
      </c>
      <c r="AD487" t="str">
        <f t="shared" si="182"/>
        <v>Europe → France → Lyon</v>
      </c>
      <c r="AG487" t="str">
        <f t="shared" si="183"/>
        <v>Low</v>
      </c>
      <c r="AH487">
        <f t="shared" si="184"/>
        <v>1</v>
      </c>
      <c r="AI487">
        <f t="shared" si="185"/>
        <v>0</v>
      </c>
      <c r="AJ487" s="11">
        <f>MIN(S487, WhatIf_Panel!$B$2)</f>
        <v>9.1999999999999998E-2</v>
      </c>
      <c r="AK487">
        <f>P487 * (1 + WhatIf_Panel!$B$3)</f>
        <v>283.18400000000003</v>
      </c>
      <c r="AL487">
        <f>ROUND(T487 * (1 + WhatIf_Panel!$B$4), 0)</f>
        <v>24</v>
      </c>
      <c r="AM487">
        <f t="shared" si="186"/>
        <v>6326.8713600000001</v>
      </c>
      <c r="AN487">
        <f t="shared" si="187"/>
        <v>6796.4160000000011</v>
      </c>
      <c r="AO487">
        <f t="shared" si="188"/>
        <v>-469.54464000000098</v>
      </c>
      <c r="AP487" s="11">
        <f t="shared" si="189"/>
        <v>-7.4214349128160717E-2</v>
      </c>
      <c r="AQ487" s="4">
        <f t="shared" si="190"/>
        <v>263.6196400000008</v>
      </c>
      <c r="AR487" s="4">
        <f t="shared" si="191"/>
        <v>-611.67636000000039</v>
      </c>
    </row>
    <row r="488" spans="1:44" x14ac:dyDescent="0.25">
      <c r="A488" t="s">
        <v>500</v>
      </c>
      <c r="B488" s="3">
        <v>45224</v>
      </c>
      <c r="C488" s="13">
        <v>45254</v>
      </c>
      <c r="D488">
        <f t="shared" si="168"/>
        <v>30</v>
      </c>
      <c r="E488" t="str">
        <f t="shared" si="169"/>
        <v>Original</v>
      </c>
      <c r="F488" s="3">
        <f t="shared" si="170"/>
        <v>45254</v>
      </c>
      <c r="G488" s="8">
        <f t="shared" si="171"/>
        <v>30</v>
      </c>
      <c r="H488" t="s">
        <v>649</v>
      </c>
      <c r="I488" t="s">
        <v>657</v>
      </c>
      <c r="J488" t="s">
        <v>690</v>
      </c>
      <c r="K488" t="s">
        <v>706</v>
      </c>
      <c r="L488" t="s">
        <v>710</v>
      </c>
      <c r="M488" t="s">
        <v>712</v>
      </c>
      <c r="N488" t="s">
        <v>730</v>
      </c>
      <c r="O488" t="s">
        <v>1219</v>
      </c>
      <c r="P488" s="4">
        <v>287.85000000000002</v>
      </c>
      <c r="Q488" s="23">
        <v>602.91999999999996</v>
      </c>
      <c r="R488" s="4">
        <f t="shared" si="174"/>
        <v>602.91999999999996</v>
      </c>
      <c r="S488" s="11">
        <v>0.222</v>
      </c>
      <c r="T488" s="8">
        <v>11</v>
      </c>
      <c r="U488" s="4">
        <f t="shared" si="175"/>
        <v>5159.7893599999998</v>
      </c>
      <c r="V488" s="4">
        <f t="shared" si="176"/>
        <v>3166.3500000000004</v>
      </c>
      <c r="W488" s="4">
        <f t="shared" si="177"/>
        <v>1993.4393599999994</v>
      </c>
      <c r="X488" s="11">
        <f t="shared" si="178"/>
        <v>0.38634122847216373</v>
      </c>
      <c r="Y488" s="3" t="str">
        <f t="shared" si="172"/>
        <v>Oct-2023</v>
      </c>
      <c r="Z488" s="3">
        <f t="shared" si="179"/>
        <v>45200</v>
      </c>
      <c r="AA488" s="3">
        <f t="shared" si="180"/>
        <v>44927</v>
      </c>
      <c r="AB488">
        <f t="shared" si="181"/>
        <v>9</v>
      </c>
      <c r="AC488" s="18" t="str">
        <f t="shared" si="173"/>
        <v>Q4-2023</v>
      </c>
      <c r="AD488" t="str">
        <f t="shared" si="182"/>
        <v>Europe → France → Paris</v>
      </c>
      <c r="AG488" t="str">
        <f t="shared" si="183"/>
        <v>Low</v>
      </c>
      <c r="AH488">
        <f t="shared" si="184"/>
        <v>0</v>
      </c>
      <c r="AI488">
        <f t="shared" si="185"/>
        <v>1</v>
      </c>
      <c r="AJ488" s="11">
        <f>MIN(S488, WhatIf_Panel!$B$2)</f>
        <v>0.222</v>
      </c>
      <c r="AK488">
        <f>P488 * (1 + WhatIf_Panel!$B$3)</f>
        <v>316.63500000000005</v>
      </c>
      <c r="AL488">
        <f>ROUND(T488 * (1 + WhatIf_Panel!$B$4), 0)</f>
        <v>12</v>
      </c>
      <c r="AM488">
        <f t="shared" si="186"/>
        <v>5628.8611199999996</v>
      </c>
      <c r="AN488">
        <f t="shared" si="187"/>
        <v>3799.6200000000008</v>
      </c>
      <c r="AO488">
        <f t="shared" si="188"/>
        <v>1829.2411199999988</v>
      </c>
      <c r="AP488" s="11">
        <f t="shared" si="189"/>
        <v>0.32497535131938005</v>
      </c>
      <c r="AQ488" s="4">
        <f t="shared" si="190"/>
        <v>469.07175999999981</v>
      </c>
      <c r="AR488" s="4">
        <f t="shared" si="191"/>
        <v>-164.19824000000062</v>
      </c>
    </row>
    <row r="489" spans="1:44" x14ac:dyDescent="0.25">
      <c r="A489" t="s">
        <v>501</v>
      </c>
      <c r="B489" s="3">
        <v>45613</v>
      </c>
      <c r="C489" s="13">
        <v>45624</v>
      </c>
      <c r="D489">
        <f t="shared" si="168"/>
        <v>11</v>
      </c>
      <c r="E489" t="str">
        <f t="shared" si="169"/>
        <v>Original</v>
      </c>
      <c r="F489" s="3">
        <f t="shared" si="170"/>
        <v>45624</v>
      </c>
      <c r="G489" s="8">
        <f t="shared" si="171"/>
        <v>11</v>
      </c>
      <c r="H489" t="s">
        <v>648</v>
      </c>
      <c r="I489" t="s">
        <v>653</v>
      </c>
      <c r="J489" s="9" t="s">
        <v>1422</v>
      </c>
      <c r="K489" t="s">
        <v>704</v>
      </c>
      <c r="L489" t="s">
        <v>710</v>
      </c>
      <c r="M489" t="s">
        <v>720</v>
      </c>
      <c r="N489" t="s">
        <v>728</v>
      </c>
      <c r="O489" t="s">
        <v>1220</v>
      </c>
      <c r="P489" s="4">
        <v>1008.16</v>
      </c>
      <c r="Q489" s="23">
        <v>2077.5</v>
      </c>
      <c r="R489" s="4">
        <f t="shared" si="174"/>
        <v>2077.5</v>
      </c>
      <c r="S489" s="11">
        <v>7.3999999999999996E-2</v>
      </c>
      <c r="T489" s="8">
        <v>15</v>
      </c>
      <c r="U489" s="4">
        <f t="shared" si="175"/>
        <v>28856.475000000002</v>
      </c>
      <c r="V489" s="4">
        <f t="shared" si="176"/>
        <v>15122.4</v>
      </c>
      <c r="W489" s="4">
        <f t="shared" si="177"/>
        <v>13734.075000000003</v>
      </c>
      <c r="X489" s="11">
        <f t="shared" si="178"/>
        <v>0.47594430712691005</v>
      </c>
      <c r="Y489" s="3" t="str">
        <f t="shared" si="172"/>
        <v>Nov-2024</v>
      </c>
      <c r="Z489" s="3">
        <f t="shared" si="179"/>
        <v>45597</v>
      </c>
      <c r="AA489" s="3">
        <f t="shared" si="180"/>
        <v>44927</v>
      </c>
      <c r="AB489">
        <f t="shared" si="181"/>
        <v>22</v>
      </c>
      <c r="AC489" s="18" t="str">
        <f t="shared" si="173"/>
        <v>Q4-2024</v>
      </c>
      <c r="AD489" t="str">
        <f t="shared" si="182"/>
        <v>Americas → Canada → Not Specified</v>
      </c>
      <c r="AG489" t="str">
        <f t="shared" si="183"/>
        <v>High</v>
      </c>
      <c r="AH489">
        <f t="shared" si="184"/>
        <v>0</v>
      </c>
      <c r="AI489">
        <f t="shared" si="185"/>
        <v>0</v>
      </c>
      <c r="AJ489" s="11">
        <f>MIN(S489, WhatIf_Panel!$B$2)</f>
        <v>7.3999999999999996E-2</v>
      </c>
      <c r="AK489">
        <f>P489 * (1 + WhatIf_Panel!$B$3)</f>
        <v>1108.9760000000001</v>
      </c>
      <c r="AL489">
        <f>ROUND(T489 * (1 + WhatIf_Panel!$B$4), 0)</f>
        <v>16</v>
      </c>
      <c r="AM489">
        <f t="shared" si="186"/>
        <v>30780.240000000002</v>
      </c>
      <c r="AN489">
        <f t="shared" si="187"/>
        <v>17743.616000000002</v>
      </c>
      <c r="AO489">
        <f t="shared" si="188"/>
        <v>13036.624</v>
      </c>
      <c r="AP489" s="11">
        <f t="shared" si="189"/>
        <v>0.42353873783960094</v>
      </c>
      <c r="AQ489" s="4">
        <f t="shared" si="190"/>
        <v>1923.7649999999994</v>
      </c>
      <c r="AR489" s="4">
        <f t="shared" si="191"/>
        <v>-697.45100000000275</v>
      </c>
    </row>
    <row r="490" spans="1:44" x14ac:dyDescent="0.25">
      <c r="A490" t="s">
        <v>502</v>
      </c>
      <c r="B490" s="3">
        <v>45424</v>
      </c>
      <c r="C490" s="13">
        <v>45436</v>
      </c>
      <c r="D490">
        <f t="shared" si="168"/>
        <v>12</v>
      </c>
      <c r="E490" t="str">
        <f t="shared" si="169"/>
        <v>Original</v>
      </c>
      <c r="F490" s="3">
        <f t="shared" si="170"/>
        <v>45436</v>
      </c>
      <c r="G490" s="8">
        <f t="shared" si="171"/>
        <v>12</v>
      </c>
      <c r="H490" t="s">
        <v>649</v>
      </c>
      <c r="I490" t="s">
        <v>658</v>
      </c>
      <c r="J490" t="s">
        <v>693</v>
      </c>
      <c r="K490" t="s">
        <v>702</v>
      </c>
      <c r="L490" t="s">
        <v>709</v>
      </c>
      <c r="M490" t="s">
        <v>723</v>
      </c>
      <c r="N490" t="s">
        <v>728</v>
      </c>
      <c r="O490" t="s">
        <v>1221</v>
      </c>
      <c r="P490" s="4">
        <v>111.02</v>
      </c>
      <c r="Q490" s="23">
        <v>172.88</v>
      </c>
      <c r="R490" s="4">
        <f t="shared" si="174"/>
        <v>172.88</v>
      </c>
      <c r="S490" s="11">
        <v>0.19700000000000001</v>
      </c>
      <c r="T490" s="8">
        <v>29</v>
      </c>
      <c r="U490" s="4">
        <f t="shared" si="175"/>
        <v>4025.8565599999993</v>
      </c>
      <c r="V490" s="4">
        <f t="shared" si="176"/>
        <v>3219.58</v>
      </c>
      <c r="W490" s="4">
        <f t="shared" si="177"/>
        <v>806.27655999999934</v>
      </c>
      <c r="X490" s="11">
        <f t="shared" si="178"/>
        <v>0.20027453735212053</v>
      </c>
      <c r="Y490" s="3" t="str">
        <f t="shared" si="172"/>
        <v>May-2024</v>
      </c>
      <c r="Z490" s="3">
        <f t="shared" si="179"/>
        <v>45413</v>
      </c>
      <c r="AA490" s="3">
        <f t="shared" si="180"/>
        <v>44927</v>
      </c>
      <c r="AB490">
        <f t="shared" si="181"/>
        <v>16</v>
      </c>
      <c r="AC490" s="18" t="str">
        <f t="shared" si="173"/>
        <v>Q2-2024</v>
      </c>
      <c r="AD490" t="str">
        <f t="shared" si="182"/>
        <v>Europe → United Kingdom → Manchester</v>
      </c>
      <c r="AG490" t="str">
        <f t="shared" si="183"/>
        <v>Low</v>
      </c>
      <c r="AH490">
        <f t="shared" si="184"/>
        <v>0</v>
      </c>
      <c r="AI490">
        <f t="shared" si="185"/>
        <v>0</v>
      </c>
      <c r="AJ490" s="11">
        <f>MIN(S490, WhatIf_Panel!$B$2)</f>
        <v>0.19700000000000001</v>
      </c>
      <c r="AK490">
        <f>P490 * (1 + WhatIf_Panel!$B$3)</f>
        <v>122.122</v>
      </c>
      <c r="AL490">
        <f>ROUND(T490 * (1 + WhatIf_Panel!$B$4), 0)</f>
        <v>30</v>
      </c>
      <c r="AM490">
        <f t="shared" si="186"/>
        <v>4164.6791999999996</v>
      </c>
      <c r="AN490">
        <f t="shared" si="187"/>
        <v>3663.66</v>
      </c>
      <c r="AO490">
        <f t="shared" si="188"/>
        <v>501.01919999999973</v>
      </c>
      <c r="AP490" s="11">
        <f t="shared" si="189"/>
        <v>0.12030199108733268</v>
      </c>
      <c r="AQ490" s="4">
        <f t="shared" si="190"/>
        <v>138.82264000000032</v>
      </c>
      <c r="AR490" s="4">
        <f t="shared" si="191"/>
        <v>-305.25735999999961</v>
      </c>
    </row>
    <row r="491" spans="1:44" x14ac:dyDescent="0.25">
      <c r="A491" t="s">
        <v>503</v>
      </c>
      <c r="B491" s="3">
        <v>45792</v>
      </c>
      <c r="C491" s="13">
        <v>45813</v>
      </c>
      <c r="D491">
        <f t="shared" si="168"/>
        <v>21</v>
      </c>
      <c r="E491" t="str">
        <f t="shared" si="169"/>
        <v>Original</v>
      </c>
      <c r="F491" s="3">
        <f t="shared" si="170"/>
        <v>45813</v>
      </c>
      <c r="G491" s="8">
        <f t="shared" si="171"/>
        <v>21</v>
      </c>
      <c r="H491" t="s">
        <v>647</v>
      </c>
      <c r="I491" t="s">
        <v>652</v>
      </c>
      <c r="J491" t="s">
        <v>666</v>
      </c>
      <c r="K491" t="s">
        <v>706</v>
      </c>
      <c r="L491" t="s">
        <v>711</v>
      </c>
      <c r="M491" t="s">
        <v>722</v>
      </c>
      <c r="N491" t="s">
        <v>730</v>
      </c>
      <c r="O491" t="s">
        <v>1222</v>
      </c>
      <c r="P491" s="4">
        <v>1466.5</v>
      </c>
      <c r="Q491" s="23">
        <v>2778.74</v>
      </c>
      <c r="R491" s="4">
        <f t="shared" si="174"/>
        <v>2778.74</v>
      </c>
      <c r="S491" s="11">
        <v>0.13500000000000001</v>
      </c>
      <c r="T491" s="8">
        <v>4</v>
      </c>
      <c r="U491" s="4">
        <f t="shared" si="175"/>
        <v>9614.4403999999995</v>
      </c>
      <c r="V491" s="4">
        <f t="shared" si="176"/>
        <v>5866</v>
      </c>
      <c r="W491" s="4">
        <f t="shared" si="177"/>
        <v>3748.4403999999995</v>
      </c>
      <c r="X491" s="11">
        <f t="shared" si="178"/>
        <v>0.38987608680792279</v>
      </c>
      <c r="Y491" s="3" t="str">
        <f t="shared" si="172"/>
        <v>May-2025</v>
      </c>
      <c r="Z491" s="3">
        <f t="shared" si="179"/>
        <v>45778</v>
      </c>
      <c r="AA491" s="3">
        <f t="shared" si="180"/>
        <v>44986</v>
      </c>
      <c r="AB491">
        <f t="shared" si="181"/>
        <v>26</v>
      </c>
      <c r="AC491" s="18" t="str">
        <f t="shared" si="173"/>
        <v>Q2-2025</v>
      </c>
      <c r="AD491" t="str">
        <f t="shared" si="182"/>
        <v>Asia → Japan → Osaka</v>
      </c>
      <c r="AG491" t="str">
        <f t="shared" si="183"/>
        <v>High</v>
      </c>
      <c r="AH491">
        <f t="shared" si="184"/>
        <v>0</v>
      </c>
      <c r="AI491">
        <f t="shared" si="185"/>
        <v>0</v>
      </c>
      <c r="AJ491" s="11">
        <f>MIN(S491, WhatIf_Panel!$B$2)</f>
        <v>0.13500000000000001</v>
      </c>
      <c r="AK491">
        <f>P491 * (1 + WhatIf_Panel!$B$3)</f>
        <v>1613.15</v>
      </c>
      <c r="AL491">
        <f>ROUND(T491 * (1 + WhatIf_Panel!$B$4), 0)</f>
        <v>4</v>
      </c>
      <c r="AM491">
        <f t="shared" si="186"/>
        <v>9614.4403999999995</v>
      </c>
      <c r="AN491">
        <f t="shared" si="187"/>
        <v>6452.6</v>
      </c>
      <c r="AO491">
        <f t="shared" si="188"/>
        <v>3161.8403999999991</v>
      </c>
      <c r="AP491" s="11">
        <f t="shared" si="189"/>
        <v>0.32886369548871502</v>
      </c>
      <c r="AQ491" s="4">
        <f t="shared" si="190"/>
        <v>0</v>
      </c>
      <c r="AR491" s="4">
        <f t="shared" si="191"/>
        <v>-586.60000000000036</v>
      </c>
    </row>
    <row r="492" spans="1:44" x14ac:dyDescent="0.25">
      <c r="A492" t="s">
        <v>504</v>
      </c>
      <c r="B492" s="3">
        <v>45403</v>
      </c>
      <c r="C492" s="13">
        <v>45431</v>
      </c>
      <c r="D492">
        <f t="shared" si="168"/>
        <v>28</v>
      </c>
      <c r="E492" t="str">
        <f t="shared" si="169"/>
        <v>Original</v>
      </c>
      <c r="F492" s="3">
        <f t="shared" si="170"/>
        <v>45431</v>
      </c>
      <c r="G492" s="8">
        <f t="shared" si="171"/>
        <v>28</v>
      </c>
      <c r="H492" t="s">
        <v>646</v>
      </c>
      <c r="I492" t="s">
        <v>651</v>
      </c>
      <c r="J492" t="s">
        <v>665</v>
      </c>
      <c r="K492" t="s">
        <v>701</v>
      </c>
      <c r="L492" t="s">
        <v>710</v>
      </c>
      <c r="M492" t="s">
        <v>720</v>
      </c>
      <c r="N492" t="s">
        <v>733</v>
      </c>
      <c r="O492" t="s">
        <v>1223</v>
      </c>
      <c r="P492" s="4">
        <v>187.22</v>
      </c>
      <c r="Q492" s="23">
        <v>309.47000000000003</v>
      </c>
      <c r="R492" s="4">
        <f t="shared" si="174"/>
        <v>309.47000000000003</v>
      </c>
      <c r="S492" s="11">
        <v>0</v>
      </c>
      <c r="T492" s="8">
        <v>5</v>
      </c>
      <c r="U492" s="4">
        <f t="shared" si="175"/>
        <v>1547.3500000000001</v>
      </c>
      <c r="V492" s="4">
        <f t="shared" si="176"/>
        <v>936.1</v>
      </c>
      <c r="W492" s="4">
        <f t="shared" si="177"/>
        <v>611.25000000000011</v>
      </c>
      <c r="X492" s="11">
        <f t="shared" si="178"/>
        <v>0.39503021294471197</v>
      </c>
      <c r="Y492" s="3" t="str">
        <f t="shared" si="172"/>
        <v>Apr-2024</v>
      </c>
      <c r="Z492" s="3">
        <f t="shared" si="179"/>
        <v>45383</v>
      </c>
      <c r="AA492" s="3">
        <f t="shared" si="180"/>
        <v>44927</v>
      </c>
      <c r="AB492">
        <f t="shared" si="181"/>
        <v>15</v>
      </c>
      <c r="AC492" s="18" t="str">
        <f t="shared" si="173"/>
        <v>Q2-2024</v>
      </c>
      <c r="AD492" t="str">
        <f t="shared" si="182"/>
        <v>Africa → Nigeria → Lagos</v>
      </c>
      <c r="AG492" t="str">
        <f t="shared" si="183"/>
        <v>Low</v>
      </c>
      <c r="AH492">
        <f t="shared" si="184"/>
        <v>0</v>
      </c>
      <c r="AI492">
        <f t="shared" si="185"/>
        <v>0</v>
      </c>
      <c r="AJ492" s="11">
        <f>MIN(S492, WhatIf_Panel!$B$2)</f>
        <v>0</v>
      </c>
      <c r="AK492">
        <f>P492 * (1 + WhatIf_Panel!$B$3)</f>
        <v>205.94200000000001</v>
      </c>
      <c r="AL492">
        <f>ROUND(T492 * (1 + WhatIf_Panel!$B$4), 0)</f>
        <v>5</v>
      </c>
      <c r="AM492">
        <f t="shared" si="186"/>
        <v>1547.3500000000001</v>
      </c>
      <c r="AN492">
        <f t="shared" si="187"/>
        <v>1029.71</v>
      </c>
      <c r="AO492">
        <f t="shared" si="188"/>
        <v>517.6400000000001</v>
      </c>
      <c r="AP492" s="11">
        <f t="shared" si="189"/>
        <v>0.33453323423918313</v>
      </c>
      <c r="AQ492" s="4">
        <f t="shared" si="190"/>
        <v>0</v>
      </c>
      <c r="AR492" s="4">
        <f t="shared" si="191"/>
        <v>-93.610000000000014</v>
      </c>
    </row>
    <row r="493" spans="1:44" x14ac:dyDescent="0.25">
      <c r="A493" t="s">
        <v>505</v>
      </c>
      <c r="B493" s="3">
        <v>45523</v>
      </c>
      <c r="C493" s="13">
        <v>45542</v>
      </c>
      <c r="D493">
        <f t="shared" si="168"/>
        <v>19</v>
      </c>
      <c r="E493" t="str">
        <f t="shared" si="169"/>
        <v>Original</v>
      </c>
      <c r="F493" s="3">
        <f t="shared" si="170"/>
        <v>45542</v>
      </c>
      <c r="G493" s="8">
        <f t="shared" si="171"/>
        <v>19</v>
      </c>
      <c r="H493" t="s">
        <v>649</v>
      </c>
      <c r="I493" t="s">
        <v>657</v>
      </c>
      <c r="J493" t="s">
        <v>679</v>
      </c>
      <c r="K493" t="s">
        <v>701</v>
      </c>
      <c r="L493" t="s">
        <v>711</v>
      </c>
      <c r="M493" t="s">
        <v>713</v>
      </c>
      <c r="N493" t="s">
        <v>727</v>
      </c>
      <c r="O493" t="s">
        <v>1224</v>
      </c>
      <c r="P493" s="4">
        <v>297.58999999999997</v>
      </c>
      <c r="Q493" s="23">
        <v>666.41</v>
      </c>
      <c r="R493" s="4">
        <f t="shared" si="174"/>
        <v>666.41</v>
      </c>
      <c r="S493" s="11">
        <v>0</v>
      </c>
      <c r="T493" s="8">
        <v>10</v>
      </c>
      <c r="U493" s="4">
        <f t="shared" si="175"/>
        <v>6664.0999999999995</v>
      </c>
      <c r="V493" s="4">
        <f t="shared" si="176"/>
        <v>2975.8999999999996</v>
      </c>
      <c r="W493" s="4">
        <f t="shared" si="177"/>
        <v>3688.2</v>
      </c>
      <c r="X493" s="11">
        <f t="shared" si="178"/>
        <v>0.55344307558409989</v>
      </c>
      <c r="Y493" s="3" t="str">
        <f t="shared" si="172"/>
        <v>Aug-2024</v>
      </c>
      <c r="Z493" s="3">
        <f t="shared" si="179"/>
        <v>45505</v>
      </c>
      <c r="AA493" s="3">
        <f t="shared" si="180"/>
        <v>44927</v>
      </c>
      <c r="AB493">
        <f t="shared" si="181"/>
        <v>19</v>
      </c>
      <c r="AC493" s="18" t="str">
        <f t="shared" si="173"/>
        <v>Q3-2024</v>
      </c>
      <c r="AD493" t="str">
        <f t="shared" si="182"/>
        <v>Europe → France → Lyon</v>
      </c>
      <c r="AG493" t="str">
        <f t="shared" si="183"/>
        <v>Low</v>
      </c>
      <c r="AH493">
        <f t="shared" si="184"/>
        <v>0</v>
      </c>
      <c r="AI493">
        <f t="shared" si="185"/>
        <v>0</v>
      </c>
      <c r="AJ493" s="11">
        <f>MIN(S493, WhatIf_Panel!$B$2)</f>
        <v>0</v>
      </c>
      <c r="AK493">
        <f>P493 * (1 + WhatIf_Panel!$B$3)</f>
        <v>327.34899999999999</v>
      </c>
      <c r="AL493">
        <f>ROUND(T493 * (1 + WhatIf_Panel!$B$4), 0)</f>
        <v>11</v>
      </c>
      <c r="AM493">
        <f t="shared" si="186"/>
        <v>7330.5099999999993</v>
      </c>
      <c r="AN493">
        <f t="shared" si="187"/>
        <v>3600.8389999999999</v>
      </c>
      <c r="AO493">
        <f t="shared" si="188"/>
        <v>3729.6709999999994</v>
      </c>
      <c r="AP493" s="11">
        <f t="shared" si="189"/>
        <v>0.50878738314250982</v>
      </c>
      <c r="AQ493" s="4">
        <f t="shared" si="190"/>
        <v>666.40999999999985</v>
      </c>
      <c r="AR493" s="4">
        <f t="shared" si="191"/>
        <v>41.470999999999549</v>
      </c>
    </row>
    <row r="494" spans="1:44" x14ac:dyDescent="0.25">
      <c r="A494" t="s">
        <v>506</v>
      </c>
      <c r="B494" s="3">
        <v>45861</v>
      </c>
      <c r="C494" s="13">
        <v>45888</v>
      </c>
      <c r="D494">
        <f t="shared" si="168"/>
        <v>27</v>
      </c>
      <c r="E494" t="str">
        <f t="shared" si="169"/>
        <v>Original</v>
      </c>
      <c r="F494" s="3">
        <f t="shared" si="170"/>
        <v>45888</v>
      </c>
      <c r="G494" s="8">
        <f t="shared" si="171"/>
        <v>27</v>
      </c>
      <c r="H494" t="s">
        <v>647</v>
      </c>
      <c r="I494" t="s">
        <v>652</v>
      </c>
      <c r="J494" t="s">
        <v>694</v>
      </c>
      <c r="K494" t="s">
        <v>704</v>
      </c>
      <c r="L494" t="s">
        <v>709</v>
      </c>
      <c r="M494" t="s">
        <v>717</v>
      </c>
      <c r="N494" t="s">
        <v>733</v>
      </c>
      <c r="O494" t="s">
        <v>1225</v>
      </c>
      <c r="P494" s="4">
        <v>896.09</v>
      </c>
      <c r="Q494" s="23">
        <v>744.27</v>
      </c>
      <c r="R494" s="4">
        <f t="shared" si="174"/>
        <v>744.27</v>
      </c>
      <c r="S494" s="11">
        <v>8.3000000000000004E-2</v>
      </c>
      <c r="T494" s="8">
        <v>11</v>
      </c>
      <c r="U494" s="4">
        <f t="shared" si="175"/>
        <v>7507.4514899999995</v>
      </c>
      <c r="V494" s="4">
        <f t="shared" si="176"/>
        <v>9856.99</v>
      </c>
      <c r="W494" s="4">
        <f t="shared" si="177"/>
        <v>-2349.5385100000003</v>
      </c>
      <c r="X494" s="11">
        <f t="shared" si="178"/>
        <v>-0.31296086469950679</v>
      </c>
      <c r="Y494" s="3" t="str">
        <f t="shared" si="172"/>
        <v>Jul-2025</v>
      </c>
      <c r="Z494" s="3">
        <f t="shared" si="179"/>
        <v>45839</v>
      </c>
      <c r="AA494" s="3">
        <f t="shared" si="180"/>
        <v>44986</v>
      </c>
      <c r="AB494">
        <f t="shared" si="181"/>
        <v>28</v>
      </c>
      <c r="AC494" s="18" t="str">
        <f t="shared" si="173"/>
        <v>Q3-2025</v>
      </c>
      <c r="AD494" t="str">
        <f t="shared" si="182"/>
        <v>Asia → Japan → Nagoya</v>
      </c>
      <c r="AG494" t="str">
        <f t="shared" si="183"/>
        <v>Low</v>
      </c>
      <c r="AH494">
        <f t="shared" si="184"/>
        <v>0</v>
      </c>
      <c r="AI494">
        <f t="shared" si="185"/>
        <v>0</v>
      </c>
      <c r="AJ494" s="11">
        <f>MIN(S494, WhatIf_Panel!$B$2)</f>
        <v>8.3000000000000004E-2</v>
      </c>
      <c r="AK494">
        <f>P494 * (1 + WhatIf_Panel!$B$3)</f>
        <v>985.69900000000007</v>
      </c>
      <c r="AL494">
        <f>ROUND(T494 * (1 + WhatIf_Panel!$B$4), 0)</f>
        <v>12</v>
      </c>
      <c r="AM494">
        <f t="shared" si="186"/>
        <v>8189.9470799999999</v>
      </c>
      <c r="AN494">
        <f t="shared" si="187"/>
        <v>11828.388000000001</v>
      </c>
      <c r="AO494">
        <f t="shared" si="188"/>
        <v>-3638.4409200000009</v>
      </c>
      <c r="AP494" s="11">
        <f t="shared" si="189"/>
        <v>-0.44425695116945751</v>
      </c>
      <c r="AQ494" s="4">
        <f t="shared" si="190"/>
        <v>682.49559000000045</v>
      </c>
      <c r="AR494" s="4">
        <f t="shared" si="191"/>
        <v>-1288.9024100000006</v>
      </c>
    </row>
    <row r="495" spans="1:44" x14ac:dyDescent="0.25">
      <c r="A495" t="s">
        <v>507</v>
      </c>
      <c r="B495" s="3">
        <v>45352</v>
      </c>
      <c r="C495" s="13">
        <v>45351</v>
      </c>
      <c r="D495">
        <f t="shared" si="168"/>
        <v>-1</v>
      </c>
      <c r="E495" t="str">
        <f t="shared" si="169"/>
        <v>Corrected</v>
      </c>
      <c r="F495" s="3">
        <f t="shared" si="170"/>
        <v>45353</v>
      </c>
      <c r="G495" s="8">
        <f t="shared" si="171"/>
        <v>1</v>
      </c>
      <c r="H495" t="s">
        <v>648</v>
      </c>
      <c r="I495" t="s">
        <v>655</v>
      </c>
      <c r="J495" t="s">
        <v>670</v>
      </c>
      <c r="K495" t="s">
        <v>703</v>
      </c>
      <c r="L495" t="s">
        <v>711</v>
      </c>
      <c r="M495" t="s">
        <v>714</v>
      </c>
      <c r="N495" t="s">
        <v>730</v>
      </c>
      <c r="O495" t="s">
        <v>1226</v>
      </c>
      <c r="P495" s="4">
        <v>5.34</v>
      </c>
      <c r="Q495" s="23">
        <v>12.69</v>
      </c>
      <c r="R495" s="4">
        <f t="shared" si="174"/>
        <v>12.69</v>
      </c>
      <c r="S495" s="11">
        <v>0.13200000000000001</v>
      </c>
      <c r="T495" s="8">
        <v>10</v>
      </c>
      <c r="U495" s="4">
        <f t="shared" si="175"/>
        <v>110.14919999999999</v>
      </c>
      <c r="V495" s="4">
        <f t="shared" si="176"/>
        <v>53.4</v>
      </c>
      <c r="W495" s="4">
        <f t="shared" si="177"/>
        <v>56.749199999999995</v>
      </c>
      <c r="X495" s="11">
        <f t="shared" si="178"/>
        <v>0.51520301554618642</v>
      </c>
      <c r="Y495" s="3" t="str">
        <f t="shared" si="172"/>
        <v>Mar-2024</v>
      </c>
      <c r="Z495" s="3">
        <f t="shared" si="179"/>
        <v>45352</v>
      </c>
      <c r="AA495" s="3">
        <f t="shared" si="180"/>
        <v>44927</v>
      </c>
      <c r="AB495">
        <f t="shared" si="181"/>
        <v>14</v>
      </c>
      <c r="AC495" s="18" t="str">
        <f t="shared" si="173"/>
        <v>Q1-2024</v>
      </c>
      <c r="AD495" t="str">
        <f t="shared" si="182"/>
        <v>Americas → Brazil → São Paulo</v>
      </c>
      <c r="AG495" t="str">
        <f t="shared" si="183"/>
        <v>Low</v>
      </c>
      <c r="AH495">
        <f t="shared" si="184"/>
        <v>1</v>
      </c>
      <c r="AI495">
        <f t="shared" si="185"/>
        <v>0</v>
      </c>
      <c r="AJ495" s="11">
        <f>MIN(S495, WhatIf_Panel!$B$2)</f>
        <v>0.13200000000000001</v>
      </c>
      <c r="AK495">
        <f>P495 * (1 + WhatIf_Panel!$B$3)</f>
        <v>5.8740000000000006</v>
      </c>
      <c r="AL495">
        <f>ROUND(T495 * (1 + WhatIf_Panel!$B$4), 0)</f>
        <v>11</v>
      </c>
      <c r="AM495">
        <f t="shared" si="186"/>
        <v>121.16412</v>
      </c>
      <c r="AN495">
        <f t="shared" si="187"/>
        <v>64.614000000000004</v>
      </c>
      <c r="AO495">
        <f t="shared" si="188"/>
        <v>56.550119999999993</v>
      </c>
      <c r="AP495" s="11">
        <f t="shared" si="189"/>
        <v>0.46672331710080506</v>
      </c>
      <c r="AQ495" s="4">
        <f t="shared" si="190"/>
        <v>11.014920000000004</v>
      </c>
      <c r="AR495" s="4">
        <f t="shared" si="191"/>
        <v>-0.19908000000000214</v>
      </c>
    </row>
    <row r="496" spans="1:44" x14ac:dyDescent="0.25">
      <c r="A496" t="s">
        <v>508</v>
      </c>
      <c r="B496" s="3">
        <v>45439</v>
      </c>
      <c r="C496" s="13">
        <v>45460</v>
      </c>
      <c r="D496">
        <f t="shared" si="168"/>
        <v>21</v>
      </c>
      <c r="E496" t="str">
        <f t="shared" si="169"/>
        <v>Original</v>
      </c>
      <c r="F496" s="3">
        <f t="shared" si="170"/>
        <v>45460</v>
      </c>
      <c r="G496" s="8">
        <f t="shared" si="171"/>
        <v>21</v>
      </c>
      <c r="H496" t="s">
        <v>647</v>
      </c>
      <c r="I496" t="s">
        <v>654</v>
      </c>
      <c r="J496" t="s">
        <v>680</v>
      </c>
      <c r="K496" t="s">
        <v>705</v>
      </c>
      <c r="L496" t="s">
        <v>708</v>
      </c>
      <c r="M496" t="s">
        <v>722</v>
      </c>
      <c r="N496" t="s">
        <v>733</v>
      </c>
      <c r="O496" t="s">
        <v>1227</v>
      </c>
      <c r="P496" s="4">
        <v>465.02</v>
      </c>
      <c r="Q496" s="23">
        <v>651.55999999999995</v>
      </c>
      <c r="R496" s="4">
        <f t="shared" si="174"/>
        <v>651.55999999999995</v>
      </c>
      <c r="S496" s="11">
        <v>4.2000000000000003E-2</v>
      </c>
      <c r="T496" s="8">
        <v>19</v>
      </c>
      <c r="U496" s="4">
        <f t="shared" si="175"/>
        <v>11859.695119999998</v>
      </c>
      <c r="V496" s="4">
        <f t="shared" si="176"/>
        <v>8835.3799999999992</v>
      </c>
      <c r="W496" s="4">
        <f t="shared" si="177"/>
        <v>3024.3151199999993</v>
      </c>
      <c r="X496" s="11">
        <f t="shared" si="178"/>
        <v>0.25500783025187918</v>
      </c>
      <c r="Y496" s="3" t="str">
        <f t="shared" si="172"/>
        <v>May-2024</v>
      </c>
      <c r="Z496" s="3">
        <f t="shared" si="179"/>
        <v>45413</v>
      </c>
      <c r="AA496" s="3">
        <f t="shared" si="180"/>
        <v>44927</v>
      </c>
      <c r="AB496">
        <f t="shared" si="181"/>
        <v>16</v>
      </c>
      <c r="AC496" s="18" t="str">
        <f t="shared" si="173"/>
        <v>Q2-2024</v>
      </c>
      <c r="AD496" t="str">
        <f t="shared" si="182"/>
        <v>Asia → India → Delhi</v>
      </c>
      <c r="AG496" t="str">
        <f t="shared" si="183"/>
        <v>Low</v>
      </c>
      <c r="AH496">
        <f t="shared" si="184"/>
        <v>0</v>
      </c>
      <c r="AI496">
        <f t="shared" si="185"/>
        <v>0</v>
      </c>
      <c r="AJ496" s="11">
        <f>MIN(S496, WhatIf_Panel!$B$2)</f>
        <v>4.2000000000000003E-2</v>
      </c>
      <c r="AK496">
        <f>P496 * (1 + WhatIf_Panel!$B$3)</f>
        <v>511.52200000000005</v>
      </c>
      <c r="AL496">
        <f>ROUND(T496 * (1 + WhatIf_Panel!$B$4), 0)</f>
        <v>20</v>
      </c>
      <c r="AM496">
        <f t="shared" si="186"/>
        <v>12483.889599999999</v>
      </c>
      <c r="AN496">
        <f t="shared" si="187"/>
        <v>10230.44</v>
      </c>
      <c r="AO496">
        <f t="shared" si="188"/>
        <v>2253.4495999999981</v>
      </c>
      <c r="AP496" s="11">
        <f t="shared" si="189"/>
        <v>0.18050861327706696</v>
      </c>
      <c r="AQ496" s="4">
        <f t="shared" si="190"/>
        <v>624.19448000000011</v>
      </c>
      <c r="AR496" s="4">
        <f t="shared" si="191"/>
        <v>-770.8655200000012</v>
      </c>
    </row>
    <row r="497" spans="1:44" x14ac:dyDescent="0.25">
      <c r="A497" t="s">
        <v>509</v>
      </c>
      <c r="B497" s="3">
        <v>45508</v>
      </c>
      <c r="C497" s="13">
        <v>45521</v>
      </c>
      <c r="D497">
        <f t="shared" si="168"/>
        <v>13</v>
      </c>
      <c r="E497" t="str">
        <f t="shared" si="169"/>
        <v>Original</v>
      </c>
      <c r="F497" s="3">
        <f t="shared" si="170"/>
        <v>45521</v>
      </c>
      <c r="G497" s="8">
        <f t="shared" si="171"/>
        <v>13</v>
      </c>
      <c r="H497" t="s">
        <v>648</v>
      </c>
      <c r="I497" t="s">
        <v>660</v>
      </c>
      <c r="J497" t="s">
        <v>697</v>
      </c>
      <c r="K497" t="s">
        <v>704</v>
      </c>
      <c r="L497" t="s">
        <v>707</v>
      </c>
      <c r="M497" t="s">
        <v>726</v>
      </c>
      <c r="N497" t="s">
        <v>732</v>
      </c>
      <c r="O497" t="s">
        <v>1228</v>
      </c>
      <c r="P497" s="4">
        <v>352.79</v>
      </c>
      <c r="Q497" s="23">
        <v>754.22</v>
      </c>
      <c r="R497" s="4">
        <f t="shared" si="174"/>
        <v>754.22</v>
      </c>
      <c r="S497" s="11">
        <v>0.113</v>
      </c>
      <c r="T497" s="8">
        <v>7</v>
      </c>
      <c r="U497" s="4">
        <f t="shared" si="175"/>
        <v>4682.9519799999998</v>
      </c>
      <c r="V497" s="4">
        <f t="shared" si="176"/>
        <v>2469.5300000000002</v>
      </c>
      <c r="W497" s="4">
        <f t="shared" si="177"/>
        <v>2213.4219799999996</v>
      </c>
      <c r="X497" s="11">
        <f t="shared" si="178"/>
        <v>0.47265528014233443</v>
      </c>
      <c r="Y497" s="3" t="str">
        <f t="shared" si="172"/>
        <v>Aug-2024</v>
      </c>
      <c r="Z497" s="3">
        <f t="shared" si="179"/>
        <v>45505</v>
      </c>
      <c r="AA497" s="3">
        <f t="shared" si="180"/>
        <v>44927</v>
      </c>
      <c r="AB497">
        <f t="shared" si="181"/>
        <v>19</v>
      </c>
      <c r="AC497" s="18" t="str">
        <f t="shared" si="173"/>
        <v>Q3-2024</v>
      </c>
      <c r="AD497" t="str">
        <f t="shared" si="182"/>
        <v>Americas → USA → Austin</v>
      </c>
      <c r="AG497" t="str">
        <f t="shared" si="183"/>
        <v>Low</v>
      </c>
      <c r="AH497">
        <f t="shared" si="184"/>
        <v>0</v>
      </c>
      <c r="AI497">
        <f t="shared" si="185"/>
        <v>0</v>
      </c>
      <c r="AJ497" s="11">
        <f>MIN(S497, WhatIf_Panel!$B$2)</f>
        <v>0.113</v>
      </c>
      <c r="AK497">
        <f>P497 * (1 + WhatIf_Panel!$B$3)</f>
        <v>388.06900000000007</v>
      </c>
      <c r="AL497">
        <f>ROUND(T497 * (1 + WhatIf_Panel!$B$4), 0)</f>
        <v>7</v>
      </c>
      <c r="AM497">
        <f t="shared" si="186"/>
        <v>4682.9519799999998</v>
      </c>
      <c r="AN497">
        <f t="shared" si="187"/>
        <v>2716.4830000000006</v>
      </c>
      <c r="AO497">
        <f t="shared" si="188"/>
        <v>1966.4689799999992</v>
      </c>
      <c r="AP497" s="11">
        <f t="shared" si="189"/>
        <v>0.41992080815656779</v>
      </c>
      <c r="AQ497" s="4">
        <f t="shared" si="190"/>
        <v>0</v>
      </c>
      <c r="AR497" s="4">
        <f t="shared" si="191"/>
        <v>-246.95300000000043</v>
      </c>
    </row>
    <row r="498" spans="1:44" x14ac:dyDescent="0.25">
      <c r="A498" t="s">
        <v>510</v>
      </c>
      <c r="B498" s="3">
        <v>45097</v>
      </c>
      <c r="C498" s="13">
        <v>45111</v>
      </c>
      <c r="D498">
        <f t="shared" si="168"/>
        <v>14</v>
      </c>
      <c r="E498" t="str">
        <f t="shared" si="169"/>
        <v>Original</v>
      </c>
      <c r="F498" s="3">
        <f t="shared" si="170"/>
        <v>45111</v>
      </c>
      <c r="G498" s="8">
        <f t="shared" si="171"/>
        <v>14</v>
      </c>
      <c r="H498" t="s">
        <v>648</v>
      </c>
      <c r="I498" t="s">
        <v>655</v>
      </c>
      <c r="J498" t="s">
        <v>672</v>
      </c>
      <c r="K498" t="s">
        <v>703</v>
      </c>
      <c r="L498" t="s">
        <v>711</v>
      </c>
      <c r="M498" t="s">
        <v>712</v>
      </c>
      <c r="N498" t="s">
        <v>729</v>
      </c>
      <c r="O498" t="s">
        <v>1229</v>
      </c>
      <c r="P498" s="4">
        <v>1292.8599999999999</v>
      </c>
      <c r="Q498" s="23">
        <v>2981.01</v>
      </c>
      <c r="R498" s="4">
        <f t="shared" si="174"/>
        <v>2981.01</v>
      </c>
      <c r="S498" s="11">
        <v>0.14199999999999999</v>
      </c>
      <c r="T498" s="8">
        <v>12</v>
      </c>
      <c r="U498" s="4">
        <f t="shared" si="175"/>
        <v>30692.47896</v>
      </c>
      <c r="V498" s="4">
        <f t="shared" si="176"/>
        <v>15514.32</v>
      </c>
      <c r="W498" s="4">
        <f t="shared" si="177"/>
        <v>15178.158960000001</v>
      </c>
      <c r="X498" s="11">
        <f t="shared" si="178"/>
        <v>0.49452372288927687</v>
      </c>
      <c r="Y498" s="3" t="str">
        <f t="shared" si="172"/>
        <v>Jun-2023</v>
      </c>
      <c r="Z498" s="3">
        <f t="shared" si="179"/>
        <v>45078</v>
      </c>
      <c r="AA498" s="3">
        <f t="shared" si="180"/>
        <v>44927</v>
      </c>
      <c r="AB498">
        <f t="shared" si="181"/>
        <v>5</v>
      </c>
      <c r="AC498" s="18" t="str">
        <f t="shared" si="173"/>
        <v>Q2-2023</v>
      </c>
      <c r="AD498" t="str">
        <f t="shared" si="182"/>
        <v>Americas → Brazil → Brasília</v>
      </c>
      <c r="AG498" t="str">
        <f t="shared" si="183"/>
        <v>High</v>
      </c>
      <c r="AH498">
        <f t="shared" si="184"/>
        <v>0</v>
      </c>
      <c r="AI498">
        <f t="shared" si="185"/>
        <v>0</v>
      </c>
      <c r="AJ498" s="11">
        <f>MIN(S498, WhatIf_Panel!$B$2)</f>
        <v>0.14199999999999999</v>
      </c>
      <c r="AK498">
        <f>P498 * (1 + WhatIf_Panel!$B$3)</f>
        <v>1422.146</v>
      </c>
      <c r="AL498">
        <f>ROUND(T498 * (1 + WhatIf_Panel!$B$4), 0)</f>
        <v>13</v>
      </c>
      <c r="AM498">
        <f t="shared" si="186"/>
        <v>33250.185540000006</v>
      </c>
      <c r="AN498">
        <f t="shared" si="187"/>
        <v>18487.898000000001</v>
      </c>
      <c r="AO498">
        <f t="shared" si="188"/>
        <v>14762.287540000005</v>
      </c>
      <c r="AP498" s="11">
        <f t="shared" si="189"/>
        <v>0.44397609517820458</v>
      </c>
      <c r="AQ498" s="4">
        <f t="shared" si="190"/>
        <v>2557.7065800000055</v>
      </c>
      <c r="AR498" s="4">
        <f t="shared" si="191"/>
        <v>-415.87141999999585</v>
      </c>
    </row>
    <row r="499" spans="1:44" x14ac:dyDescent="0.25">
      <c r="A499" t="s">
        <v>511</v>
      </c>
      <c r="B499" s="3">
        <v>45544</v>
      </c>
      <c r="C499" s="13">
        <v>45548</v>
      </c>
      <c r="D499">
        <f t="shared" si="168"/>
        <v>4</v>
      </c>
      <c r="E499" t="str">
        <f t="shared" si="169"/>
        <v>Original</v>
      </c>
      <c r="F499" s="3">
        <f t="shared" si="170"/>
        <v>45548</v>
      </c>
      <c r="G499" s="8">
        <f t="shared" si="171"/>
        <v>4</v>
      </c>
      <c r="H499" t="s">
        <v>649</v>
      </c>
      <c r="I499" t="s">
        <v>658</v>
      </c>
      <c r="J499" t="s">
        <v>683</v>
      </c>
      <c r="K499" t="s">
        <v>704</v>
      </c>
      <c r="L499" t="s">
        <v>709</v>
      </c>
      <c r="M499" t="s">
        <v>721</v>
      </c>
      <c r="N499" t="s">
        <v>729</v>
      </c>
      <c r="O499" t="s">
        <v>1230</v>
      </c>
      <c r="P499" s="4">
        <v>1133.08</v>
      </c>
      <c r="Q499" s="23">
        <v>976.17</v>
      </c>
      <c r="R499" s="4">
        <f t="shared" si="174"/>
        <v>976.17</v>
      </c>
      <c r="S499" s="11">
        <v>4.2000000000000003E-2</v>
      </c>
      <c r="T499" s="8">
        <v>27</v>
      </c>
      <c r="U499" s="4">
        <f t="shared" si="175"/>
        <v>25249.613219999999</v>
      </c>
      <c r="V499" s="4">
        <f t="shared" si="176"/>
        <v>30593.159999999996</v>
      </c>
      <c r="W499" s="4">
        <f t="shared" si="177"/>
        <v>-5343.5467799999969</v>
      </c>
      <c r="X499" s="11">
        <f t="shared" si="178"/>
        <v>-0.21162885678452373</v>
      </c>
      <c r="Y499" s="3" t="str">
        <f t="shared" si="172"/>
        <v>Sep-2024</v>
      </c>
      <c r="Z499" s="3">
        <f t="shared" si="179"/>
        <v>45536</v>
      </c>
      <c r="AA499" s="3">
        <f t="shared" si="180"/>
        <v>44927</v>
      </c>
      <c r="AB499">
        <f t="shared" si="181"/>
        <v>20</v>
      </c>
      <c r="AC499" s="18" t="str">
        <f t="shared" si="173"/>
        <v>Q3-2024</v>
      </c>
      <c r="AD499" t="str">
        <f t="shared" si="182"/>
        <v>Europe → United Kingdom → London</v>
      </c>
      <c r="AG499" t="str">
        <f t="shared" si="183"/>
        <v>Medium</v>
      </c>
      <c r="AH499">
        <f t="shared" si="184"/>
        <v>1</v>
      </c>
      <c r="AI499">
        <f t="shared" si="185"/>
        <v>0</v>
      </c>
      <c r="AJ499" s="11">
        <f>MIN(S499, WhatIf_Panel!$B$2)</f>
        <v>4.2000000000000003E-2</v>
      </c>
      <c r="AK499">
        <f>P499 * (1 + WhatIf_Panel!$B$3)</f>
        <v>1246.3879999999999</v>
      </c>
      <c r="AL499">
        <f>ROUND(T499 * (1 + WhatIf_Panel!$B$4), 0)</f>
        <v>28</v>
      </c>
      <c r="AM499">
        <f t="shared" si="186"/>
        <v>26184.784079999998</v>
      </c>
      <c r="AN499">
        <f t="shared" si="187"/>
        <v>34898.864000000001</v>
      </c>
      <c r="AO499">
        <f t="shared" si="188"/>
        <v>-8714.0799200000038</v>
      </c>
      <c r="AP499" s="11">
        <f t="shared" si="189"/>
        <v>-0.33279174246297638</v>
      </c>
      <c r="AQ499" s="4">
        <f t="shared" si="190"/>
        <v>935.17085999999836</v>
      </c>
      <c r="AR499" s="4">
        <f t="shared" si="191"/>
        <v>-3370.5331400000068</v>
      </c>
    </row>
    <row r="500" spans="1:44" x14ac:dyDescent="0.25">
      <c r="A500" t="s">
        <v>512</v>
      </c>
      <c r="B500" s="3">
        <v>45224</v>
      </c>
      <c r="C500" s="13">
        <v>45227</v>
      </c>
      <c r="D500">
        <f t="shared" si="168"/>
        <v>3</v>
      </c>
      <c r="E500" t="str">
        <f t="shared" si="169"/>
        <v>Original</v>
      </c>
      <c r="F500" s="3">
        <f t="shared" si="170"/>
        <v>45227</v>
      </c>
      <c r="G500" s="8">
        <f t="shared" si="171"/>
        <v>3</v>
      </c>
      <c r="H500" t="s">
        <v>648</v>
      </c>
      <c r="I500" t="s">
        <v>655</v>
      </c>
      <c r="J500" t="s">
        <v>672</v>
      </c>
      <c r="K500" t="s">
        <v>701</v>
      </c>
      <c r="L500" t="s">
        <v>710</v>
      </c>
      <c r="M500" t="s">
        <v>716</v>
      </c>
      <c r="N500" t="s">
        <v>733</v>
      </c>
      <c r="O500" t="s">
        <v>1231</v>
      </c>
      <c r="P500" s="4">
        <v>509.31</v>
      </c>
      <c r="Q500" s="23">
        <v>1145.9000000000001</v>
      </c>
      <c r="R500" s="4">
        <f t="shared" si="174"/>
        <v>1145.9000000000001</v>
      </c>
      <c r="S500" s="11">
        <v>5.7000000000000002E-2</v>
      </c>
      <c r="T500" s="8">
        <v>8</v>
      </c>
      <c r="U500" s="4">
        <f t="shared" si="175"/>
        <v>8644.6696000000011</v>
      </c>
      <c r="V500" s="4">
        <f t="shared" si="176"/>
        <v>4074.48</v>
      </c>
      <c r="W500" s="4">
        <f t="shared" si="177"/>
        <v>4570.1896000000015</v>
      </c>
      <c r="X500" s="11">
        <f t="shared" si="178"/>
        <v>0.52867140231709964</v>
      </c>
      <c r="Y500" s="3" t="str">
        <f t="shared" si="172"/>
        <v>Oct-2023</v>
      </c>
      <c r="Z500" s="3">
        <f t="shared" si="179"/>
        <v>45200</v>
      </c>
      <c r="AA500" s="3">
        <f t="shared" si="180"/>
        <v>44927</v>
      </c>
      <c r="AB500">
        <f t="shared" si="181"/>
        <v>9</v>
      </c>
      <c r="AC500" s="18" t="str">
        <f t="shared" si="173"/>
        <v>Q4-2023</v>
      </c>
      <c r="AD500" t="str">
        <f t="shared" si="182"/>
        <v>Americas → Brazil → Brasília</v>
      </c>
      <c r="AG500" t="str">
        <f t="shared" si="183"/>
        <v>Medium</v>
      </c>
      <c r="AH500">
        <f t="shared" si="184"/>
        <v>1</v>
      </c>
      <c r="AI500">
        <f t="shared" si="185"/>
        <v>0</v>
      </c>
      <c r="AJ500" s="11">
        <f>MIN(S500, WhatIf_Panel!$B$2)</f>
        <v>5.7000000000000002E-2</v>
      </c>
      <c r="AK500">
        <f>P500 * (1 + WhatIf_Panel!$B$3)</f>
        <v>560.2410000000001</v>
      </c>
      <c r="AL500">
        <f>ROUND(T500 * (1 + WhatIf_Panel!$B$4), 0)</f>
        <v>8</v>
      </c>
      <c r="AM500">
        <f t="shared" si="186"/>
        <v>8644.6696000000011</v>
      </c>
      <c r="AN500">
        <f t="shared" si="187"/>
        <v>4481.9280000000008</v>
      </c>
      <c r="AO500">
        <f t="shared" si="188"/>
        <v>4162.7416000000003</v>
      </c>
      <c r="AP500" s="11">
        <f t="shared" si="189"/>
        <v>0.48153854254880946</v>
      </c>
      <c r="AQ500" s="4">
        <f t="shared" si="190"/>
        <v>0</v>
      </c>
      <c r="AR500" s="4">
        <f t="shared" si="191"/>
        <v>-407.44800000000123</v>
      </c>
    </row>
    <row r="501" spans="1:44" x14ac:dyDescent="0.25">
      <c r="A501" t="s">
        <v>513</v>
      </c>
      <c r="B501" s="3">
        <v>45908</v>
      </c>
      <c r="C501" s="13">
        <v>45935</v>
      </c>
      <c r="D501">
        <f t="shared" si="168"/>
        <v>27</v>
      </c>
      <c r="E501" t="str">
        <f t="shared" si="169"/>
        <v>Original</v>
      </c>
      <c r="F501" s="3">
        <f t="shared" si="170"/>
        <v>45935</v>
      </c>
      <c r="G501" s="8">
        <f t="shared" si="171"/>
        <v>27</v>
      </c>
      <c r="H501" t="s">
        <v>648</v>
      </c>
      <c r="I501" t="s">
        <v>655</v>
      </c>
      <c r="J501" t="s">
        <v>692</v>
      </c>
      <c r="K501" t="s">
        <v>702</v>
      </c>
      <c r="L501" t="s">
        <v>708</v>
      </c>
      <c r="M501" t="s">
        <v>712</v>
      </c>
      <c r="N501" t="s">
        <v>732</v>
      </c>
      <c r="O501" t="s">
        <v>1232</v>
      </c>
      <c r="P501" s="4">
        <v>660.78</v>
      </c>
      <c r="Q501" s="23">
        <v>1630.39</v>
      </c>
      <c r="R501" s="4">
        <f t="shared" si="174"/>
        <v>1630.39</v>
      </c>
      <c r="S501" s="11">
        <v>0.218</v>
      </c>
      <c r="T501" s="8">
        <v>13</v>
      </c>
      <c r="U501" s="4">
        <f t="shared" si="175"/>
        <v>16574.544740000001</v>
      </c>
      <c r="V501" s="4">
        <f t="shared" si="176"/>
        <v>8590.14</v>
      </c>
      <c r="W501" s="4">
        <f t="shared" si="177"/>
        <v>7984.4047400000018</v>
      </c>
      <c r="X501" s="11">
        <f t="shared" si="178"/>
        <v>0.48172694123724097</v>
      </c>
      <c r="Y501" s="3" t="str">
        <f t="shared" si="172"/>
        <v>Sep-2025</v>
      </c>
      <c r="Z501" s="3">
        <f t="shared" si="179"/>
        <v>45901</v>
      </c>
      <c r="AA501" s="3">
        <f t="shared" si="180"/>
        <v>44927</v>
      </c>
      <c r="AB501">
        <f t="shared" si="181"/>
        <v>32</v>
      </c>
      <c r="AC501" s="18" t="str">
        <f t="shared" si="173"/>
        <v>Q3-2025</v>
      </c>
      <c r="AD501" t="str">
        <f t="shared" si="182"/>
        <v>Americas → Brazil → Rio de Janeiro</v>
      </c>
      <c r="AG501" t="str">
        <f t="shared" si="183"/>
        <v>High</v>
      </c>
      <c r="AH501">
        <f t="shared" si="184"/>
        <v>0</v>
      </c>
      <c r="AI501">
        <f t="shared" si="185"/>
        <v>1</v>
      </c>
      <c r="AJ501" s="11">
        <f>MIN(S501, WhatIf_Panel!$B$2)</f>
        <v>0.218</v>
      </c>
      <c r="AK501">
        <f>P501 * (1 + WhatIf_Panel!$B$3)</f>
        <v>726.85800000000006</v>
      </c>
      <c r="AL501">
        <f>ROUND(T501 * (1 + WhatIf_Panel!$B$4), 0)</f>
        <v>14</v>
      </c>
      <c r="AM501">
        <f t="shared" si="186"/>
        <v>17849.509720000002</v>
      </c>
      <c r="AN501">
        <f t="shared" si="187"/>
        <v>10176.012000000001</v>
      </c>
      <c r="AO501">
        <f t="shared" si="188"/>
        <v>7673.4977200000012</v>
      </c>
      <c r="AP501" s="11">
        <f t="shared" si="189"/>
        <v>0.42989963536096498</v>
      </c>
      <c r="AQ501" s="4">
        <f t="shared" si="190"/>
        <v>1274.9649800000007</v>
      </c>
      <c r="AR501" s="4">
        <f t="shared" si="191"/>
        <v>-310.90702000000056</v>
      </c>
    </row>
    <row r="502" spans="1:44" x14ac:dyDescent="0.25">
      <c r="A502" t="s">
        <v>514</v>
      </c>
      <c r="B502" s="3">
        <v>45048</v>
      </c>
      <c r="C502" s="13">
        <v>45062</v>
      </c>
      <c r="D502">
        <f t="shared" si="168"/>
        <v>14</v>
      </c>
      <c r="E502" t="str">
        <f t="shared" si="169"/>
        <v>Original</v>
      </c>
      <c r="F502" s="3">
        <f t="shared" si="170"/>
        <v>45062</v>
      </c>
      <c r="G502" s="8">
        <f t="shared" si="171"/>
        <v>14</v>
      </c>
      <c r="H502" t="s">
        <v>647</v>
      </c>
      <c r="I502" t="s">
        <v>654</v>
      </c>
      <c r="J502" t="s">
        <v>668</v>
      </c>
      <c r="K502" t="s">
        <v>703</v>
      </c>
      <c r="L502" t="s">
        <v>707</v>
      </c>
      <c r="M502" t="s">
        <v>716</v>
      </c>
      <c r="N502" t="s">
        <v>732</v>
      </c>
      <c r="O502" t="s">
        <v>1233</v>
      </c>
      <c r="P502" s="4">
        <v>475.37</v>
      </c>
      <c r="Q502" s="23">
        <v>963.73</v>
      </c>
      <c r="R502" s="4">
        <f t="shared" si="174"/>
        <v>963.73</v>
      </c>
      <c r="S502" s="11">
        <v>4.1000000000000002E-2</v>
      </c>
      <c r="T502" s="8">
        <v>22</v>
      </c>
      <c r="U502" s="4">
        <f t="shared" si="175"/>
        <v>20332.775539999999</v>
      </c>
      <c r="V502" s="4">
        <f t="shared" si="176"/>
        <v>10458.14</v>
      </c>
      <c r="W502" s="4">
        <f t="shared" si="177"/>
        <v>9874.6355399999993</v>
      </c>
      <c r="X502" s="11">
        <f t="shared" si="178"/>
        <v>0.48565113604750881</v>
      </c>
      <c r="Y502" s="3" t="str">
        <f t="shared" si="172"/>
        <v>May-2023</v>
      </c>
      <c r="Z502" s="3">
        <f t="shared" si="179"/>
        <v>45047</v>
      </c>
      <c r="AA502" s="3">
        <f t="shared" si="180"/>
        <v>44927</v>
      </c>
      <c r="AB502">
        <f t="shared" si="181"/>
        <v>4</v>
      </c>
      <c r="AC502" s="18" t="str">
        <f t="shared" si="173"/>
        <v>Q2-2023</v>
      </c>
      <c r="AD502" t="str">
        <f t="shared" si="182"/>
        <v>Asia → India → Bengaluru</v>
      </c>
      <c r="AG502" t="str">
        <f t="shared" si="183"/>
        <v>Medium</v>
      </c>
      <c r="AH502">
        <f t="shared" si="184"/>
        <v>0</v>
      </c>
      <c r="AI502">
        <f t="shared" si="185"/>
        <v>0</v>
      </c>
      <c r="AJ502" s="11">
        <f>MIN(S502, WhatIf_Panel!$B$2)</f>
        <v>4.1000000000000002E-2</v>
      </c>
      <c r="AK502">
        <f>P502 * (1 + WhatIf_Panel!$B$3)</f>
        <v>522.90700000000004</v>
      </c>
      <c r="AL502">
        <f>ROUND(T502 * (1 + WhatIf_Panel!$B$4), 0)</f>
        <v>23</v>
      </c>
      <c r="AM502">
        <f t="shared" si="186"/>
        <v>21256.992610000001</v>
      </c>
      <c r="AN502">
        <f t="shared" si="187"/>
        <v>12026.861000000001</v>
      </c>
      <c r="AO502">
        <f t="shared" si="188"/>
        <v>9230.1316100000004</v>
      </c>
      <c r="AP502" s="11">
        <f t="shared" si="189"/>
        <v>0.43421624965225969</v>
      </c>
      <c r="AQ502" s="4">
        <f t="shared" si="190"/>
        <v>924.21707000000242</v>
      </c>
      <c r="AR502" s="4">
        <f t="shared" si="191"/>
        <v>-644.50392999999895</v>
      </c>
    </row>
    <row r="503" spans="1:44" x14ac:dyDescent="0.25">
      <c r="A503" t="s">
        <v>515</v>
      </c>
      <c r="B503" s="3">
        <v>45408</v>
      </c>
      <c r="C503" s="13">
        <v>45406</v>
      </c>
      <c r="D503">
        <f t="shared" si="168"/>
        <v>-2</v>
      </c>
      <c r="E503" t="str">
        <f t="shared" si="169"/>
        <v>Corrected</v>
      </c>
      <c r="F503" s="3">
        <f t="shared" si="170"/>
        <v>45410</v>
      </c>
      <c r="G503" s="8">
        <f t="shared" si="171"/>
        <v>2</v>
      </c>
      <c r="H503" t="s">
        <v>649</v>
      </c>
      <c r="I503" t="s">
        <v>658</v>
      </c>
      <c r="J503" t="s">
        <v>683</v>
      </c>
      <c r="K503" t="s">
        <v>703</v>
      </c>
      <c r="L503" t="s">
        <v>710</v>
      </c>
      <c r="M503" t="s">
        <v>725</v>
      </c>
      <c r="N503" t="s">
        <v>730</v>
      </c>
      <c r="O503" t="s">
        <v>1234</v>
      </c>
      <c r="P503" s="4">
        <v>1232.77</v>
      </c>
      <c r="Q503" s="23">
        <v>891.73</v>
      </c>
      <c r="R503" s="4">
        <f t="shared" si="174"/>
        <v>891.73</v>
      </c>
      <c r="S503" s="11">
        <v>0.16700000000000001</v>
      </c>
      <c r="T503" s="8">
        <v>10</v>
      </c>
      <c r="U503" s="4">
        <f t="shared" si="175"/>
        <v>7428.1108999999988</v>
      </c>
      <c r="V503" s="4">
        <f t="shared" si="176"/>
        <v>12327.7</v>
      </c>
      <c r="W503" s="4">
        <f t="shared" si="177"/>
        <v>-4899.589100000002</v>
      </c>
      <c r="X503" s="11">
        <f t="shared" si="178"/>
        <v>-0.65960096260813805</v>
      </c>
      <c r="Y503" s="3" t="str">
        <f t="shared" si="172"/>
        <v>Apr-2024</v>
      </c>
      <c r="Z503" s="3">
        <f t="shared" si="179"/>
        <v>45383</v>
      </c>
      <c r="AA503" s="3">
        <f t="shared" si="180"/>
        <v>44927</v>
      </c>
      <c r="AB503">
        <f t="shared" si="181"/>
        <v>15</v>
      </c>
      <c r="AC503" s="18" t="str">
        <f t="shared" si="173"/>
        <v>Q2-2024</v>
      </c>
      <c r="AD503" t="str">
        <f t="shared" si="182"/>
        <v>Europe → United Kingdom → London</v>
      </c>
      <c r="AG503" t="str">
        <f t="shared" si="183"/>
        <v>Medium</v>
      </c>
      <c r="AH503">
        <f t="shared" si="184"/>
        <v>1</v>
      </c>
      <c r="AI503">
        <f t="shared" si="185"/>
        <v>0</v>
      </c>
      <c r="AJ503" s="11">
        <f>MIN(S503, WhatIf_Panel!$B$2)</f>
        <v>0.16700000000000001</v>
      </c>
      <c r="AK503">
        <f>P503 * (1 + WhatIf_Panel!$B$3)</f>
        <v>1356.047</v>
      </c>
      <c r="AL503">
        <f>ROUND(T503 * (1 + WhatIf_Panel!$B$4), 0)</f>
        <v>11</v>
      </c>
      <c r="AM503">
        <f t="shared" si="186"/>
        <v>8170.9219899999998</v>
      </c>
      <c r="AN503">
        <f t="shared" si="187"/>
        <v>14916.517</v>
      </c>
      <c r="AO503">
        <f t="shared" si="188"/>
        <v>-6745.59501</v>
      </c>
      <c r="AP503" s="11">
        <f t="shared" si="189"/>
        <v>-0.82556105886895148</v>
      </c>
      <c r="AQ503" s="4">
        <f t="shared" si="190"/>
        <v>742.81109000000106</v>
      </c>
      <c r="AR503" s="4">
        <f t="shared" si="191"/>
        <v>-1846.005909999998</v>
      </c>
    </row>
    <row r="504" spans="1:44" x14ac:dyDescent="0.25">
      <c r="A504" t="s">
        <v>516</v>
      </c>
      <c r="B504" s="3">
        <v>44980</v>
      </c>
      <c r="C504" s="13">
        <v>45003</v>
      </c>
      <c r="D504">
        <f t="shared" si="168"/>
        <v>23</v>
      </c>
      <c r="E504" t="str">
        <f t="shared" si="169"/>
        <v>Original</v>
      </c>
      <c r="F504" s="3">
        <f t="shared" si="170"/>
        <v>45003</v>
      </c>
      <c r="G504" s="8">
        <f t="shared" si="171"/>
        <v>23</v>
      </c>
      <c r="H504" t="s">
        <v>647</v>
      </c>
      <c r="I504" t="s">
        <v>659</v>
      </c>
      <c r="J504" t="s">
        <v>699</v>
      </c>
      <c r="K504" t="s">
        <v>702</v>
      </c>
      <c r="L504" t="s">
        <v>710</v>
      </c>
      <c r="M504" t="s">
        <v>723</v>
      </c>
      <c r="N504" t="s">
        <v>728</v>
      </c>
      <c r="O504" t="s">
        <v>1235</v>
      </c>
      <c r="P504" s="4">
        <v>770.11</v>
      </c>
      <c r="Q504" s="23">
        <v>1667.82</v>
      </c>
      <c r="R504" s="4">
        <f t="shared" si="174"/>
        <v>1667.82</v>
      </c>
      <c r="S504" s="11">
        <v>6.9000000000000006E-2</v>
      </c>
      <c r="T504" s="8">
        <v>7</v>
      </c>
      <c r="U504" s="4">
        <f t="shared" si="175"/>
        <v>10869.182940000001</v>
      </c>
      <c r="V504" s="4">
        <f t="shared" si="176"/>
        <v>5390.77</v>
      </c>
      <c r="W504" s="4">
        <f t="shared" si="177"/>
        <v>5478.4129400000002</v>
      </c>
      <c r="X504" s="11">
        <f t="shared" si="178"/>
        <v>0.50403171703355287</v>
      </c>
      <c r="Y504" s="3" t="str">
        <f t="shared" si="172"/>
        <v>Feb-2023</v>
      </c>
      <c r="Z504" s="3">
        <f t="shared" si="179"/>
        <v>44958</v>
      </c>
      <c r="AA504" s="3">
        <f t="shared" si="180"/>
        <v>44927</v>
      </c>
      <c r="AB504">
        <f t="shared" si="181"/>
        <v>1</v>
      </c>
      <c r="AC504" s="18" t="str">
        <f t="shared" si="173"/>
        <v>Q1-2023</v>
      </c>
      <c r="AD504" t="str">
        <f t="shared" si="182"/>
        <v>Asia → China → Beijing</v>
      </c>
      <c r="AG504" t="str">
        <f t="shared" si="183"/>
        <v>High</v>
      </c>
      <c r="AH504">
        <f t="shared" si="184"/>
        <v>0</v>
      </c>
      <c r="AI504">
        <f t="shared" si="185"/>
        <v>0</v>
      </c>
      <c r="AJ504" s="11">
        <f>MIN(S504, WhatIf_Panel!$B$2)</f>
        <v>6.9000000000000006E-2</v>
      </c>
      <c r="AK504">
        <f>P504 * (1 + WhatIf_Panel!$B$3)</f>
        <v>847.12100000000009</v>
      </c>
      <c r="AL504">
        <f>ROUND(T504 * (1 + WhatIf_Panel!$B$4), 0)</f>
        <v>7</v>
      </c>
      <c r="AM504">
        <f t="shared" si="186"/>
        <v>10869.182940000001</v>
      </c>
      <c r="AN504">
        <f t="shared" si="187"/>
        <v>5929.8470000000007</v>
      </c>
      <c r="AO504">
        <f t="shared" si="188"/>
        <v>4939.3359399999999</v>
      </c>
      <c r="AP504" s="11">
        <f t="shared" si="189"/>
        <v>0.45443488873690813</v>
      </c>
      <c r="AQ504" s="4">
        <f t="shared" si="190"/>
        <v>0</v>
      </c>
      <c r="AR504" s="4">
        <f t="shared" si="191"/>
        <v>-539.07700000000023</v>
      </c>
    </row>
    <row r="505" spans="1:44" x14ac:dyDescent="0.25">
      <c r="A505" t="s">
        <v>517</v>
      </c>
      <c r="B505" s="3">
        <v>45740</v>
      </c>
      <c r="C505" s="13">
        <v>45741</v>
      </c>
      <c r="D505">
        <f t="shared" si="168"/>
        <v>1</v>
      </c>
      <c r="E505" t="str">
        <f t="shared" si="169"/>
        <v>Original</v>
      </c>
      <c r="F505" s="3">
        <f t="shared" si="170"/>
        <v>45741</v>
      </c>
      <c r="G505" s="8">
        <f t="shared" si="171"/>
        <v>1</v>
      </c>
      <c r="H505" t="s">
        <v>647</v>
      </c>
      <c r="I505" t="s">
        <v>659</v>
      </c>
      <c r="J505" t="s">
        <v>699</v>
      </c>
      <c r="K505" t="s">
        <v>703</v>
      </c>
      <c r="L505" t="s">
        <v>708</v>
      </c>
      <c r="M505" t="s">
        <v>715</v>
      </c>
      <c r="N505" t="s">
        <v>729</v>
      </c>
      <c r="O505" t="s">
        <v>1236</v>
      </c>
      <c r="P505" s="4">
        <v>1133.03</v>
      </c>
      <c r="Q505" s="23">
        <v>1921.51</v>
      </c>
      <c r="R505" s="4">
        <f t="shared" si="174"/>
        <v>1921.51</v>
      </c>
      <c r="S505" s="11">
        <v>0.10100000000000001</v>
      </c>
      <c r="T505" s="8">
        <v>5</v>
      </c>
      <c r="U505" s="4">
        <f t="shared" si="175"/>
        <v>8637.1874499999994</v>
      </c>
      <c r="V505" s="4">
        <f t="shared" si="176"/>
        <v>5665.15</v>
      </c>
      <c r="W505" s="4">
        <f t="shared" si="177"/>
        <v>2972.0374499999998</v>
      </c>
      <c r="X505" s="11">
        <f t="shared" si="178"/>
        <v>0.3440978289755654</v>
      </c>
      <c r="Y505" s="3" t="str">
        <f t="shared" si="172"/>
        <v>Mar-2025</v>
      </c>
      <c r="Z505" s="3">
        <f t="shared" si="179"/>
        <v>45717</v>
      </c>
      <c r="AA505" s="3">
        <f t="shared" si="180"/>
        <v>44927</v>
      </c>
      <c r="AB505">
        <f t="shared" si="181"/>
        <v>26</v>
      </c>
      <c r="AC505" s="18" t="str">
        <f t="shared" si="173"/>
        <v>Q1-2025</v>
      </c>
      <c r="AD505" t="str">
        <f t="shared" si="182"/>
        <v>Asia → China → Beijing</v>
      </c>
      <c r="AG505" t="str">
        <f t="shared" si="183"/>
        <v>High</v>
      </c>
      <c r="AH505">
        <f t="shared" si="184"/>
        <v>1</v>
      </c>
      <c r="AI505">
        <f t="shared" si="185"/>
        <v>0</v>
      </c>
      <c r="AJ505" s="11">
        <f>MIN(S505, WhatIf_Panel!$B$2)</f>
        <v>0.10100000000000001</v>
      </c>
      <c r="AK505">
        <f>P505 * (1 + WhatIf_Panel!$B$3)</f>
        <v>1246.3330000000001</v>
      </c>
      <c r="AL505">
        <f>ROUND(T505 * (1 + WhatIf_Panel!$B$4), 0)</f>
        <v>5</v>
      </c>
      <c r="AM505">
        <f t="shared" si="186"/>
        <v>8637.1874499999994</v>
      </c>
      <c r="AN505">
        <f t="shared" si="187"/>
        <v>6231.6650000000009</v>
      </c>
      <c r="AO505">
        <f t="shared" si="188"/>
        <v>2405.5224499999986</v>
      </c>
      <c r="AP505" s="11">
        <f t="shared" si="189"/>
        <v>0.27850761187312184</v>
      </c>
      <c r="AQ505" s="4">
        <f t="shared" si="190"/>
        <v>0</v>
      </c>
      <c r="AR505" s="4">
        <f t="shared" si="191"/>
        <v>-566.51500000000124</v>
      </c>
    </row>
    <row r="506" spans="1:44" x14ac:dyDescent="0.25">
      <c r="A506" t="s">
        <v>518</v>
      </c>
      <c r="B506" s="3">
        <v>45726</v>
      </c>
      <c r="C506" s="13">
        <v>45743</v>
      </c>
      <c r="D506">
        <f t="shared" si="168"/>
        <v>17</v>
      </c>
      <c r="E506" t="str">
        <f t="shared" si="169"/>
        <v>Original</v>
      </c>
      <c r="F506" s="3">
        <f t="shared" si="170"/>
        <v>45743</v>
      </c>
      <c r="G506" s="8">
        <f t="shared" si="171"/>
        <v>17</v>
      </c>
      <c r="H506" t="s">
        <v>648</v>
      </c>
      <c r="I506" t="s">
        <v>655</v>
      </c>
      <c r="J506" t="s">
        <v>692</v>
      </c>
      <c r="K506" t="s">
        <v>706</v>
      </c>
      <c r="L506" t="s">
        <v>711</v>
      </c>
      <c r="M506" t="s">
        <v>721</v>
      </c>
      <c r="N506" t="s">
        <v>729</v>
      </c>
      <c r="O506" t="s">
        <v>1237</v>
      </c>
      <c r="P506" s="4">
        <v>996.73</v>
      </c>
      <c r="Q506" s="23">
        <v>1217.43</v>
      </c>
      <c r="R506" s="4">
        <f t="shared" si="174"/>
        <v>1217.43</v>
      </c>
      <c r="S506" s="11">
        <v>7.0000000000000007E-2</v>
      </c>
      <c r="T506" s="8">
        <v>9</v>
      </c>
      <c r="U506" s="4">
        <f t="shared" si="175"/>
        <v>10189.8891</v>
      </c>
      <c r="V506" s="4">
        <f t="shared" si="176"/>
        <v>8970.57</v>
      </c>
      <c r="W506" s="4">
        <f t="shared" si="177"/>
        <v>1219.3191000000006</v>
      </c>
      <c r="X506" s="11">
        <f t="shared" si="178"/>
        <v>0.11965970267527255</v>
      </c>
      <c r="Y506" s="3" t="str">
        <f t="shared" si="172"/>
        <v>Mar-2025</v>
      </c>
      <c r="Z506" s="3">
        <f t="shared" si="179"/>
        <v>45717</v>
      </c>
      <c r="AA506" s="3">
        <f t="shared" si="180"/>
        <v>44927</v>
      </c>
      <c r="AB506">
        <f t="shared" si="181"/>
        <v>26</v>
      </c>
      <c r="AC506" s="18" t="str">
        <f t="shared" si="173"/>
        <v>Q1-2025</v>
      </c>
      <c r="AD506" t="str">
        <f t="shared" si="182"/>
        <v>Americas → Brazil → Rio de Janeiro</v>
      </c>
      <c r="AG506" t="str">
        <f t="shared" si="183"/>
        <v>Medium</v>
      </c>
      <c r="AH506">
        <f t="shared" si="184"/>
        <v>0</v>
      </c>
      <c r="AI506">
        <f t="shared" si="185"/>
        <v>0</v>
      </c>
      <c r="AJ506" s="11">
        <f>MIN(S506, WhatIf_Panel!$B$2)</f>
        <v>7.0000000000000007E-2</v>
      </c>
      <c r="AK506">
        <f>P506 * (1 + WhatIf_Panel!$B$3)</f>
        <v>1096.403</v>
      </c>
      <c r="AL506">
        <f>ROUND(T506 * (1 + WhatIf_Panel!$B$4), 0)</f>
        <v>9</v>
      </c>
      <c r="AM506">
        <f t="shared" si="186"/>
        <v>10189.8891</v>
      </c>
      <c r="AN506">
        <f t="shared" si="187"/>
        <v>9867.6270000000004</v>
      </c>
      <c r="AO506">
        <f t="shared" si="188"/>
        <v>322.26209999999992</v>
      </c>
      <c r="AP506" s="11">
        <f t="shared" si="189"/>
        <v>3.1625672942799735E-2</v>
      </c>
      <c r="AQ506" s="4">
        <f t="shared" si="190"/>
        <v>0</v>
      </c>
      <c r="AR506" s="4">
        <f t="shared" si="191"/>
        <v>-897.0570000000007</v>
      </c>
    </row>
    <row r="507" spans="1:44" x14ac:dyDescent="0.25">
      <c r="A507" t="s">
        <v>519</v>
      </c>
      <c r="B507" s="3">
        <v>45387</v>
      </c>
      <c r="C507" s="13">
        <v>45391</v>
      </c>
      <c r="D507">
        <f t="shared" si="168"/>
        <v>4</v>
      </c>
      <c r="E507" t="str">
        <f t="shared" si="169"/>
        <v>Original</v>
      </c>
      <c r="F507" s="3">
        <f t="shared" si="170"/>
        <v>45391</v>
      </c>
      <c r="G507" s="8">
        <f t="shared" si="171"/>
        <v>4</v>
      </c>
      <c r="H507" t="s">
        <v>646</v>
      </c>
      <c r="I507" t="s">
        <v>651</v>
      </c>
      <c r="J507" t="s">
        <v>665</v>
      </c>
      <c r="K507" t="s">
        <v>703</v>
      </c>
      <c r="L507" t="s">
        <v>711</v>
      </c>
      <c r="M507" t="s">
        <v>723</v>
      </c>
      <c r="N507" t="s">
        <v>727</v>
      </c>
      <c r="O507" t="s">
        <v>1238</v>
      </c>
      <c r="P507" s="4">
        <v>395.07</v>
      </c>
      <c r="Q507" s="23">
        <v>970.27</v>
      </c>
      <c r="R507" s="4">
        <f t="shared" si="174"/>
        <v>970.27</v>
      </c>
      <c r="S507" s="11">
        <v>0.123</v>
      </c>
      <c r="T507" s="8">
        <v>38</v>
      </c>
      <c r="U507" s="4">
        <f t="shared" si="175"/>
        <v>32335.21802</v>
      </c>
      <c r="V507" s="4">
        <f t="shared" si="176"/>
        <v>15012.66</v>
      </c>
      <c r="W507" s="4">
        <f t="shared" si="177"/>
        <v>17322.55802</v>
      </c>
      <c r="X507" s="11">
        <f t="shared" si="178"/>
        <v>0.53571799049833657</v>
      </c>
      <c r="Y507" s="3" t="str">
        <f t="shared" si="172"/>
        <v>Apr-2024</v>
      </c>
      <c r="Z507" s="3">
        <f t="shared" si="179"/>
        <v>45383</v>
      </c>
      <c r="AA507" s="3">
        <f t="shared" si="180"/>
        <v>44927</v>
      </c>
      <c r="AB507">
        <f t="shared" si="181"/>
        <v>15</v>
      </c>
      <c r="AC507" s="18" t="str">
        <f t="shared" si="173"/>
        <v>Q2-2024</v>
      </c>
      <c r="AD507" t="str">
        <f t="shared" si="182"/>
        <v>Africa → Nigeria → Lagos</v>
      </c>
      <c r="AG507" t="str">
        <f t="shared" si="183"/>
        <v>Medium</v>
      </c>
      <c r="AH507">
        <f t="shared" si="184"/>
        <v>1</v>
      </c>
      <c r="AI507">
        <f t="shared" si="185"/>
        <v>0</v>
      </c>
      <c r="AJ507" s="11">
        <f>MIN(S507, WhatIf_Panel!$B$2)</f>
        <v>0.123</v>
      </c>
      <c r="AK507">
        <f>P507 * (1 + WhatIf_Panel!$B$3)</f>
        <v>434.57700000000006</v>
      </c>
      <c r="AL507">
        <f>ROUND(T507 * (1 + WhatIf_Panel!$B$4), 0)</f>
        <v>40</v>
      </c>
      <c r="AM507">
        <f t="shared" si="186"/>
        <v>34037.071600000003</v>
      </c>
      <c r="AN507">
        <f t="shared" si="187"/>
        <v>17383.080000000002</v>
      </c>
      <c r="AO507">
        <f t="shared" si="188"/>
        <v>16653.991600000001</v>
      </c>
      <c r="AP507" s="11">
        <f t="shared" si="189"/>
        <v>0.48928978954817015</v>
      </c>
      <c r="AQ507" s="4">
        <f t="shared" si="190"/>
        <v>1701.8535800000027</v>
      </c>
      <c r="AR507" s="4">
        <f t="shared" si="191"/>
        <v>-668.5664199999992</v>
      </c>
    </row>
    <row r="508" spans="1:44" x14ac:dyDescent="0.25">
      <c r="A508" t="s">
        <v>520</v>
      </c>
      <c r="B508" s="3">
        <v>45774</v>
      </c>
      <c r="C508" s="13">
        <v>45794</v>
      </c>
      <c r="D508">
        <f t="shared" si="168"/>
        <v>20</v>
      </c>
      <c r="E508" t="str">
        <f t="shared" si="169"/>
        <v>Original</v>
      </c>
      <c r="F508" s="3">
        <f t="shared" si="170"/>
        <v>45794</v>
      </c>
      <c r="G508" s="8">
        <f t="shared" si="171"/>
        <v>20</v>
      </c>
      <c r="H508" t="s">
        <v>648</v>
      </c>
      <c r="I508" t="s">
        <v>660</v>
      </c>
      <c r="J508" t="s">
        <v>697</v>
      </c>
      <c r="K508" t="s">
        <v>701</v>
      </c>
      <c r="L508" t="s">
        <v>711</v>
      </c>
      <c r="M508" t="s">
        <v>725</v>
      </c>
      <c r="N508" t="s">
        <v>730</v>
      </c>
      <c r="O508" t="s">
        <v>1239</v>
      </c>
      <c r="P508" s="4">
        <v>932.26</v>
      </c>
      <c r="Q508" s="23">
        <v>1624.67</v>
      </c>
      <c r="R508" s="4">
        <f t="shared" si="174"/>
        <v>1624.67</v>
      </c>
      <c r="S508" s="11">
        <v>0.23499999999999999</v>
      </c>
      <c r="T508" s="8">
        <v>28</v>
      </c>
      <c r="U508" s="4">
        <f t="shared" si="175"/>
        <v>34800.431400000001</v>
      </c>
      <c r="V508" s="4">
        <f t="shared" si="176"/>
        <v>26103.279999999999</v>
      </c>
      <c r="W508" s="4">
        <f t="shared" si="177"/>
        <v>8697.1514000000025</v>
      </c>
      <c r="X508" s="11">
        <f t="shared" si="178"/>
        <v>0.24991504559337163</v>
      </c>
      <c r="Y508" s="3" t="str">
        <f t="shared" si="172"/>
        <v>Apr-2025</v>
      </c>
      <c r="Z508" s="3">
        <f t="shared" si="179"/>
        <v>45748</v>
      </c>
      <c r="AA508" s="3">
        <f t="shared" si="180"/>
        <v>44927</v>
      </c>
      <c r="AB508">
        <f t="shared" si="181"/>
        <v>27</v>
      </c>
      <c r="AC508" s="18" t="str">
        <f t="shared" si="173"/>
        <v>Q2-2025</v>
      </c>
      <c r="AD508" t="str">
        <f t="shared" si="182"/>
        <v>Americas → USA → Austin</v>
      </c>
      <c r="AG508" t="str">
        <f t="shared" si="183"/>
        <v>High</v>
      </c>
      <c r="AH508">
        <f t="shared" si="184"/>
        <v>0</v>
      </c>
      <c r="AI508">
        <f t="shared" si="185"/>
        <v>1</v>
      </c>
      <c r="AJ508" s="11">
        <f>MIN(S508, WhatIf_Panel!$B$2)</f>
        <v>0.23499999999999999</v>
      </c>
      <c r="AK508">
        <f>P508 * (1 + WhatIf_Panel!$B$3)</f>
        <v>1025.4860000000001</v>
      </c>
      <c r="AL508">
        <f>ROUND(T508 * (1 + WhatIf_Panel!$B$4), 0)</f>
        <v>29</v>
      </c>
      <c r="AM508">
        <f t="shared" si="186"/>
        <v>36043.303950000001</v>
      </c>
      <c r="AN508">
        <f t="shared" si="187"/>
        <v>29739.094000000005</v>
      </c>
      <c r="AO508">
        <f t="shared" si="188"/>
        <v>6304.2099499999968</v>
      </c>
      <c r="AP508" s="11">
        <f t="shared" si="189"/>
        <v>0.17490655015270865</v>
      </c>
      <c r="AQ508" s="4">
        <f t="shared" si="190"/>
        <v>1242.87255</v>
      </c>
      <c r="AR508" s="4">
        <f t="shared" si="191"/>
        <v>-2392.9414500000057</v>
      </c>
    </row>
    <row r="509" spans="1:44" x14ac:dyDescent="0.25">
      <c r="A509" t="s">
        <v>521</v>
      </c>
      <c r="B509" s="3">
        <v>45589</v>
      </c>
      <c r="C509" s="13">
        <v>45593</v>
      </c>
      <c r="D509">
        <f t="shared" si="168"/>
        <v>4</v>
      </c>
      <c r="E509" t="str">
        <f t="shared" si="169"/>
        <v>Original</v>
      </c>
      <c r="F509" s="3">
        <f t="shared" si="170"/>
        <v>45593</v>
      </c>
      <c r="G509" s="8">
        <f t="shared" si="171"/>
        <v>4</v>
      </c>
      <c r="H509" t="s">
        <v>647</v>
      </c>
      <c r="I509" t="s">
        <v>659</v>
      </c>
      <c r="J509" t="s">
        <v>685</v>
      </c>
      <c r="K509" t="s">
        <v>705</v>
      </c>
      <c r="L509" t="s">
        <v>710</v>
      </c>
      <c r="M509" t="s">
        <v>714</v>
      </c>
      <c r="N509" t="s">
        <v>729</v>
      </c>
      <c r="O509" t="s">
        <v>1240</v>
      </c>
      <c r="P509" s="4">
        <v>1331.77</v>
      </c>
      <c r="Q509" s="23">
        <v>2606.11</v>
      </c>
      <c r="R509" s="4">
        <f t="shared" si="174"/>
        <v>2606.11</v>
      </c>
      <c r="S509" s="11">
        <v>0.02</v>
      </c>
      <c r="T509" s="8">
        <v>6</v>
      </c>
      <c r="U509" s="4">
        <f t="shared" si="175"/>
        <v>15323.926799999999</v>
      </c>
      <c r="V509" s="4">
        <f t="shared" si="176"/>
        <v>7990.62</v>
      </c>
      <c r="W509" s="4">
        <f t="shared" si="177"/>
        <v>7333.3067999999994</v>
      </c>
      <c r="X509" s="11">
        <f t="shared" si="178"/>
        <v>0.47855271665745619</v>
      </c>
      <c r="Y509" s="3" t="str">
        <f t="shared" si="172"/>
        <v>Oct-2024</v>
      </c>
      <c r="Z509" s="3">
        <f t="shared" si="179"/>
        <v>45566</v>
      </c>
      <c r="AA509" s="3">
        <f t="shared" si="180"/>
        <v>44927</v>
      </c>
      <c r="AB509">
        <f t="shared" si="181"/>
        <v>21</v>
      </c>
      <c r="AC509" s="18" t="str">
        <f t="shared" si="173"/>
        <v>Q4-2024</v>
      </c>
      <c r="AD509" t="str">
        <f t="shared" si="182"/>
        <v>Asia → China → Shanghai</v>
      </c>
      <c r="AG509" t="str">
        <f t="shared" si="183"/>
        <v>High</v>
      </c>
      <c r="AH509">
        <f t="shared" si="184"/>
        <v>1</v>
      </c>
      <c r="AI509">
        <f t="shared" si="185"/>
        <v>0</v>
      </c>
      <c r="AJ509" s="11">
        <f>MIN(S509, WhatIf_Panel!$B$2)</f>
        <v>0.02</v>
      </c>
      <c r="AK509">
        <f>P509 * (1 + WhatIf_Panel!$B$3)</f>
        <v>1464.9470000000001</v>
      </c>
      <c r="AL509">
        <f>ROUND(T509 * (1 + WhatIf_Panel!$B$4), 0)</f>
        <v>6</v>
      </c>
      <c r="AM509">
        <f t="shared" si="186"/>
        <v>15323.926799999999</v>
      </c>
      <c r="AN509">
        <f t="shared" si="187"/>
        <v>8789.6820000000007</v>
      </c>
      <c r="AO509">
        <f t="shared" si="188"/>
        <v>6534.2447999999986</v>
      </c>
      <c r="AP509" s="11">
        <f t="shared" si="189"/>
        <v>0.42640798832320176</v>
      </c>
      <c r="AQ509" s="4">
        <f t="shared" si="190"/>
        <v>0</v>
      </c>
      <c r="AR509" s="4">
        <f t="shared" si="191"/>
        <v>-799.06200000000081</v>
      </c>
    </row>
    <row r="510" spans="1:44" x14ac:dyDescent="0.25">
      <c r="A510" t="s">
        <v>522</v>
      </c>
      <c r="B510" s="3">
        <v>45029</v>
      </c>
      <c r="C510" s="13">
        <v>45036</v>
      </c>
      <c r="D510">
        <f t="shared" si="168"/>
        <v>7</v>
      </c>
      <c r="E510" t="str">
        <f t="shared" si="169"/>
        <v>Original</v>
      </c>
      <c r="F510" s="3">
        <f t="shared" si="170"/>
        <v>45036</v>
      </c>
      <c r="G510" s="8">
        <f t="shared" si="171"/>
        <v>7</v>
      </c>
      <c r="H510" t="s">
        <v>649</v>
      </c>
      <c r="I510" t="s">
        <v>657</v>
      </c>
      <c r="J510" t="s">
        <v>679</v>
      </c>
      <c r="K510" t="s">
        <v>705</v>
      </c>
      <c r="L510" t="s">
        <v>708</v>
      </c>
      <c r="M510" t="s">
        <v>720</v>
      </c>
      <c r="N510" t="s">
        <v>731</v>
      </c>
      <c r="O510" t="s">
        <v>1241</v>
      </c>
      <c r="P510" s="4">
        <v>227.02</v>
      </c>
      <c r="Q510" s="23">
        <v>434.72</v>
      </c>
      <c r="R510" s="4">
        <f t="shared" si="174"/>
        <v>434.72</v>
      </c>
      <c r="S510" s="11">
        <v>9.8000000000000004E-2</v>
      </c>
      <c r="T510" s="8">
        <v>10</v>
      </c>
      <c r="U510" s="4">
        <f t="shared" si="175"/>
        <v>3921.1744000000008</v>
      </c>
      <c r="V510" s="4">
        <f t="shared" si="176"/>
        <v>2270.2000000000003</v>
      </c>
      <c r="W510" s="4">
        <f t="shared" si="177"/>
        <v>1650.9744000000005</v>
      </c>
      <c r="X510" s="11">
        <f t="shared" si="178"/>
        <v>0.42104079838938052</v>
      </c>
      <c r="Y510" s="3" t="str">
        <f t="shared" si="172"/>
        <v>Apr-2023</v>
      </c>
      <c r="Z510" s="3">
        <f t="shared" si="179"/>
        <v>45017</v>
      </c>
      <c r="AA510" s="3">
        <f t="shared" si="180"/>
        <v>44927</v>
      </c>
      <c r="AB510">
        <f t="shared" si="181"/>
        <v>3</v>
      </c>
      <c r="AC510" s="18" t="str">
        <f t="shared" si="173"/>
        <v>Q2-2023</v>
      </c>
      <c r="AD510" t="str">
        <f t="shared" si="182"/>
        <v>Europe → France → Lyon</v>
      </c>
      <c r="AG510" t="str">
        <f t="shared" si="183"/>
        <v>Low</v>
      </c>
      <c r="AH510">
        <f t="shared" si="184"/>
        <v>1</v>
      </c>
      <c r="AI510">
        <f t="shared" si="185"/>
        <v>0</v>
      </c>
      <c r="AJ510" s="11">
        <f>MIN(S510, WhatIf_Panel!$B$2)</f>
        <v>9.8000000000000004E-2</v>
      </c>
      <c r="AK510">
        <f>P510 * (1 + WhatIf_Panel!$B$3)</f>
        <v>249.72200000000004</v>
      </c>
      <c r="AL510">
        <f>ROUND(T510 * (1 + WhatIf_Panel!$B$4), 0)</f>
        <v>11</v>
      </c>
      <c r="AM510">
        <f t="shared" si="186"/>
        <v>4313.2918399999999</v>
      </c>
      <c r="AN510">
        <f t="shared" si="187"/>
        <v>2746.9420000000005</v>
      </c>
      <c r="AO510">
        <f t="shared" si="188"/>
        <v>1566.3498399999994</v>
      </c>
      <c r="AP510" s="11">
        <f t="shared" si="189"/>
        <v>0.36314487822831842</v>
      </c>
      <c r="AQ510" s="4">
        <f t="shared" si="190"/>
        <v>392.11743999999908</v>
      </c>
      <c r="AR510" s="4">
        <f t="shared" si="191"/>
        <v>-84.624560000001111</v>
      </c>
    </row>
    <row r="511" spans="1:44" x14ac:dyDescent="0.25">
      <c r="A511" t="s">
        <v>523</v>
      </c>
      <c r="B511" s="3">
        <v>45608</v>
      </c>
      <c r="C511" s="13">
        <v>45617</v>
      </c>
      <c r="D511">
        <f t="shared" si="168"/>
        <v>9</v>
      </c>
      <c r="E511" t="str">
        <f t="shared" si="169"/>
        <v>Original</v>
      </c>
      <c r="F511" s="3">
        <f t="shared" si="170"/>
        <v>45617</v>
      </c>
      <c r="G511" s="8">
        <f t="shared" si="171"/>
        <v>9</v>
      </c>
      <c r="H511" t="s">
        <v>647</v>
      </c>
      <c r="I511" t="s">
        <v>654</v>
      </c>
      <c r="J511" t="s">
        <v>691</v>
      </c>
      <c r="K511" t="s">
        <v>701</v>
      </c>
      <c r="L511" t="s">
        <v>711</v>
      </c>
      <c r="M511" t="s">
        <v>722</v>
      </c>
      <c r="N511" t="s">
        <v>731</v>
      </c>
      <c r="O511" t="s">
        <v>1242</v>
      </c>
      <c r="P511" s="4">
        <v>903.41</v>
      </c>
      <c r="Q511" s="23">
        <v>1860.41</v>
      </c>
      <c r="R511" s="4">
        <f t="shared" si="174"/>
        <v>1860.41</v>
      </c>
      <c r="S511" s="11">
        <v>0.108</v>
      </c>
      <c r="T511" s="8">
        <v>5</v>
      </c>
      <c r="U511" s="4">
        <f t="shared" si="175"/>
        <v>8297.4286000000011</v>
      </c>
      <c r="V511" s="4">
        <f t="shared" si="176"/>
        <v>4517.05</v>
      </c>
      <c r="W511" s="4">
        <f t="shared" si="177"/>
        <v>3780.3786000000009</v>
      </c>
      <c r="X511" s="11">
        <f t="shared" si="178"/>
        <v>0.455608451996803</v>
      </c>
      <c r="Y511" s="3" t="str">
        <f t="shared" si="172"/>
        <v>Nov-2024</v>
      </c>
      <c r="Z511" s="3">
        <f t="shared" si="179"/>
        <v>45597</v>
      </c>
      <c r="AA511" s="3">
        <f t="shared" si="180"/>
        <v>44927</v>
      </c>
      <c r="AB511">
        <f t="shared" si="181"/>
        <v>22</v>
      </c>
      <c r="AC511" s="18" t="str">
        <f t="shared" si="173"/>
        <v>Q4-2024</v>
      </c>
      <c r="AD511" t="str">
        <f t="shared" si="182"/>
        <v>Asia → India → Mumbai</v>
      </c>
      <c r="AG511" t="str">
        <f t="shared" si="183"/>
        <v>High</v>
      </c>
      <c r="AH511">
        <f t="shared" si="184"/>
        <v>0</v>
      </c>
      <c r="AI511">
        <f t="shared" si="185"/>
        <v>0</v>
      </c>
      <c r="AJ511" s="11">
        <f>MIN(S511, WhatIf_Panel!$B$2)</f>
        <v>0.108</v>
      </c>
      <c r="AK511">
        <f>P511 * (1 + WhatIf_Panel!$B$3)</f>
        <v>993.75100000000009</v>
      </c>
      <c r="AL511">
        <f>ROUND(T511 * (1 + WhatIf_Panel!$B$4), 0)</f>
        <v>5</v>
      </c>
      <c r="AM511">
        <f t="shared" si="186"/>
        <v>8297.4286000000011</v>
      </c>
      <c r="AN511">
        <f t="shared" si="187"/>
        <v>4968.7550000000001</v>
      </c>
      <c r="AO511">
        <f t="shared" si="188"/>
        <v>3328.673600000001</v>
      </c>
      <c r="AP511" s="11">
        <f t="shared" si="189"/>
        <v>0.40116929719648331</v>
      </c>
      <c r="AQ511" s="4">
        <f t="shared" si="190"/>
        <v>0</v>
      </c>
      <c r="AR511" s="4">
        <f t="shared" si="191"/>
        <v>-451.70499999999993</v>
      </c>
    </row>
    <row r="512" spans="1:44" x14ac:dyDescent="0.25">
      <c r="A512" t="s">
        <v>524</v>
      </c>
      <c r="B512" s="3">
        <v>45056</v>
      </c>
      <c r="C512" s="13">
        <v>45060</v>
      </c>
      <c r="D512">
        <f t="shared" si="168"/>
        <v>4</v>
      </c>
      <c r="E512" t="str">
        <f t="shared" si="169"/>
        <v>Original</v>
      </c>
      <c r="F512" s="3">
        <f t="shared" si="170"/>
        <v>45060</v>
      </c>
      <c r="G512" s="8">
        <f t="shared" si="171"/>
        <v>4</v>
      </c>
      <c r="H512" t="s">
        <v>647</v>
      </c>
      <c r="I512" t="s">
        <v>654</v>
      </c>
      <c r="J512" t="s">
        <v>680</v>
      </c>
      <c r="K512" t="s">
        <v>703</v>
      </c>
      <c r="L512" t="s">
        <v>710</v>
      </c>
      <c r="M512" t="s">
        <v>712</v>
      </c>
      <c r="N512" t="s">
        <v>732</v>
      </c>
      <c r="O512" t="s">
        <v>1243</v>
      </c>
      <c r="P512" s="4">
        <v>622.6</v>
      </c>
      <c r="Q512" s="23">
        <v>833.69</v>
      </c>
      <c r="R512" s="4">
        <f t="shared" si="174"/>
        <v>833.69</v>
      </c>
      <c r="S512" s="11">
        <v>0.20899999999999999</v>
      </c>
      <c r="T512" s="8">
        <v>14</v>
      </c>
      <c r="U512" s="4">
        <f t="shared" si="175"/>
        <v>9232.2830599999998</v>
      </c>
      <c r="V512" s="4">
        <f t="shared" si="176"/>
        <v>8716.4</v>
      </c>
      <c r="W512" s="4">
        <f t="shared" si="177"/>
        <v>515.88306000000011</v>
      </c>
      <c r="X512" s="11">
        <f t="shared" si="178"/>
        <v>5.5878167582959715E-2</v>
      </c>
      <c r="Y512" s="3" t="str">
        <f t="shared" si="172"/>
        <v>May-2023</v>
      </c>
      <c r="Z512" s="3">
        <f t="shared" si="179"/>
        <v>45047</v>
      </c>
      <c r="AA512" s="3">
        <f t="shared" si="180"/>
        <v>44927</v>
      </c>
      <c r="AB512">
        <f t="shared" si="181"/>
        <v>4</v>
      </c>
      <c r="AC512" s="18" t="str">
        <f t="shared" si="173"/>
        <v>Q2-2023</v>
      </c>
      <c r="AD512" t="str">
        <f t="shared" si="182"/>
        <v>Asia → India → Delhi</v>
      </c>
      <c r="AG512" t="str">
        <f t="shared" si="183"/>
        <v>Medium</v>
      </c>
      <c r="AH512">
        <f t="shared" si="184"/>
        <v>1</v>
      </c>
      <c r="AI512">
        <f t="shared" si="185"/>
        <v>1</v>
      </c>
      <c r="AJ512" s="11">
        <f>MIN(S512, WhatIf_Panel!$B$2)</f>
        <v>0.20899999999999999</v>
      </c>
      <c r="AK512">
        <f>P512 * (1 + WhatIf_Panel!$B$3)</f>
        <v>684.86000000000013</v>
      </c>
      <c r="AL512">
        <f>ROUND(T512 * (1 + WhatIf_Panel!$B$4), 0)</f>
        <v>15</v>
      </c>
      <c r="AM512">
        <f t="shared" si="186"/>
        <v>9891.7318500000001</v>
      </c>
      <c r="AN512">
        <f t="shared" si="187"/>
        <v>10272.900000000001</v>
      </c>
      <c r="AO512">
        <f t="shared" si="188"/>
        <v>-381.16815000000133</v>
      </c>
      <c r="AP512" s="11">
        <f t="shared" si="189"/>
        <v>-3.853401565874446E-2</v>
      </c>
      <c r="AQ512" s="4">
        <f t="shared" si="190"/>
        <v>659.44879000000037</v>
      </c>
      <c r="AR512" s="4">
        <f t="shared" si="191"/>
        <v>-897.05121000000145</v>
      </c>
    </row>
    <row r="513" spans="1:44" x14ac:dyDescent="0.25">
      <c r="A513" t="s">
        <v>525</v>
      </c>
      <c r="B513" s="3">
        <v>45353</v>
      </c>
      <c r="C513" s="13">
        <v>45374</v>
      </c>
      <c r="D513">
        <f t="shared" si="168"/>
        <v>21</v>
      </c>
      <c r="E513" t="str">
        <f t="shared" si="169"/>
        <v>Original</v>
      </c>
      <c r="F513" s="3">
        <f t="shared" si="170"/>
        <v>45374</v>
      </c>
      <c r="G513" s="8">
        <f t="shared" si="171"/>
        <v>21</v>
      </c>
      <c r="H513" t="s">
        <v>648</v>
      </c>
      <c r="I513" t="s">
        <v>660</v>
      </c>
      <c r="J513" t="s">
        <v>677</v>
      </c>
      <c r="K513" t="s">
        <v>705</v>
      </c>
      <c r="L513" t="s">
        <v>708</v>
      </c>
      <c r="M513" t="s">
        <v>721</v>
      </c>
      <c r="N513" t="s">
        <v>727</v>
      </c>
      <c r="O513" t="s">
        <v>1244</v>
      </c>
      <c r="P513" s="4">
        <v>225.01</v>
      </c>
      <c r="Q513" s="23">
        <v>333.48</v>
      </c>
      <c r="R513" s="4">
        <f t="shared" si="174"/>
        <v>333.48</v>
      </c>
      <c r="S513" s="11">
        <v>0.11899999999999999</v>
      </c>
      <c r="T513" s="8">
        <v>12</v>
      </c>
      <c r="U513" s="4">
        <f t="shared" si="175"/>
        <v>3525.5505600000001</v>
      </c>
      <c r="V513" s="4">
        <f t="shared" si="176"/>
        <v>2700.12</v>
      </c>
      <c r="W513" s="4">
        <f t="shared" si="177"/>
        <v>825.43056000000024</v>
      </c>
      <c r="X513" s="11">
        <f t="shared" si="178"/>
        <v>0.23412813004729685</v>
      </c>
      <c r="Y513" s="3" t="str">
        <f t="shared" si="172"/>
        <v>Mar-2024</v>
      </c>
      <c r="Z513" s="3">
        <f t="shared" si="179"/>
        <v>45352</v>
      </c>
      <c r="AA513" s="3">
        <f t="shared" si="180"/>
        <v>44927</v>
      </c>
      <c r="AB513">
        <f t="shared" si="181"/>
        <v>14</v>
      </c>
      <c r="AC513" s="18" t="str">
        <f t="shared" si="173"/>
        <v>Q1-2024</v>
      </c>
      <c r="AD513" t="str">
        <f t="shared" si="182"/>
        <v>Americas → USA → Chicago</v>
      </c>
      <c r="AG513" t="str">
        <f t="shared" si="183"/>
        <v>Low</v>
      </c>
      <c r="AH513">
        <f t="shared" si="184"/>
        <v>0</v>
      </c>
      <c r="AI513">
        <f t="shared" si="185"/>
        <v>0</v>
      </c>
      <c r="AJ513" s="11">
        <f>MIN(S513, WhatIf_Panel!$B$2)</f>
        <v>0.11899999999999999</v>
      </c>
      <c r="AK513">
        <f>P513 * (1 + WhatIf_Panel!$B$3)</f>
        <v>247.51100000000002</v>
      </c>
      <c r="AL513">
        <f>ROUND(T513 * (1 + WhatIf_Panel!$B$4), 0)</f>
        <v>13</v>
      </c>
      <c r="AM513">
        <f t="shared" si="186"/>
        <v>3819.3464399999998</v>
      </c>
      <c r="AN513">
        <f t="shared" si="187"/>
        <v>3217.6430000000005</v>
      </c>
      <c r="AO513">
        <f t="shared" si="188"/>
        <v>601.70343999999932</v>
      </c>
      <c r="AP513" s="11">
        <f t="shared" si="189"/>
        <v>0.15754094305202629</v>
      </c>
      <c r="AQ513" s="4">
        <f t="shared" si="190"/>
        <v>293.79587999999967</v>
      </c>
      <c r="AR513" s="4">
        <f t="shared" si="191"/>
        <v>-223.72712000000092</v>
      </c>
    </row>
    <row r="514" spans="1:44" x14ac:dyDescent="0.25">
      <c r="A514" t="s">
        <v>526</v>
      </c>
      <c r="B514" s="3">
        <v>45575</v>
      </c>
      <c r="C514" s="13">
        <v>45576</v>
      </c>
      <c r="D514">
        <f t="shared" ref="D514:D577" si="192" xml:space="preserve"> C514-B514</f>
        <v>1</v>
      </c>
      <c r="E514" t="str">
        <f t="shared" ref="E514:E577" si="193">IF(C514&lt;B514,"Corrected","Original")</f>
        <v>Original</v>
      </c>
      <c r="F514" s="3">
        <f t="shared" ref="F514:F577" si="194">IF(D514=-1,B514+1,IF(D514=-2,B514+2,C514))</f>
        <v>45576</v>
      </c>
      <c r="G514" s="8">
        <f t="shared" ref="G514:G577" si="195">F514-B514</f>
        <v>1</v>
      </c>
      <c r="H514" t="s">
        <v>649</v>
      </c>
      <c r="I514" t="s">
        <v>658</v>
      </c>
      <c r="J514" t="s">
        <v>693</v>
      </c>
      <c r="K514" t="s">
        <v>703</v>
      </c>
      <c r="L514" t="s">
        <v>710</v>
      </c>
      <c r="M514" t="s">
        <v>716</v>
      </c>
      <c r="N514" t="s">
        <v>727</v>
      </c>
      <c r="O514" t="s">
        <v>1245</v>
      </c>
      <c r="P514" s="4">
        <v>1389.46</v>
      </c>
      <c r="Q514" s="23">
        <v>1784.7</v>
      </c>
      <c r="R514" s="4">
        <f t="shared" si="174"/>
        <v>1784.7</v>
      </c>
      <c r="S514" s="11">
        <v>0.14599999999999999</v>
      </c>
      <c r="T514" s="8">
        <v>33</v>
      </c>
      <c r="U514" s="4">
        <f t="shared" si="175"/>
        <v>50296.415399999998</v>
      </c>
      <c r="V514" s="4">
        <f t="shared" si="176"/>
        <v>45852.18</v>
      </c>
      <c r="W514" s="4">
        <f t="shared" si="177"/>
        <v>4444.2353999999978</v>
      </c>
      <c r="X514" s="11">
        <f t="shared" si="178"/>
        <v>8.8360877503011831E-2</v>
      </c>
      <c r="Y514" s="3" t="str">
        <f t="shared" ref="Y514:Y577" si="196">TEXT(B514,"MMM-YYYY")</f>
        <v>Oct-2024</v>
      </c>
      <c r="Z514" s="3">
        <f t="shared" si="179"/>
        <v>45566</v>
      </c>
      <c r="AA514" s="3">
        <f t="shared" si="180"/>
        <v>44927</v>
      </c>
      <c r="AB514">
        <f t="shared" si="181"/>
        <v>21</v>
      </c>
      <c r="AC514" s="18" t="str">
        <f t="shared" ref="AC514:AC577" si="197">"Q"&amp;ROUNDUP(MONTH(B514)/3,0)&amp;"-"&amp;YEAR(B514)</f>
        <v>Q4-2024</v>
      </c>
      <c r="AD514" t="str">
        <f t="shared" si="182"/>
        <v>Europe → United Kingdom → Manchester</v>
      </c>
      <c r="AG514" t="str">
        <f t="shared" si="183"/>
        <v>High</v>
      </c>
      <c r="AH514">
        <f t="shared" si="184"/>
        <v>1</v>
      </c>
      <c r="AI514">
        <f t="shared" si="185"/>
        <v>0</v>
      </c>
      <c r="AJ514" s="11">
        <f>MIN(S514, WhatIf_Panel!$B$2)</f>
        <v>0.14599999999999999</v>
      </c>
      <c r="AK514">
        <f>P514 * (1 + WhatIf_Panel!$B$3)</f>
        <v>1528.4060000000002</v>
      </c>
      <c r="AL514">
        <f>ROUND(T514 * (1 + WhatIf_Panel!$B$4), 0)</f>
        <v>35</v>
      </c>
      <c r="AM514">
        <f t="shared" si="186"/>
        <v>53344.682999999997</v>
      </c>
      <c r="AN514">
        <f t="shared" si="187"/>
        <v>53494.210000000006</v>
      </c>
      <c r="AO514">
        <f t="shared" si="188"/>
        <v>-149.52700000000914</v>
      </c>
      <c r="AP514" s="11">
        <f t="shared" si="189"/>
        <v>-2.8030347466871091E-3</v>
      </c>
      <c r="AQ514" s="4">
        <f t="shared" si="190"/>
        <v>3048.2675999999992</v>
      </c>
      <c r="AR514" s="4">
        <f t="shared" si="191"/>
        <v>-4593.7624000000069</v>
      </c>
    </row>
    <row r="515" spans="1:44" x14ac:dyDescent="0.25">
      <c r="A515" t="s">
        <v>527</v>
      </c>
      <c r="B515" s="3">
        <v>45078</v>
      </c>
      <c r="C515" s="13">
        <v>45085</v>
      </c>
      <c r="D515">
        <f t="shared" si="192"/>
        <v>7</v>
      </c>
      <c r="E515" t="str">
        <f t="shared" si="193"/>
        <v>Original</v>
      </c>
      <c r="F515" s="3">
        <f t="shared" si="194"/>
        <v>45085</v>
      </c>
      <c r="G515" s="8">
        <f t="shared" si="195"/>
        <v>7</v>
      </c>
      <c r="H515" t="s">
        <v>649</v>
      </c>
      <c r="I515" t="s">
        <v>656</v>
      </c>
      <c r="J515" t="s">
        <v>698</v>
      </c>
      <c r="K515" t="s">
        <v>704</v>
      </c>
      <c r="L515" t="s">
        <v>708</v>
      </c>
      <c r="M515" t="s">
        <v>720</v>
      </c>
      <c r="N515" t="s">
        <v>730</v>
      </c>
      <c r="O515" t="s">
        <v>1246</v>
      </c>
      <c r="P515" s="4">
        <v>804.17</v>
      </c>
      <c r="Q515" s="23">
        <v>1072.29</v>
      </c>
      <c r="R515" s="4">
        <f t="shared" ref="R515:R578" si="198">IF(Q515&lt;0,-Q515,Q515)</f>
        <v>1072.29</v>
      </c>
      <c r="S515" s="11">
        <v>3.2000000000000001E-2</v>
      </c>
      <c r="T515" s="8">
        <v>5</v>
      </c>
      <c r="U515" s="4">
        <f t="shared" ref="U515:U578" si="199">R515 * T515 * (1 - S515)</f>
        <v>5189.8836000000001</v>
      </c>
      <c r="V515" s="4">
        <f t="shared" ref="V515:V578" si="200">P515*T515</f>
        <v>4020.85</v>
      </c>
      <c r="W515" s="4">
        <f t="shared" ref="W515:W578" si="201">U515-V515</f>
        <v>1169.0336000000002</v>
      </c>
      <c r="X515" s="11">
        <f t="shared" ref="X515:X578" si="202">IF(U515=0, 0, W515/U515)</f>
        <v>0.2252523736755869</v>
      </c>
      <c r="Y515" s="3" t="str">
        <f t="shared" si="196"/>
        <v>Jun-2023</v>
      </c>
      <c r="Z515" s="3">
        <f t="shared" ref="Z515:Z578" si="203">DATE(YEAR(B515),MONTH(B515),1)</f>
        <v>45078</v>
      </c>
      <c r="AA515" s="3">
        <f t="shared" ref="AA515:AA578" si="204">_xlfn.MINIFS(Z:Z,I:I, I515)</f>
        <v>44927</v>
      </c>
      <c r="AB515">
        <f t="shared" ref="AB515:AB578" si="205">IF(Z515&lt;AA515, " ", DATEDIF(AA515, Z515, "M"))</f>
        <v>5</v>
      </c>
      <c r="AC515" s="18" t="str">
        <f t="shared" si="197"/>
        <v>Q2-2023</v>
      </c>
      <c r="AD515" t="str">
        <f t="shared" ref="AD515:AD578" si="206">H515 &amp; " → " &amp; I515 &amp; " → " &amp; J515</f>
        <v>Europe → Germany → Frankfurt</v>
      </c>
      <c r="AG515" t="str">
        <f t="shared" ref="AG515:AG578" si="207">IF(R515&lt;=$AE$2,"Low",IF(R515&lt;=$AF$2,"Medium","High"))</f>
        <v>Medium</v>
      </c>
      <c r="AH515">
        <f t="shared" ref="AH515:AH578" si="208">IF(G515&lt;=7,1,0)</f>
        <v>1</v>
      </c>
      <c r="AI515">
        <f t="shared" ref="AI515:AI578" si="209">IF(S515&gt;0.2,1,0)</f>
        <v>0</v>
      </c>
      <c r="AJ515" s="11">
        <f>MIN(S515, WhatIf_Panel!$B$2)</f>
        <v>3.2000000000000001E-2</v>
      </c>
      <c r="AK515">
        <f>P515 * (1 + WhatIf_Panel!$B$3)</f>
        <v>884.58699999999999</v>
      </c>
      <c r="AL515">
        <f>ROUND(T515 * (1 + WhatIf_Panel!$B$4), 0)</f>
        <v>5</v>
      </c>
      <c r="AM515">
        <f t="shared" ref="AM515:AM578" si="210">R515 * AL515 * (1 - AJ515)</f>
        <v>5189.8836000000001</v>
      </c>
      <c r="AN515">
        <f t="shared" ref="AN515:AN578" si="211">AK515 * AL515</f>
        <v>4422.9349999999995</v>
      </c>
      <c r="AO515">
        <f t="shared" ref="AO515:AO578" si="212">AM515 - AN515</f>
        <v>766.94860000000062</v>
      </c>
      <c r="AP515" s="11">
        <f t="shared" ref="AP515:AP578" si="213">IF(AM515=0, 0, AO515/AM515)</f>
        <v>0.14777761104314566</v>
      </c>
      <c r="AQ515" s="4">
        <f t="shared" ref="AQ515:AQ578" si="214">AM515 - U515</f>
        <v>0</v>
      </c>
      <c r="AR515" s="4">
        <f t="shared" ref="AR515:AR578" si="215">AO515 - W515</f>
        <v>-402.08499999999958</v>
      </c>
    </row>
    <row r="516" spans="1:44" x14ac:dyDescent="0.25">
      <c r="A516" t="s">
        <v>528</v>
      </c>
      <c r="B516" s="3">
        <v>45661</v>
      </c>
      <c r="C516" s="13">
        <v>45662</v>
      </c>
      <c r="D516">
        <f t="shared" si="192"/>
        <v>1</v>
      </c>
      <c r="E516" t="str">
        <f t="shared" si="193"/>
        <v>Original</v>
      </c>
      <c r="F516" s="3">
        <f t="shared" si="194"/>
        <v>45662</v>
      </c>
      <c r="G516" s="8">
        <f t="shared" si="195"/>
        <v>1</v>
      </c>
      <c r="H516" t="s">
        <v>647</v>
      </c>
      <c r="I516" t="s">
        <v>654</v>
      </c>
      <c r="J516" t="s">
        <v>680</v>
      </c>
      <c r="K516" t="s">
        <v>702</v>
      </c>
      <c r="L516" t="s">
        <v>707</v>
      </c>
      <c r="M516" t="s">
        <v>714</v>
      </c>
      <c r="N516" t="s">
        <v>727</v>
      </c>
      <c r="O516" t="s">
        <v>1247</v>
      </c>
      <c r="P516" s="4">
        <v>1428.33</v>
      </c>
      <c r="Q516" s="23">
        <v>3028.05</v>
      </c>
      <c r="R516" s="4">
        <f t="shared" si="198"/>
        <v>3028.05</v>
      </c>
      <c r="S516" s="11">
        <v>0</v>
      </c>
      <c r="T516" s="8">
        <v>11</v>
      </c>
      <c r="U516" s="4">
        <f t="shared" si="199"/>
        <v>33308.550000000003</v>
      </c>
      <c r="V516" s="4">
        <f t="shared" si="200"/>
        <v>15711.63</v>
      </c>
      <c r="W516" s="4">
        <f t="shared" si="201"/>
        <v>17596.920000000006</v>
      </c>
      <c r="X516" s="11">
        <f t="shared" si="202"/>
        <v>0.52830039134096207</v>
      </c>
      <c r="Y516" s="3" t="str">
        <f t="shared" si="196"/>
        <v>Jan-2025</v>
      </c>
      <c r="Z516" s="3">
        <f t="shared" si="203"/>
        <v>45658</v>
      </c>
      <c r="AA516" s="3">
        <f t="shared" si="204"/>
        <v>44927</v>
      </c>
      <c r="AB516">
        <f t="shared" si="205"/>
        <v>24</v>
      </c>
      <c r="AC516" s="18" t="str">
        <f t="shared" si="197"/>
        <v>Q1-2025</v>
      </c>
      <c r="AD516" t="str">
        <f t="shared" si="206"/>
        <v>Asia → India → Delhi</v>
      </c>
      <c r="AG516" t="str">
        <f t="shared" si="207"/>
        <v>High</v>
      </c>
      <c r="AH516">
        <f t="shared" si="208"/>
        <v>1</v>
      </c>
      <c r="AI516">
        <f t="shared" si="209"/>
        <v>0</v>
      </c>
      <c r="AJ516" s="11">
        <f>MIN(S516, WhatIf_Panel!$B$2)</f>
        <v>0</v>
      </c>
      <c r="AK516">
        <f>P516 * (1 + WhatIf_Panel!$B$3)</f>
        <v>1571.163</v>
      </c>
      <c r="AL516">
        <f>ROUND(T516 * (1 + WhatIf_Panel!$B$4), 0)</f>
        <v>12</v>
      </c>
      <c r="AM516">
        <f t="shared" si="210"/>
        <v>36336.600000000006</v>
      </c>
      <c r="AN516">
        <f t="shared" si="211"/>
        <v>18853.955999999998</v>
      </c>
      <c r="AO516">
        <f t="shared" si="212"/>
        <v>17482.644000000008</v>
      </c>
      <c r="AP516" s="11">
        <f t="shared" si="213"/>
        <v>0.48113043047505832</v>
      </c>
      <c r="AQ516" s="4">
        <f t="shared" si="214"/>
        <v>3028.0500000000029</v>
      </c>
      <c r="AR516" s="4">
        <f t="shared" si="215"/>
        <v>-114.27599999999802</v>
      </c>
    </row>
    <row r="517" spans="1:44" x14ac:dyDescent="0.25">
      <c r="A517" t="s">
        <v>529</v>
      </c>
      <c r="B517" s="3">
        <v>45874</v>
      </c>
      <c r="C517" s="13">
        <v>45897</v>
      </c>
      <c r="D517">
        <f t="shared" si="192"/>
        <v>23</v>
      </c>
      <c r="E517" t="str">
        <f t="shared" si="193"/>
        <v>Original</v>
      </c>
      <c r="F517" s="3">
        <f t="shared" si="194"/>
        <v>45897</v>
      </c>
      <c r="G517" s="8">
        <f t="shared" si="195"/>
        <v>23</v>
      </c>
      <c r="H517" t="s">
        <v>647</v>
      </c>
      <c r="I517" t="s">
        <v>654</v>
      </c>
      <c r="J517" t="s">
        <v>691</v>
      </c>
      <c r="K517" t="s">
        <v>703</v>
      </c>
      <c r="L517" t="s">
        <v>710</v>
      </c>
      <c r="M517" t="s">
        <v>725</v>
      </c>
      <c r="N517" t="s">
        <v>731</v>
      </c>
      <c r="O517" t="s">
        <v>1248</v>
      </c>
      <c r="P517" s="4">
        <v>638.54</v>
      </c>
      <c r="Q517" s="23">
        <v>987.24</v>
      </c>
      <c r="R517" s="4">
        <f t="shared" si="198"/>
        <v>987.24</v>
      </c>
      <c r="S517" s="11">
        <v>0</v>
      </c>
      <c r="T517" s="8">
        <v>11</v>
      </c>
      <c r="U517" s="4">
        <f t="shared" si="199"/>
        <v>10859.64</v>
      </c>
      <c r="V517" s="4">
        <f t="shared" si="200"/>
        <v>7023.94</v>
      </c>
      <c r="W517" s="4">
        <f t="shared" si="201"/>
        <v>3835.7</v>
      </c>
      <c r="X517" s="11">
        <f t="shared" si="202"/>
        <v>0.35320692030306716</v>
      </c>
      <c r="Y517" s="3" t="str">
        <f t="shared" si="196"/>
        <v>Aug-2025</v>
      </c>
      <c r="Z517" s="3">
        <f t="shared" si="203"/>
        <v>45870</v>
      </c>
      <c r="AA517" s="3">
        <f t="shared" si="204"/>
        <v>44927</v>
      </c>
      <c r="AB517">
        <f t="shared" si="205"/>
        <v>31</v>
      </c>
      <c r="AC517" s="18" t="str">
        <f t="shared" si="197"/>
        <v>Q3-2025</v>
      </c>
      <c r="AD517" t="str">
        <f t="shared" si="206"/>
        <v>Asia → India → Mumbai</v>
      </c>
      <c r="AG517" t="str">
        <f t="shared" si="207"/>
        <v>Medium</v>
      </c>
      <c r="AH517">
        <f t="shared" si="208"/>
        <v>0</v>
      </c>
      <c r="AI517">
        <f t="shared" si="209"/>
        <v>0</v>
      </c>
      <c r="AJ517" s="11">
        <f>MIN(S517, WhatIf_Panel!$B$2)</f>
        <v>0</v>
      </c>
      <c r="AK517">
        <f>P517 * (1 + WhatIf_Panel!$B$3)</f>
        <v>702.39400000000001</v>
      </c>
      <c r="AL517">
        <f>ROUND(T517 * (1 + WhatIf_Panel!$B$4), 0)</f>
        <v>12</v>
      </c>
      <c r="AM517">
        <f t="shared" si="210"/>
        <v>11846.880000000001</v>
      </c>
      <c r="AN517">
        <f t="shared" si="211"/>
        <v>8428.7279999999992</v>
      </c>
      <c r="AO517">
        <f t="shared" si="212"/>
        <v>3418.1520000000019</v>
      </c>
      <c r="AP517" s="11">
        <f t="shared" si="213"/>
        <v>0.28852761233337398</v>
      </c>
      <c r="AQ517" s="4">
        <f t="shared" si="214"/>
        <v>987.2400000000016</v>
      </c>
      <c r="AR517" s="4">
        <f t="shared" si="215"/>
        <v>-417.54799999999796</v>
      </c>
    </row>
    <row r="518" spans="1:44" x14ac:dyDescent="0.25">
      <c r="A518" t="s">
        <v>530</v>
      </c>
      <c r="B518" s="3">
        <v>45199</v>
      </c>
      <c r="C518" s="13">
        <v>45229</v>
      </c>
      <c r="D518">
        <f t="shared" si="192"/>
        <v>30</v>
      </c>
      <c r="E518" t="str">
        <f t="shared" si="193"/>
        <v>Original</v>
      </c>
      <c r="F518" s="3">
        <f t="shared" si="194"/>
        <v>45229</v>
      </c>
      <c r="G518" s="8">
        <f t="shared" si="195"/>
        <v>30</v>
      </c>
      <c r="H518" t="s">
        <v>647</v>
      </c>
      <c r="I518" t="s">
        <v>652</v>
      </c>
      <c r="J518" t="s">
        <v>689</v>
      </c>
      <c r="K518" t="s">
        <v>706</v>
      </c>
      <c r="L518" t="s">
        <v>708</v>
      </c>
      <c r="M518" t="s">
        <v>726</v>
      </c>
      <c r="N518" t="s">
        <v>728</v>
      </c>
      <c r="O518" t="s">
        <v>1249</v>
      </c>
      <c r="P518" s="4">
        <v>649.13</v>
      </c>
      <c r="Q518" s="23">
        <v>975.43</v>
      </c>
      <c r="R518" s="4">
        <f t="shared" si="198"/>
        <v>975.43</v>
      </c>
      <c r="S518" s="11">
        <v>0.157</v>
      </c>
      <c r="T518" s="8">
        <v>27</v>
      </c>
      <c r="U518" s="4">
        <f t="shared" si="199"/>
        <v>22201.762229999997</v>
      </c>
      <c r="V518" s="4">
        <f t="shared" si="200"/>
        <v>17526.509999999998</v>
      </c>
      <c r="W518" s="4">
        <f t="shared" si="201"/>
        <v>4675.2522299999982</v>
      </c>
      <c r="X518" s="11">
        <f t="shared" si="202"/>
        <v>0.21058023149543473</v>
      </c>
      <c r="Y518" s="3" t="str">
        <f t="shared" si="196"/>
        <v>Sep-2023</v>
      </c>
      <c r="Z518" s="3">
        <f t="shared" si="203"/>
        <v>45170</v>
      </c>
      <c r="AA518" s="3">
        <f t="shared" si="204"/>
        <v>44986</v>
      </c>
      <c r="AB518">
        <f t="shared" si="205"/>
        <v>6</v>
      </c>
      <c r="AC518" s="18" t="str">
        <f t="shared" si="197"/>
        <v>Q3-2023</v>
      </c>
      <c r="AD518" t="str">
        <f t="shared" si="206"/>
        <v>Asia → Japan → Tokyo</v>
      </c>
      <c r="AG518" t="str">
        <f t="shared" si="207"/>
        <v>Medium</v>
      </c>
      <c r="AH518">
        <f t="shared" si="208"/>
        <v>0</v>
      </c>
      <c r="AI518">
        <f t="shared" si="209"/>
        <v>0</v>
      </c>
      <c r="AJ518" s="11">
        <f>MIN(S518, WhatIf_Panel!$B$2)</f>
        <v>0.157</v>
      </c>
      <c r="AK518">
        <f>P518 * (1 + WhatIf_Panel!$B$3)</f>
        <v>714.04300000000001</v>
      </c>
      <c r="AL518">
        <f>ROUND(T518 * (1 + WhatIf_Panel!$B$4), 0)</f>
        <v>28</v>
      </c>
      <c r="AM518">
        <f t="shared" si="210"/>
        <v>23024.049719999995</v>
      </c>
      <c r="AN518">
        <f t="shared" si="211"/>
        <v>19993.204000000002</v>
      </c>
      <c r="AO518">
        <f t="shared" si="212"/>
        <v>3030.8457199999939</v>
      </c>
      <c r="AP518" s="11">
        <f t="shared" si="213"/>
        <v>0.131638254644978</v>
      </c>
      <c r="AQ518" s="4">
        <f t="shared" si="214"/>
        <v>822.2874899999988</v>
      </c>
      <c r="AR518" s="4">
        <f t="shared" si="215"/>
        <v>-1644.4065100000043</v>
      </c>
    </row>
    <row r="519" spans="1:44" x14ac:dyDescent="0.25">
      <c r="A519" t="s">
        <v>531</v>
      </c>
      <c r="B519" s="3">
        <v>45794</v>
      </c>
      <c r="C519" s="13">
        <v>45807</v>
      </c>
      <c r="D519">
        <f t="shared" si="192"/>
        <v>13</v>
      </c>
      <c r="E519" t="str">
        <f t="shared" si="193"/>
        <v>Original</v>
      </c>
      <c r="F519" s="3">
        <f t="shared" si="194"/>
        <v>45807</v>
      </c>
      <c r="G519" s="8">
        <f t="shared" si="195"/>
        <v>13</v>
      </c>
      <c r="H519" t="s">
        <v>646</v>
      </c>
      <c r="I519" t="s">
        <v>651</v>
      </c>
      <c r="J519" t="s">
        <v>665</v>
      </c>
      <c r="K519" t="s">
        <v>704</v>
      </c>
      <c r="L519" t="s">
        <v>710</v>
      </c>
      <c r="M519" t="s">
        <v>721</v>
      </c>
      <c r="N519" t="s">
        <v>733</v>
      </c>
      <c r="O519" t="s">
        <v>1250</v>
      </c>
      <c r="P519" s="4">
        <v>66.400000000000006</v>
      </c>
      <c r="Q519" s="23">
        <v>141.43</v>
      </c>
      <c r="R519" s="4">
        <f t="shared" si="198"/>
        <v>141.43</v>
      </c>
      <c r="S519" s="11">
        <v>0.107</v>
      </c>
      <c r="T519" s="8">
        <v>8</v>
      </c>
      <c r="U519" s="4">
        <f t="shared" si="199"/>
        <v>1010.3759200000001</v>
      </c>
      <c r="V519" s="4">
        <f t="shared" si="200"/>
        <v>531.20000000000005</v>
      </c>
      <c r="W519" s="4">
        <f t="shared" si="201"/>
        <v>479.17592000000002</v>
      </c>
      <c r="X519" s="11">
        <f t="shared" si="202"/>
        <v>0.47425508715607551</v>
      </c>
      <c r="Y519" s="3" t="str">
        <f t="shared" si="196"/>
        <v>May-2025</v>
      </c>
      <c r="Z519" s="3">
        <f t="shared" si="203"/>
        <v>45778</v>
      </c>
      <c r="AA519" s="3">
        <f t="shared" si="204"/>
        <v>44927</v>
      </c>
      <c r="AB519">
        <f t="shared" si="205"/>
        <v>28</v>
      </c>
      <c r="AC519" s="18" t="str">
        <f t="shared" si="197"/>
        <v>Q2-2025</v>
      </c>
      <c r="AD519" t="str">
        <f t="shared" si="206"/>
        <v>Africa → Nigeria → Lagos</v>
      </c>
      <c r="AG519" t="str">
        <f t="shared" si="207"/>
        <v>Low</v>
      </c>
      <c r="AH519">
        <f t="shared" si="208"/>
        <v>0</v>
      </c>
      <c r="AI519">
        <f t="shared" si="209"/>
        <v>0</v>
      </c>
      <c r="AJ519" s="11">
        <f>MIN(S519, WhatIf_Panel!$B$2)</f>
        <v>0.107</v>
      </c>
      <c r="AK519">
        <f>P519 * (1 + WhatIf_Panel!$B$3)</f>
        <v>73.040000000000006</v>
      </c>
      <c r="AL519">
        <f>ROUND(T519 * (1 + WhatIf_Panel!$B$4), 0)</f>
        <v>8</v>
      </c>
      <c r="AM519">
        <f t="shared" si="210"/>
        <v>1010.3759200000001</v>
      </c>
      <c r="AN519">
        <f t="shared" si="211"/>
        <v>584.32000000000005</v>
      </c>
      <c r="AO519">
        <f t="shared" si="212"/>
        <v>426.05592000000001</v>
      </c>
      <c r="AP519" s="11">
        <f t="shared" si="213"/>
        <v>0.42168059587168305</v>
      </c>
      <c r="AQ519" s="4">
        <f t="shared" si="214"/>
        <v>0</v>
      </c>
      <c r="AR519" s="4">
        <f t="shared" si="215"/>
        <v>-53.120000000000005</v>
      </c>
    </row>
    <row r="520" spans="1:44" x14ac:dyDescent="0.25">
      <c r="A520" t="s">
        <v>532</v>
      </c>
      <c r="B520" s="3">
        <v>45413</v>
      </c>
      <c r="C520" s="13">
        <v>45438</v>
      </c>
      <c r="D520">
        <f t="shared" si="192"/>
        <v>25</v>
      </c>
      <c r="E520" t="str">
        <f t="shared" si="193"/>
        <v>Original</v>
      </c>
      <c r="F520" s="3">
        <f t="shared" si="194"/>
        <v>45438</v>
      </c>
      <c r="G520" s="8">
        <f t="shared" si="195"/>
        <v>25</v>
      </c>
      <c r="H520" t="s">
        <v>649</v>
      </c>
      <c r="I520" t="s">
        <v>656</v>
      </c>
      <c r="J520" t="s">
        <v>671</v>
      </c>
      <c r="K520" t="s">
        <v>703</v>
      </c>
      <c r="L520" t="s">
        <v>707</v>
      </c>
      <c r="M520" t="s">
        <v>717</v>
      </c>
      <c r="N520" t="s">
        <v>729</v>
      </c>
      <c r="O520" t="s">
        <v>1251</v>
      </c>
      <c r="P520" s="4">
        <v>930.71</v>
      </c>
      <c r="Q520" s="23">
        <v>1625.42</v>
      </c>
      <c r="R520" s="4">
        <f t="shared" si="198"/>
        <v>1625.42</v>
      </c>
      <c r="S520" s="11">
        <v>0.13800000000000001</v>
      </c>
      <c r="T520" s="8">
        <v>7</v>
      </c>
      <c r="U520" s="4">
        <f t="shared" si="199"/>
        <v>9807.7842799999999</v>
      </c>
      <c r="V520" s="4">
        <f t="shared" si="200"/>
        <v>6514.97</v>
      </c>
      <c r="W520" s="4">
        <f t="shared" si="201"/>
        <v>3292.8142799999996</v>
      </c>
      <c r="X520" s="11">
        <f t="shared" si="202"/>
        <v>0.33573477821231196</v>
      </c>
      <c r="Y520" s="3" t="str">
        <f t="shared" si="196"/>
        <v>May-2024</v>
      </c>
      <c r="Z520" s="3">
        <f t="shared" si="203"/>
        <v>45413</v>
      </c>
      <c r="AA520" s="3">
        <f t="shared" si="204"/>
        <v>44927</v>
      </c>
      <c r="AB520">
        <f t="shared" si="205"/>
        <v>16</v>
      </c>
      <c r="AC520" s="18" t="str">
        <f t="shared" si="197"/>
        <v>Q2-2024</v>
      </c>
      <c r="AD520" t="str">
        <f t="shared" si="206"/>
        <v>Europe → Germany → Berlin</v>
      </c>
      <c r="AG520" t="str">
        <f t="shared" si="207"/>
        <v>High</v>
      </c>
      <c r="AH520">
        <f t="shared" si="208"/>
        <v>0</v>
      </c>
      <c r="AI520">
        <f t="shared" si="209"/>
        <v>0</v>
      </c>
      <c r="AJ520" s="11">
        <f>MIN(S520, WhatIf_Panel!$B$2)</f>
        <v>0.13800000000000001</v>
      </c>
      <c r="AK520">
        <f>P520 * (1 + WhatIf_Panel!$B$3)</f>
        <v>1023.7810000000002</v>
      </c>
      <c r="AL520">
        <f>ROUND(T520 * (1 + WhatIf_Panel!$B$4), 0)</f>
        <v>7</v>
      </c>
      <c r="AM520">
        <f t="shared" si="210"/>
        <v>9807.7842799999999</v>
      </c>
      <c r="AN520">
        <f t="shared" si="211"/>
        <v>7166.4670000000015</v>
      </c>
      <c r="AO520">
        <f t="shared" si="212"/>
        <v>2641.3172799999984</v>
      </c>
      <c r="AP520" s="11">
        <f t="shared" si="213"/>
        <v>0.26930825603354303</v>
      </c>
      <c r="AQ520" s="4">
        <f t="shared" si="214"/>
        <v>0</v>
      </c>
      <c r="AR520" s="4">
        <f t="shared" si="215"/>
        <v>-651.49700000000121</v>
      </c>
    </row>
    <row r="521" spans="1:44" x14ac:dyDescent="0.25">
      <c r="A521" t="s">
        <v>533</v>
      </c>
      <c r="B521" s="3">
        <v>45047</v>
      </c>
      <c r="C521" s="13">
        <v>45064</v>
      </c>
      <c r="D521">
        <f t="shared" si="192"/>
        <v>17</v>
      </c>
      <c r="E521" t="str">
        <f t="shared" si="193"/>
        <v>Original</v>
      </c>
      <c r="F521" s="3">
        <f t="shared" si="194"/>
        <v>45064</v>
      </c>
      <c r="G521" s="8">
        <f t="shared" si="195"/>
        <v>17</v>
      </c>
      <c r="H521" t="s">
        <v>646</v>
      </c>
      <c r="I521" t="s">
        <v>651</v>
      </c>
      <c r="J521" t="s">
        <v>663</v>
      </c>
      <c r="K521" t="s">
        <v>701</v>
      </c>
      <c r="L521" t="s">
        <v>711</v>
      </c>
      <c r="M521" t="s">
        <v>721</v>
      </c>
      <c r="N521" t="s">
        <v>727</v>
      </c>
      <c r="O521" t="s">
        <v>1252</v>
      </c>
      <c r="P521" s="4">
        <v>327.97</v>
      </c>
      <c r="Q521" s="23">
        <v>299.94</v>
      </c>
      <c r="R521" s="4">
        <f t="shared" si="198"/>
        <v>299.94</v>
      </c>
      <c r="S521" s="11">
        <v>4.9000000000000002E-2</v>
      </c>
      <c r="T521" s="8">
        <v>3</v>
      </c>
      <c r="U521" s="4">
        <f t="shared" si="199"/>
        <v>855.72881999999993</v>
      </c>
      <c r="V521" s="4">
        <f t="shared" si="200"/>
        <v>983.91000000000008</v>
      </c>
      <c r="W521" s="4">
        <f t="shared" si="201"/>
        <v>-128.18118000000015</v>
      </c>
      <c r="X521" s="11">
        <f t="shared" si="202"/>
        <v>-0.14979182306843442</v>
      </c>
      <c r="Y521" s="3" t="str">
        <f t="shared" si="196"/>
        <v>May-2023</v>
      </c>
      <c r="Z521" s="3">
        <f t="shared" si="203"/>
        <v>45047</v>
      </c>
      <c r="AA521" s="3">
        <f t="shared" si="204"/>
        <v>44927</v>
      </c>
      <c r="AB521">
        <f t="shared" si="205"/>
        <v>4</v>
      </c>
      <c r="AC521" s="18" t="str">
        <f t="shared" si="197"/>
        <v>Q2-2023</v>
      </c>
      <c r="AD521" t="str">
        <f t="shared" si="206"/>
        <v>Africa → Nigeria → Port Harcourt</v>
      </c>
      <c r="AG521" t="str">
        <f t="shared" si="207"/>
        <v>Low</v>
      </c>
      <c r="AH521">
        <f t="shared" si="208"/>
        <v>0</v>
      </c>
      <c r="AI521">
        <f t="shared" si="209"/>
        <v>0</v>
      </c>
      <c r="AJ521" s="11">
        <f>MIN(S521, WhatIf_Panel!$B$2)</f>
        <v>4.9000000000000002E-2</v>
      </c>
      <c r="AK521">
        <f>P521 * (1 + WhatIf_Panel!$B$3)</f>
        <v>360.76700000000005</v>
      </c>
      <c r="AL521">
        <f>ROUND(T521 * (1 + WhatIf_Panel!$B$4), 0)</f>
        <v>3</v>
      </c>
      <c r="AM521">
        <f t="shared" si="210"/>
        <v>855.72881999999993</v>
      </c>
      <c r="AN521">
        <f t="shared" si="211"/>
        <v>1082.3010000000002</v>
      </c>
      <c r="AO521">
        <f t="shared" si="212"/>
        <v>-226.57218000000023</v>
      </c>
      <c r="AP521" s="11">
        <f t="shared" si="213"/>
        <v>-0.26477100537527792</v>
      </c>
      <c r="AQ521" s="4">
        <f t="shared" si="214"/>
        <v>0</v>
      </c>
      <c r="AR521" s="4">
        <f t="shared" si="215"/>
        <v>-98.391000000000076</v>
      </c>
    </row>
    <row r="522" spans="1:44" x14ac:dyDescent="0.25">
      <c r="A522" t="s">
        <v>534</v>
      </c>
      <c r="B522" s="3">
        <v>45482</v>
      </c>
      <c r="C522" s="13">
        <v>45512</v>
      </c>
      <c r="D522">
        <f t="shared" si="192"/>
        <v>30</v>
      </c>
      <c r="E522" t="str">
        <f t="shared" si="193"/>
        <v>Original</v>
      </c>
      <c r="F522" s="3">
        <f t="shared" si="194"/>
        <v>45512</v>
      </c>
      <c r="G522" s="8">
        <f t="shared" si="195"/>
        <v>30</v>
      </c>
      <c r="H522" t="s">
        <v>649</v>
      </c>
      <c r="I522" t="s">
        <v>657</v>
      </c>
      <c r="J522" t="s">
        <v>673</v>
      </c>
      <c r="K522" t="s">
        <v>701</v>
      </c>
      <c r="L522" t="s">
        <v>711</v>
      </c>
      <c r="M522" t="s">
        <v>713</v>
      </c>
      <c r="N522" t="s">
        <v>727</v>
      </c>
      <c r="O522" t="s">
        <v>1253</v>
      </c>
      <c r="P522" s="4">
        <v>1062.3800000000001</v>
      </c>
      <c r="Q522" s="23">
        <v>1503.96</v>
      </c>
      <c r="R522" s="4">
        <f t="shared" si="198"/>
        <v>1503.96</v>
      </c>
      <c r="S522" s="11">
        <v>0.18</v>
      </c>
      <c r="T522" s="8">
        <v>6</v>
      </c>
      <c r="U522" s="4">
        <f t="shared" si="199"/>
        <v>7399.4832000000006</v>
      </c>
      <c r="V522" s="4">
        <f t="shared" si="200"/>
        <v>6374.2800000000007</v>
      </c>
      <c r="W522" s="4">
        <f t="shared" si="201"/>
        <v>1025.2031999999999</v>
      </c>
      <c r="X522" s="11">
        <f t="shared" si="202"/>
        <v>0.13855064905073369</v>
      </c>
      <c r="Y522" s="3" t="str">
        <f t="shared" si="196"/>
        <v>Jul-2024</v>
      </c>
      <c r="Z522" s="3">
        <f t="shared" si="203"/>
        <v>45474</v>
      </c>
      <c r="AA522" s="3">
        <f t="shared" si="204"/>
        <v>44927</v>
      </c>
      <c r="AB522">
        <f t="shared" si="205"/>
        <v>18</v>
      </c>
      <c r="AC522" s="18" t="str">
        <f t="shared" si="197"/>
        <v>Q3-2024</v>
      </c>
      <c r="AD522" t="str">
        <f t="shared" si="206"/>
        <v>Europe → France → Marseille</v>
      </c>
      <c r="AG522" t="str">
        <f t="shared" si="207"/>
        <v>Medium</v>
      </c>
      <c r="AH522">
        <f t="shared" si="208"/>
        <v>0</v>
      </c>
      <c r="AI522">
        <f t="shared" si="209"/>
        <v>0</v>
      </c>
      <c r="AJ522" s="11">
        <f>MIN(S522, WhatIf_Panel!$B$2)</f>
        <v>0.18</v>
      </c>
      <c r="AK522">
        <f>P522 * (1 + WhatIf_Panel!$B$3)</f>
        <v>1168.6180000000002</v>
      </c>
      <c r="AL522">
        <f>ROUND(T522 * (1 + WhatIf_Panel!$B$4), 0)</f>
        <v>6</v>
      </c>
      <c r="AM522">
        <f t="shared" si="210"/>
        <v>7399.4832000000006</v>
      </c>
      <c r="AN522">
        <f t="shared" si="211"/>
        <v>7011.7080000000005</v>
      </c>
      <c r="AO522">
        <f t="shared" si="212"/>
        <v>387.77520000000004</v>
      </c>
      <c r="AP522" s="11">
        <f t="shared" si="213"/>
        <v>5.2405713955807079E-2</v>
      </c>
      <c r="AQ522" s="4">
        <f t="shared" si="214"/>
        <v>0</v>
      </c>
      <c r="AR522" s="4">
        <f t="shared" si="215"/>
        <v>-637.42799999999988</v>
      </c>
    </row>
    <row r="523" spans="1:44" x14ac:dyDescent="0.25">
      <c r="A523" t="s">
        <v>535</v>
      </c>
      <c r="B523" s="3">
        <v>45056</v>
      </c>
      <c r="C523" s="13">
        <v>45073</v>
      </c>
      <c r="D523">
        <f t="shared" si="192"/>
        <v>17</v>
      </c>
      <c r="E523" t="str">
        <f t="shared" si="193"/>
        <v>Original</v>
      </c>
      <c r="F523" s="3">
        <f t="shared" si="194"/>
        <v>45073</v>
      </c>
      <c r="G523" s="8">
        <f t="shared" si="195"/>
        <v>17</v>
      </c>
      <c r="H523" t="s">
        <v>647</v>
      </c>
      <c r="I523" t="s">
        <v>654</v>
      </c>
      <c r="J523" t="s">
        <v>691</v>
      </c>
      <c r="K523" t="s">
        <v>704</v>
      </c>
      <c r="L523" t="s">
        <v>707</v>
      </c>
      <c r="M523" t="s">
        <v>724</v>
      </c>
      <c r="N523" t="s">
        <v>731</v>
      </c>
      <c r="O523" t="s">
        <v>1254</v>
      </c>
      <c r="P523" s="4">
        <v>1286.1600000000001</v>
      </c>
      <c r="Q523" s="23">
        <v>3101.11</v>
      </c>
      <c r="R523" s="4">
        <f t="shared" si="198"/>
        <v>3101.11</v>
      </c>
      <c r="S523" s="11">
        <v>0.1</v>
      </c>
      <c r="T523" s="8">
        <v>23</v>
      </c>
      <c r="U523" s="4">
        <f t="shared" si="199"/>
        <v>64192.976999999999</v>
      </c>
      <c r="V523" s="4">
        <f t="shared" si="200"/>
        <v>29581.68</v>
      </c>
      <c r="W523" s="4">
        <f t="shared" si="201"/>
        <v>34611.296999999999</v>
      </c>
      <c r="X523" s="11">
        <f t="shared" si="202"/>
        <v>0.53917575749758417</v>
      </c>
      <c r="Y523" s="3" t="str">
        <f t="shared" si="196"/>
        <v>May-2023</v>
      </c>
      <c r="Z523" s="3">
        <f t="shared" si="203"/>
        <v>45047</v>
      </c>
      <c r="AA523" s="3">
        <f t="shared" si="204"/>
        <v>44927</v>
      </c>
      <c r="AB523">
        <f t="shared" si="205"/>
        <v>4</v>
      </c>
      <c r="AC523" s="18" t="str">
        <f t="shared" si="197"/>
        <v>Q2-2023</v>
      </c>
      <c r="AD523" t="str">
        <f t="shared" si="206"/>
        <v>Asia → India → Mumbai</v>
      </c>
      <c r="AG523" t="str">
        <f t="shared" si="207"/>
        <v>High</v>
      </c>
      <c r="AH523">
        <f t="shared" si="208"/>
        <v>0</v>
      </c>
      <c r="AI523">
        <f t="shared" si="209"/>
        <v>0</v>
      </c>
      <c r="AJ523" s="11">
        <f>MIN(S523, WhatIf_Panel!$B$2)</f>
        <v>0.1</v>
      </c>
      <c r="AK523">
        <f>P523 * (1 + WhatIf_Panel!$B$3)</f>
        <v>1414.7760000000003</v>
      </c>
      <c r="AL523">
        <f>ROUND(T523 * (1 + WhatIf_Panel!$B$4), 0)</f>
        <v>24</v>
      </c>
      <c r="AM523">
        <f t="shared" si="210"/>
        <v>66983.975999999995</v>
      </c>
      <c r="AN523">
        <f t="shared" si="211"/>
        <v>33954.624000000011</v>
      </c>
      <c r="AO523">
        <f t="shared" si="212"/>
        <v>33029.351999999984</v>
      </c>
      <c r="AP523" s="11">
        <f t="shared" si="213"/>
        <v>0.49309333324734245</v>
      </c>
      <c r="AQ523" s="4">
        <f t="shared" si="214"/>
        <v>2790.9989999999962</v>
      </c>
      <c r="AR523" s="4">
        <f t="shared" si="215"/>
        <v>-1581.9450000000143</v>
      </c>
    </row>
    <row r="524" spans="1:44" x14ac:dyDescent="0.25">
      <c r="A524" t="s">
        <v>536</v>
      </c>
      <c r="B524" s="3">
        <v>45482</v>
      </c>
      <c r="C524" s="13">
        <v>45485</v>
      </c>
      <c r="D524">
        <f t="shared" si="192"/>
        <v>3</v>
      </c>
      <c r="E524" t="str">
        <f t="shared" si="193"/>
        <v>Original</v>
      </c>
      <c r="F524" s="3">
        <f t="shared" si="194"/>
        <v>45485</v>
      </c>
      <c r="G524" s="8">
        <f t="shared" si="195"/>
        <v>3</v>
      </c>
      <c r="H524" t="s">
        <v>647</v>
      </c>
      <c r="I524" t="s">
        <v>659</v>
      </c>
      <c r="J524" t="s">
        <v>685</v>
      </c>
      <c r="K524" t="s">
        <v>705</v>
      </c>
      <c r="L524" t="s">
        <v>707</v>
      </c>
      <c r="M524" t="s">
        <v>726</v>
      </c>
      <c r="N524" t="s">
        <v>733</v>
      </c>
      <c r="O524" t="s">
        <v>1255</v>
      </c>
      <c r="P524" s="4">
        <v>748.39</v>
      </c>
      <c r="Q524" s="23">
        <v>979.42</v>
      </c>
      <c r="R524" s="4">
        <f t="shared" si="198"/>
        <v>979.42</v>
      </c>
      <c r="S524" s="11">
        <v>0</v>
      </c>
      <c r="T524" s="8">
        <v>23</v>
      </c>
      <c r="U524" s="4">
        <f t="shared" si="199"/>
        <v>22526.66</v>
      </c>
      <c r="V524" s="4">
        <f t="shared" si="200"/>
        <v>17212.97</v>
      </c>
      <c r="W524" s="4">
        <f t="shared" si="201"/>
        <v>5313.6899999999987</v>
      </c>
      <c r="X524" s="11">
        <f t="shared" si="202"/>
        <v>0.23588450307324738</v>
      </c>
      <c r="Y524" s="3" t="str">
        <f t="shared" si="196"/>
        <v>Jul-2024</v>
      </c>
      <c r="Z524" s="3">
        <f t="shared" si="203"/>
        <v>45474</v>
      </c>
      <c r="AA524" s="3">
        <f t="shared" si="204"/>
        <v>44927</v>
      </c>
      <c r="AB524">
        <f t="shared" si="205"/>
        <v>18</v>
      </c>
      <c r="AC524" s="18" t="str">
        <f t="shared" si="197"/>
        <v>Q3-2024</v>
      </c>
      <c r="AD524" t="str">
        <f t="shared" si="206"/>
        <v>Asia → China → Shanghai</v>
      </c>
      <c r="AG524" t="str">
        <f t="shared" si="207"/>
        <v>Medium</v>
      </c>
      <c r="AH524">
        <f t="shared" si="208"/>
        <v>1</v>
      </c>
      <c r="AI524">
        <f t="shared" si="209"/>
        <v>0</v>
      </c>
      <c r="AJ524" s="11">
        <f>MIN(S524, WhatIf_Panel!$B$2)</f>
        <v>0</v>
      </c>
      <c r="AK524">
        <f>P524 * (1 + WhatIf_Panel!$B$3)</f>
        <v>823.22900000000004</v>
      </c>
      <c r="AL524">
        <f>ROUND(T524 * (1 + WhatIf_Panel!$B$4), 0)</f>
        <v>24</v>
      </c>
      <c r="AM524">
        <f t="shared" si="210"/>
        <v>23506.079999999998</v>
      </c>
      <c r="AN524">
        <f t="shared" si="211"/>
        <v>19757.495999999999</v>
      </c>
      <c r="AO524">
        <f t="shared" si="212"/>
        <v>3748.5839999999989</v>
      </c>
      <c r="AP524" s="11">
        <f t="shared" si="213"/>
        <v>0.15947295338057213</v>
      </c>
      <c r="AQ524" s="4">
        <f t="shared" si="214"/>
        <v>979.41999999999825</v>
      </c>
      <c r="AR524" s="4">
        <f t="shared" si="215"/>
        <v>-1565.1059999999998</v>
      </c>
    </row>
    <row r="525" spans="1:44" x14ac:dyDescent="0.25">
      <c r="A525" t="s">
        <v>537</v>
      </c>
      <c r="B525" s="3">
        <v>45406</v>
      </c>
      <c r="C525" s="13">
        <v>45422</v>
      </c>
      <c r="D525">
        <f t="shared" si="192"/>
        <v>16</v>
      </c>
      <c r="E525" t="str">
        <f t="shared" si="193"/>
        <v>Original</v>
      </c>
      <c r="F525" s="3">
        <f t="shared" si="194"/>
        <v>45422</v>
      </c>
      <c r="G525" s="8">
        <f t="shared" si="195"/>
        <v>16</v>
      </c>
      <c r="H525" t="s">
        <v>646</v>
      </c>
      <c r="I525" t="s">
        <v>650</v>
      </c>
      <c r="J525" t="s">
        <v>662</v>
      </c>
      <c r="K525" t="s">
        <v>703</v>
      </c>
      <c r="L525" t="s">
        <v>708</v>
      </c>
      <c r="M525" t="s">
        <v>725</v>
      </c>
      <c r="N525" t="s">
        <v>732</v>
      </c>
      <c r="O525" t="s">
        <v>1256</v>
      </c>
      <c r="P525" s="4">
        <v>513.30999999999995</v>
      </c>
      <c r="Q525" s="23">
        <v>1186.26</v>
      </c>
      <c r="R525" s="4">
        <f t="shared" si="198"/>
        <v>1186.26</v>
      </c>
      <c r="S525" s="11">
        <v>9.4E-2</v>
      </c>
      <c r="T525" s="8">
        <v>15</v>
      </c>
      <c r="U525" s="4">
        <f t="shared" si="199"/>
        <v>16121.273400000002</v>
      </c>
      <c r="V525" s="4">
        <f t="shared" si="200"/>
        <v>7699.65</v>
      </c>
      <c r="W525" s="4">
        <f t="shared" si="201"/>
        <v>8421.6234000000022</v>
      </c>
      <c r="X525" s="11">
        <f t="shared" si="202"/>
        <v>0.52239194702820446</v>
      </c>
      <c r="Y525" s="3" t="str">
        <f t="shared" si="196"/>
        <v>Apr-2024</v>
      </c>
      <c r="Z525" s="3">
        <f t="shared" si="203"/>
        <v>45383</v>
      </c>
      <c r="AA525" s="3">
        <f t="shared" si="204"/>
        <v>44927</v>
      </c>
      <c r="AB525">
        <f t="shared" si="205"/>
        <v>15</v>
      </c>
      <c r="AC525" s="18" t="str">
        <f t="shared" si="197"/>
        <v>Q2-2024</v>
      </c>
      <c r="AD525" t="str">
        <f t="shared" si="206"/>
        <v>Africa → Kenya → Kisumu</v>
      </c>
      <c r="AG525" t="str">
        <f t="shared" si="207"/>
        <v>Medium</v>
      </c>
      <c r="AH525">
        <f t="shared" si="208"/>
        <v>0</v>
      </c>
      <c r="AI525">
        <f t="shared" si="209"/>
        <v>0</v>
      </c>
      <c r="AJ525" s="11">
        <f>MIN(S525, WhatIf_Panel!$B$2)</f>
        <v>9.4E-2</v>
      </c>
      <c r="AK525">
        <f>P525 * (1 + WhatIf_Panel!$B$3)</f>
        <v>564.64099999999996</v>
      </c>
      <c r="AL525">
        <f>ROUND(T525 * (1 + WhatIf_Panel!$B$4), 0)</f>
        <v>16</v>
      </c>
      <c r="AM525">
        <f t="shared" si="210"/>
        <v>17196.024959999999</v>
      </c>
      <c r="AN525">
        <f t="shared" si="211"/>
        <v>9034.2559999999994</v>
      </c>
      <c r="AO525">
        <f t="shared" si="212"/>
        <v>8161.7689599999994</v>
      </c>
      <c r="AP525" s="11">
        <f t="shared" si="213"/>
        <v>0.47463114173102477</v>
      </c>
      <c r="AQ525" s="4">
        <f t="shared" si="214"/>
        <v>1074.751559999997</v>
      </c>
      <c r="AR525" s="4">
        <f t="shared" si="215"/>
        <v>-259.8544400000028</v>
      </c>
    </row>
    <row r="526" spans="1:44" x14ac:dyDescent="0.25">
      <c r="A526" t="s">
        <v>538</v>
      </c>
      <c r="B526" s="3">
        <v>45304</v>
      </c>
      <c r="C526" s="13">
        <v>45306</v>
      </c>
      <c r="D526">
        <f t="shared" si="192"/>
        <v>2</v>
      </c>
      <c r="E526" t="str">
        <f t="shared" si="193"/>
        <v>Original</v>
      </c>
      <c r="F526" s="3">
        <f t="shared" si="194"/>
        <v>45306</v>
      </c>
      <c r="G526" s="8">
        <f t="shared" si="195"/>
        <v>2</v>
      </c>
      <c r="H526" t="s">
        <v>648</v>
      </c>
      <c r="I526" t="s">
        <v>660</v>
      </c>
      <c r="J526" t="s">
        <v>686</v>
      </c>
      <c r="K526" t="s">
        <v>703</v>
      </c>
      <c r="L526" t="s">
        <v>711</v>
      </c>
      <c r="M526" t="s">
        <v>718</v>
      </c>
      <c r="N526" t="s">
        <v>727</v>
      </c>
      <c r="O526" t="s">
        <v>1257</v>
      </c>
      <c r="P526" s="4">
        <v>1061.3699999999999</v>
      </c>
      <c r="Q526" s="23">
        <v>1938.33</v>
      </c>
      <c r="R526" s="4">
        <f t="shared" si="198"/>
        <v>1938.33</v>
      </c>
      <c r="S526" s="11">
        <v>0.17</v>
      </c>
      <c r="T526" s="8">
        <v>4</v>
      </c>
      <c r="U526" s="4">
        <f t="shared" si="199"/>
        <v>6435.2555999999995</v>
      </c>
      <c r="V526" s="4">
        <f t="shared" si="200"/>
        <v>4245.4799999999996</v>
      </c>
      <c r="W526" s="4">
        <f t="shared" si="201"/>
        <v>2189.7755999999999</v>
      </c>
      <c r="X526" s="11">
        <f t="shared" si="202"/>
        <v>0.34027795259600879</v>
      </c>
      <c r="Y526" s="3" t="str">
        <f t="shared" si="196"/>
        <v>Jan-2024</v>
      </c>
      <c r="Z526" s="3">
        <f t="shared" si="203"/>
        <v>45292</v>
      </c>
      <c r="AA526" s="3">
        <f t="shared" si="204"/>
        <v>44927</v>
      </c>
      <c r="AB526">
        <f t="shared" si="205"/>
        <v>12</v>
      </c>
      <c r="AC526" s="18" t="str">
        <f t="shared" si="197"/>
        <v>Q1-2024</v>
      </c>
      <c r="AD526" t="str">
        <f t="shared" si="206"/>
        <v>Americas → USA → San Francisco</v>
      </c>
      <c r="AG526" t="str">
        <f t="shared" si="207"/>
        <v>High</v>
      </c>
      <c r="AH526">
        <f t="shared" si="208"/>
        <v>1</v>
      </c>
      <c r="AI526">
        <f t="shared" si="209"/>
        <v>0</v>
      </c>
      <c r="AJ526" s="11">
        <f>MIN(S526, WhatIf_Panel!$B$2)</f>
        <v>0.17</v>
      </c>
      <c r="AK526">
        <f>P526 * (1 + WhatIf_Panel!$B$3)</f>
        <v>1167.5070000000001</v>
      </c>
      <c r="AL526">
        <f>ROUND(T526 * (1 + WhatIf_Panel!$B$4), 0)</f>
        <v>4</v>
      </c>
      <c r="AM526">
        <f t="shared" si="210"/>
        <v>6435.2555999999995</v>
      </c>
      <c r="AN526">
        <f t="shared" si="211"/>
        <v>4670.0280000000002</v>
      </c>
      <c r="AO526">
        <f t="shared" si="212"/>
        <v>1765.2275999999993</v>
      </c>
      <c r="AP526" s="11">
        <f t="shared" si="213"/>
        <v>0.27430574785560957</v>
      </c>
      <c r="AQ526" s="4">
        <f t="shared" si="214"/>
        <v>0</v>
      </c>
      <c r="AR526" s="4">
        <f t="shared" si="215"/>
        <v>-424.54800000000068</v>
      </c>
    </row>
    <row r="527" spans="1:44" x14ac:dyDescent="0.25">
      <c r="A527" t="s">
        <v>539</v>
      </c>
      <c r="B527" s="3">
        <v>45398</v>
      </c>
      <c r="C527" s="13">
        <v>45409</v>
      </c>
      <c r="D527">
        <f t="shared" si="192"/>
        <v>11</v>
      </c>
      <c r="E527" t="str">
        <f t="shared" si="193"/>
        <v>Original</v>
      </c>
      <c r="F527" s="3">
        <f t="shared" si="194"/>
        <v>45409</v>
      </c>
      <c r="G527" s="8">
        <f t="shared" si="195"/>
        <v>11</v>
      </c>
      <c r="H527" t="s">
        <v>646</v>
      </c>
      <c r="I527" t="s">
        <v>650</v>
      </c>
      <c r="J527" t="s">
        <v>678</v>
      </c>
      <c r="K527" t="s">
        <v>706</v>
      </c>
      <c r="L527" t="s">
        <v>708</v>
      </c>
      <c r="M527" t="s">
        <v>726</v>
      </c>
      <c r="N527" t="s">
        <v>728</v>
      </c>
      <c r="O527" t="s">
        <v>1258</v>
      </c>
      <c r="P527" s="4">
        <v>401.3</v>
      </c>
      <c r="Q527" s="23">
        <v>826.47</v>
      </c>
      <c r="R527" s="4">
        <f t="shared" si="198"/>
        <v>826.47</v>
      </c>
      <c r="S527" s="11">
        <v>0.22500000000000001</v>
      </c>
      <c r="T527" s="8">
        <v>13</v>
      </c>
      <c r="U527" s="4">
        <f t="shared" si="199"/>
        <v>8326.6852500000005</v>
      </c>
      <c r="V527" s="4">
        <f t="shared" si="200"/>
        <v>5216.9000000000005</v>
      </c>
      <c r="W527" s="4">
        <f t="shared" si="201"/>
        <v>3109.7852499999999</v>
      </c>
      <c r="X527" s="11">
        <f t="shared" si="202"/>
        <v>0.37347217489696755</v>
      </c>
      <c r="Y527" s="3" t="str">
        <f t="shared" si="196"/>
        <v>Apr-2024</v>
      </c>
      <c r="Z527" s="3">
        <f t="shared" si="203"/>
        <v>45383</v>
      </c>
      <c r="AA527" s="3">
        <f t="shared" si="204"/>
        <v>44927</v>
      </c>
      <c r="AB527">
        <f t="shared" si="205"/>
        <v>15</v>
      </c>
      <c r="AC527" s="18" t="str">
        <f t="shared" si="197"/>
        <v>Q2-2024</v>
      </c>
      <c r="AD527" t="str">
        <f t="shared" si="206"/>
        <v>Africa → Kenya → Nakuru</v>
      </c>
      <c r="AG527" t="str">
        <f t="shared" si="207"/>
        <v>Medium</v>
      </c>
      <c r="AH527">
        <f t="shared" si="208"/>
        <v>0</v>
      </c>
      <c r="AI527">
        <f t="shared" si="209"/>
        <v>1</v>
      </c>
      <c r="AJ527" s="11">
        <f>MIN(S527, WhatIf_Panel!$B$2)</f>
        <v>0.22500000000000001</v>
      </c>
      <c r="AK527">
        <f>P527 * (1 + WhatIf_Panel!$B$3)</f>
        <v>441.43000000000006</v>
      </c>
      <c r="AL527">
        <f>ROUND(T527 * (1 + WhatIf_Panel!$B$4), 0)</f>
        <v>14</v>
      </c>
      <c r="AM527">
        <f t="shared" si="210"/>
        <v>8967.1995000000006</v>
      </c>
      <c r="AN527">
        <f t="shared" si="211"/>
        <v>6180.02</v>
      </c>
      <c r="AO527">
        <f t="shared" si="212"/>
        <v>2787.1795000000002</v>
      </c>
      <c r="AP527" s="11">
        <f t="shared" si="213"/>
        <v>0.31081939238666428</v>
      </c>
      <c r="AQ527" s="4">
        <f t="shared" si="214"/>
        <v>640.51425000000017</v>
      </c>
      <c r="AR527" s="4">
        <f t="shared" si="215"/>
        <v>-322.60574999999972</v>
      </c>
    </row>
    <row r="528" spans="1:44" x14ac:dyDescent="0.25">
      <c r="A528" t="s">
        <v>540</v>
      </c>
      <c r="B528" s="3">
        <v>45695</v>
      </c>
      <c r="C528" s="13">
        <v>45704</v>
      </c>
      <c r="D528">
        <f t="shared" si="192"/>
        <v>9</v>
      </c>
      <c r="E528" t="str">
        <f t="shared" si="193"/>
        <v>Original</v>
      </c>
      <c r="F528" s="3">
        <f t="shared" si="194"/>
        <v>45704</v>
      </c>
      <c r="G528" s="8">
        <f t="shared" si="195"/>
        <v>9</v>
      </c>
      <c r="H528" t="s">
        <v>646</v>
      </c>
      <c r="I528" t="s">
        <v>651</v>
      </c>
      <c r="J528" t="s">
        <v>665</v>
      </c>
      <c r="K528" t="s">
        <v>705</v>
      </c>
      <c r="L528" t="s">
        <v>710</v>
      </c>
      <c r="M528" t="s">
        <v>712</v>
      </c>
      <c r="N528" t="s">
        <v>728</v>
      </c>
      <c r="O528" t="s">
        <v>1259</v>
      </c>
      <c r="P528" s="4">
        <v>90.68</v>
      </c>
      <c r="Q528" s="23">
        <v>118.17</v>
      </c>
      <c r="R528" s="4">
        <f t="shared" si="198"/>
        <v>118.17</v>
      </c>
      <c r="S528" s="11">
        <v>0.13500000000000001</v>
      </c>
      <c r="T528" s="8">
        <v>21</v>
      </c>
      <c r="U528" s="4">
        <f t="shared" si="199"/>
        <v>2146.5580500000001</v>
      </c>
      <c r="V528" s="4">
        <f t="shared" si="200"/>
        <v>1904.2800000000002</v>
      </c>
      <c r="W528" s="4">
        <f t="shared" si="201"/>
        <v>242.27804999999989</v>
      </c>
      <c r="X528" s="11">
        <f t="shared" si="202"/>
        <v>0.11286815653552899</v>
      </c>
      <c r="Y528" s="3" t="str">
        <f t="shared" si="196"/>
        <v>Feb-2025</v>
      </c>
      <c r="Z528" s="3">
        <f t="shared" si="203"/>
        <v>45689</v>
      </c>
      <c r="AA528" s="3">
        <f t="shared" si="204"/>
        <v>44927</v>
      </c>
      <c r="AB528">
        <f t="shared" si="205"/>
        <v>25</v>
      </c>
      <c r="AC528" s="18" t="str">
        <f t="shared" si="197"/>
        <v>Q1-2025</v>
      </c>
      <c r="AD528" t="str">
        <f t="shared" si="206"/>
        <v>Africa → Nigeria → Lagos</v>
      </c>
      <c r="AG528" t="str">
        <f t="shared" si="207"/>
        <v>Low</v>
      </c>
      <c r="AH528">
        <f t="shared" si="208"/>
        <v>0</v>
      </c>
      <c r="AI528">
        <f t="shared" si="209"/>
        <v>0</v>
      </c>
      <c r="AJ528" s="11">
        <f>MIN(S528, WhatIf_Panel!$B$2)</f>
        <v>0.13500000000000001</v>
      </c>
      <c r="AK528">
        <f>P528 * (1 + WhatIf_Panel!$B$3)</f>
        <v>99.748000000000019</v>
      </c>
      <c r="AL528">
        <f>ROUND(T528 * (1 + WhatIf_Panel!$B$4), 0)</f>
        <v>22</v>
      </c>
      <c r="AM528">
        <f t="shared" si="210"/>
        <v>2248.7751000000003</v>
      </c>
      <c r="AN528">
        <f t="shared" si="211"/>
        <v>2194.4560000000006</v>
      </c>
      <c r="AO528">
        <f t="shared" si="212"/>
        <v>54.319099999999708</v>
      </c>
      <c r="AP528" s="11">
        <f t="shared" si="213"/>
        <v>2.4154972189081827E-2</v>
      </c>
      <c r="AQ528" s="4">
        <f t="shared" si="214"/>
        <v>102.2170500000002</v>
      </c>
      <c r="AR528" s="4">
        <f t="shared" si="215"/>
        <v>-187.95895000000019</v>
      </c>
    </row>
    <row r="529" spans="1:44" x14ac:dyDescent="0.25">
      <c r="A529" t="s">
        <v>541</v>
      </c>
      <c r="B529" s="3">
        <v>44938</v>
      </c>
      <c r="C529" s="13">
        <v>44952</v>
      </c>
      <c r="D529">
        <f t="shared" si="192"/>
        <v>14</v>
      </c>
      <c r="E529" t="str">
        <f t="shared" si="193"/>
        <v>Original</v>
      </c>
      <c r="F529" s="3">
        <f t="shared" si="194"/>
        <v>44952</v>
      </c>
      <c r="G529" s="8">
        <f t="shared" si="195"/>
        <v>14</v>
      </c>
      <c r="H529" t="s">
        <v>647</v>
      </c>
      <c r="I529" t="s">
        <v>659</v>
      </c>
      <c r="J529" t="s">
        <v>676</v>
      </c>
      <c r="K529" t="s">
        <v>703</v>
      </c>
      <c r="L529" t="s">
        <v>707</v>
      </c>
      <c r="M529" t="s">
        <v>724</v>
      </c>
      <c r="N529" t="s">
        <v>728</v>
      </c>
      <c r="O529" t="s">
        <v>1260</v>
      </c>
      <c r="P529" s="4">
        <v>1083.0899999999999</v>
      </c>
      <c r="Q529" s="23">
        <v>1425.87</v>
      </c>
      <c r="R529" s="4">
        <f t="shared" si="198"/>
        <v>1425.87</v>
      </c>
      <c r="S529" s="11">
        <v>0</v>
      </c>
      <c r="T529" s="8">
        <v>8</v>
      </c>
      <c r="U529" s="4">
        <f t="shared" si="199"/>
        <v>11406.96</v>
      </c>
      <c r="V529" s="4">
        <f t="shared" si="200"/>
        <v>8664.7199999999993</v>
      </c>
      <c r="W529" s="4">
        <f t="shared" si="201"/>
        <v>2742.24</v>
      </c>
      <c r="X529" s="11">
        <f t="shared" si="202"/>
        <v>0.24040059752992909</v>
      </c>
      <c r="Y529" s="3" t="str">
        <f t="shared" si="196"/>
        <v>Jan-2023</v>
      </c>
      <c r="Z529" s="3">
        <f t="shared" si="203"/>
        <v>44927</v>
      </c>
      <c r="AA529" s="3">
        <f t="shared" si="204"/>
        <v>44927</v>
      </c>
      <c r="AB529">
        <f t="shared" si="205"/>
        <v>0</v>
      </c>
      <c r="AC529" s="18" t="str">
        <f t="shared" si="197"/>
        <v>Q1-2023</v>
      </c>
      <c r="AD529" t="str">
        <f t="shared" si="206"/>
        <v>Asia → China → Shenzhen</v>
      </c>
      <c r="AG529" t="str">
        <f t="shared" si="207"/>
        <v>Medium</v>
      </c>
      <c r="AH529">
        <f t="shared" si="208"/>
        <v>0</v>
      </c>
      <c r="AI529">
        <f t="shared" si="209"/>
        <v>0</v>
      </c>
      <c r="AJ529" s="11">
        <f>MIN(S529, WhatIf_Panel!$B$2)</f>
        <v>0</v>
      </c>
      <c r="AK529">
        <f>P529 * (1 + WhatIf_Panel!$B$3)</f>
        <v>1191.3990000000001</v>
      </c>
      <c r="AL529">
        <f>ROUND(T529 * (1 + WhatIf_Panel!$B$4), 0)</f>
        <v>8</v>
      </c>
      <c r="AM529">
        <f t="shared" si="210"/>
        <v>11406.96</v>
      </c>
      <c r="AN529">
        <f t="shared" si="211"/>
        <v>9531.1920000000009</v>
      </c>
      <c r="AO529">
        <f t="shared" si="212"/>
        <v>1875.7679999999982</v>
      </c>
      <c r="AP529" s="11">
        <f t="shared" si="213"/>
        <v>0.16444065728292187</v>
      </c>
      <c r="AQ529" s="4">
        <f t="shared" si="214"/>
        <v>0</v>
      </c>
      <c r="AR529" s="4">
        <f t="shared" si="215"/>
        <v>-866.47200000000157</v>
      </c>
    </row>
    <row r="530" spans="1:44" x14ac:dyDescent="0.25">
      <c r="A530" t="s">
        <v>542</v>
      </c>
      <c r="B530" s="3">
        <v>45448</v>
      </c>
      <c r="C530" s="13">
        <v>45466</v>
      </c>
      <c r="D530">
        <f t="shared" si="192"/>
        <v>18</v>
      </c>
      <c r="E530" t="str">
        <f t="shared" si="193"/>
        <v>Original</v>
      </c>
      <c r="F530" s="3">
        <f t="shared" si="194"/>
        <v>45466</v>
      </c>
      <c r="G530" s="8">
        <f t="shared" si="195"/>
        <v>18</v>
      </c>
      <c r="H530" t="s">
        <v>646</v>
      </c>
      <c r="I530" t="s">
        <v>650</v>
      </c>
      <c r="J530" t="s">
        <v>664</v>
      </c>
      <c r="K530" t="s">
        <v>704</v>
      </c>
      <c r="L530" t="s">
        <v>710</v>
      </c>
      <c r="M530" t="s">
        <v>726</v>
      </c>
      <c r="N530" t="s">
        <v>731</v>
      </c>
      <c r="O530" t="s">
        <v>1261</v>
      </c>
      <c r="P530" s="4">
        <v>1208.74</v>
      </c>
      <c r="Q530" s="23">
        <v>1594.78</v>
      </c>
      <c r="R530" s="4">
        <f t="shared" si="198"/>
        <v>1594.78</v>
      </c>
      <c r="S530" s="11">
        <v>5.8999999999999997E-2</v>
      </c>
      <c r="T530" s="8">
        <v>39</v>
      </c>
      <c r="U530" s="4">
        <f t="shared" si="199"/>
        <v>58526.83122</v>
      </c>
      <c r="V530" s="4">
        <f t="shared" si="200"/>
        <v>47140.86</v>
      </c>
      <c r="W530" s="4">
        <f t="shared" si="201"/>
        <v>11385.971219999999</v>
      </c>
      <c r="X530" s="11">
        <f t="shared" si="202"/>
        <v>0.1945427589817838</v>
      </c>
      <c r="Y530" s="3" t="str">
        <f t="shared" si="196"/>
        <v>Jun-2024</v>
      </c>
      <c r="Z530" s="3">
        <f t="shared" si="203"/>
        <v>45444</v>
      </c>
      <c r="AA530" s="3">
        <f t="shared" si="204"/>
        <v>44927</v>
      </c>
      <c r="AB530">
        <f t="shared" si="205"/>
        <v>17</v>
      </c>
      <c r="AC530" s="18" t="str">
        <f t="shared" si="197"/>
        <v>Q2-2024</v>
      </c>
      <c r="AD530" t="str">
        <f t="shared" si="206"/>
        <v>Africa → Kenya → Nairobi</v>
      </c>
      <c r="AG530" t="str">
        <f t="shared" si="207"/>
        <v>Medium</v>
      </c>
      <c r="AH530">
        <f t="shared" si="208"/>
        <v>0</v>
      </c>
      <c r="AI530">
        <f t="shared" si="209"/>
        <v>0</v>
      </c>
      <c r="AJ530" s="11">
        <f>MIN(S530, WhatIf_Panel!$B$2)</f>
        <v>5.8999999999999997E-2</v>
      </c>
      <c r="AK530">
        <f>P530 * (1 + WhatIf_Panel!$B$3)</f>
        <v>1329.614</v>
      </c>
      <c r="AL530">
        <f>ROUND(T530 * (1 + WhatIf_Panel!$B$4), 0)</f>
        <v>41</v>
      </c>
      <c r="AM530">
        <f t="shared" si="210"/>
        <v>61528.207179999998</v>
      </c>
      <c r="AN530">
        <f t="shared" si="211"/>
        <v>54514.173999999999</v>
      </c>
      <c r="AO530">
        <f t="shared" si="212"/>
        <v>7014.0331799999985</v>
      </c>
      <c r="AP530" s="11">
        <f t="shared" si="213"/>
        <v>0.11399703487996217</v>
      </c>
      <c r="AQ530" s="4">
        <f t="shared" si="214"/>
        <v>3001.3759599999976</v>
      </c>
      <c r="AR530" s="4">
        <f t="shared" si="215"/>
        <v>-4371.9380400000009</v>
      </c>
    </row>
    <row r="531" spans="1:44" x14ac:dyDescent="0.25">
      <c r="A531" t="s">
        <v>543</v>
      </c>
      <c r="B531" s="3">
        <v>45162</v>
      </c>
      <c r="C531" s="13">
        <v>45189</v>
      </c>
      <c r="D531">
        <f t="shared" si="192"/>
        <v>27</v>
      </c>
      <c r="E531" t="str">
        <f t="shared" si="193"/>
        <v>Original</v>
      </c>
      <c r="F531" s="3">
        <f t="shared" si="194"/>
        <v>45189</v>
      </c>
      <c r="G531" s="8">
        <f t="shared" si="195"/>
        <v>27</v>
      </c>
      <c r="H531" t="s">
        <v>646</v>
      </c>
      <c r="I531" t="s">
        <v>661</v>
      </c>
      <c r="J531" t="s">
        <v>687</v>
      </c>
      <c r="K531" t="s">
        <v>705</v>
      </c>
      <c r="L531" t="s">
        <v>709</v>
      </c>
      <c r="M531" t="s">
        <v>724</v>
      </c>
      <c r="N531" t="s">
        <v>728</v>
      </c>
      <c r="O531" t="s">
        <v>1262</v>
      </c>
      <c r="P531" s="4">
        <v>1399.64</v>
      </c>
      <c r="Q531" s="23">
        <v>3342.11</v>
      </c>
      <c r="R531" s="4">
        <f t="shared" si="198"/>
        <v>3342.11</v>
      </c>
      <c r="S531" s="11">
        <v>0</v>
      </c>
      <c r="T531" s="8">
        <v>10</v>
      </c>
      <c r="U531" s="4">
        <f t="shared" si="199"/>
        <v>33421.1</v>
      </c>
      <c r="V531" s="4">
        <f t="shared" si="200"/>
        <v>13996.400000000001</v>
      </c>
      <c r="W531" s="4">
        <f t="shared" si="201"/>
        <v>19424.699999999997</v>
      </c>
      <c r="X531" s="11">
        <f t="shared" si="202"/>
        <v>0.58121067229983447</v>
      </c>
      <c r="Y531" s="3" t="str">
        <f t="shared" si="196"/>
        <v>Aug-2023</v>
      </c>
      <c r="Z531" s="3">
        <f t="shared" si="203"/>
        <v>45139</v>
      </c>
      <c r="AA531" s="3">
        <f t="shared" si="204"/>
        <v>44927</v>
      </c>
      <c r="AB531">
        <f t="shared" si="205"/>
        <v>7</v>
      </c>
      <c r="AC531" s="18" t="str">
        <f t="shared" si="197"/>
        <v>Q3-2023</v>
      </c>
      <c r="AD531" t="str">
        <f t="shared" si="206"/>
        <v>Africa → South Africa → Durban</v>
      </c>
      <c r="AG531" t="str">
        <f t="shared" si="207"/>
        <v>High</v>
      </c>
      <c r="AH531">
        <f t="shared" si="208"/>
        <v>0</v>
      </c>
      <c r="AI531">
        <f t="shared" si="209"/>
        <v>0</v>
      </c>
      <c r="AJ531" s="11">
        <f>MIN(S531, WhatIf_Panel!$B$2)</f>
        <v>0</v>
      </c>
      <c r="AK531">
        <f>P531 * (1 + WhatIf_Panel!$B$3)</f>
        <v>1539.6040000000003</v>
      </c>
      <c r="AL531">
        <f>ROUND(T531 * (1 + WhatIf_Panel!$B$4), 0)</f>
        <v>11</v>
      </c>
      <c r="AM531">
        <f t="shared" si="210"/>
        <v>36763.21</v>
      </c>
      <c r="AN531">
        <f t="shared" si="211"/>
        <v>16935.644000000004</v>
      </c>
      <c r="AO531">
        <f t="shared" si="212"/>
        <v>19827.565999999995</v>
      </c>
      <c r="AP531" s="11">
        <f t="shared" si="213"/>
        <v>0.53933173952981783</v>
      </c>
      <c r="AQ531" s="4">
        <f t="shared" si="214"/>
        <v>3342.1100000000006</v>
      </c>
      <c r="AR531" s="4">
        <f t="shared" si="215"/>
        <v>402.86599999999817</v>
      </c>
    </row>
    <row r="532" spans="1:44" x14ac:dyDescent="0.25">
      <c r="A532" t="s">
        <v>544</v>
      </c>
      <c r="B532" s="3">
        <v>45316</v>
      </c>
      <c r="C532" s="13">
        <v>45330</v>
      </c>
      <c r="D532">
        <f t="shared" si="192"/>
        <v>14</v>
      </c>
      <c r="E532" t="str">
        <f t="shared" si="193"/>
        <v>Original</v>
      </c>
      <c r="F532" s="3">
        <f t="shared" si="194"/>
        <v>45330</v>
      </c>
      <c r="G532" s="8">
        <f t="shared" si="195"/>
        <v>14</v>
      </c>
      <c r="H532" t="s">
        <v>647</v>
      </c>
      <c r="I532" t="s">
        <v>652</v>
      </c>
      <c r="J532" t="s">
        <v>666</v>
      </c>
      <c r="K532" t="s">
        <v>704</v>
      </c>
      <c r="L532" t="s">
        <v>709</v>
      </c>
      <c r="M532" t="s">
        <v>714</v>
      </c>
      <c r="N532" t="s">
        <v>729</v>
      </c>
      <c r="O532" t="s">
        <v>1263</v>
      </c>
      <c r="P532" s="4">
        <v>937.16</v>
      </c>
      <c r="Q532" s="23">
        <v>1069.77</v>
      </c>
      <c r="R532" s="4">
        <f t="shared" si="198"/>
        <v>1069.77</v>
      </c>
      <c r="S532" s="11">
        <v>3.7999999999999999E-2</v>
      </c>
      <c r="T532" s="8">
        <v>9</v>
      </c>
      <c r="U532" s="4">
        <f t="shared" si="199"/>
        <v>9262.0686600000008</v>
      </c>
      <c r="V532" s="4">
        <f t="shared" si="200"/>
        <v>8434.44</v>
      </c>
      <c r="W532" s="4">
        <f t="shared" si="201"/>
        <v>827.62866000000031</v>
      </c>
      <c r="X532" s="11">
        <f t="shared" si="202"/>
        <v>8.9356783066645962E-2</v>
      </c>
      <c r="Y532" s="3" t="str">
        <f t="shared" si="196"/>
        <v>Jan-2024</v>
      </c>
      <c r="Z532" s="3">
        <f t="shared" si="203"/>
        <v>45292</v>
      </c>
      <c r="AA532" s="3">
        <f t="shared" si="204"/>
        <v>44986</v>
      </c>
      <c r="AB532">
        <f t="shared" si="205"/>
        <v>10</v>
      </c>
      <c r="AC532" s="18" t="str">
        <f t="shared" si="197"/>
        <v>Q1-2024</v>
      </c>
      <c r="AD532" t="str">
        <f t="shared" si="206"/>
        <v>Asia → Japan → Osaka</v>
      </c>
      <c r="AG532" t="str">
        <f t="shared" si="207"/>
        <v>Medium</v>
      </c>
      <c r="AH532">
        <f t="shared" si="208"/>
        <v>0</v>
      </c>
      <c r="AI532">
        <f t="shared" si="209"/>
        <v>0</v>
      </c>
      <c r="AJ532" s="11">
        <f>MIN(S532, WhatIf_Panel!$B$2)</f>
        <v>3.7999999999999999E-2</v>
      </c>
      <c r="AK532">
        <f>P532 * (1 + WhatIf_Panel!$B$3)</f>
        <v>1030.876</v>
      </c>
      <c r="AL532">
        <f>ROUND(T532 * (1 + WhatIf_Panel!$B$4), 0)</f>
        <v>9</v>
      </c>
      <c r="AM532">
        <f t="shared" si="210"/>
        <v>9262.0686600000008</v>
      </c>
      <c r="AN532">
        <f t="shared" si="211"/>
        <v>9277.884</v>
      </c>
      <c r="AO532">
        <f t="shared" si="212"/>
        <v>-15.815339999999196</v>
      </c>
      <c r="AP532" s="11">
        <f t="shared" si="213"/>
        <v>-1.7075386266893853E-3</v>
      </c>
      <c r="AQ532" s="4">
        <f t="shared" si="214"/>
        <v>0</v>
      </c>
      <c r="AR532" s="4">
        <f t="shared" si="215"/>
        <v>-843.44399999999951</v>
      </c>
    </row>
    <row r="533" spans="1:44" x14ac:dyDescent="0.25">
      <c r="A533" t="s">
        <v>545</v>
      </c>
      <c r="B533" s="3">
        <v>45727</v>
      </c>
      <c r="C533" s="13">
        <v>45742</v>
      </c>
      <c r="D533">
        <f t="shared" si="192"/>
        <v>15</v>
      </c>
      <c r="E533" t="str">
        <f t="shared" si="193"/>
        <v>Original</v>
      </c>
      <c r="F533" s="3">
        <f t="shared" si="194"/>
        <v>45742</v>
      </c>
      <c r="G533" s="8">
        <f t="shared" si="195"/>
        <v>15</v>
      </c>
      <c r="H533" t="s">
        <v>649</v>
      </c>
      <c r="I533" t="s">
        <v>656</v>
      </c>
      <c r="J533" t="s">
        <v>671</v>
      </c>
      <c r="K533" t="s">
        <v>705</v>
      </c>
      <c r="L533" t="s">
        <v>708</v>
      </c>
      <c r="M533" t="s">
        <v>714</v>
      </c>
      <c r="N533" t="s">
        <v>730</v>
      </c>
      <c r="O533" t="s">
        <v>1264</v>
      </c>
      <c r="P533" s="4">
        <v>116.97</v>
      </c>
      <c r="Q533" s="23">
        <v>140.82</v>
      </c>
      <c r="R533" s="4">
        <f t="shared" si="198"/>
        <v>140.82</v>
      </c>
      <c r="S533" s="11">
        <v>0.122</v>
      </c>
      <c r="T533" s="8">
        <v>5</v>
      </c>
      <c r="U533" s="4">
        <f t="shared" si="199"/>
        <v>618.19979999999987</v>
      </c>
      <c r="V533" s="4">
        <f t="shared" si="200"/>
        <v>584.85</v>
      </c>
      <c r="W533" s="4">
        <f t="shared" si="201"/>
        <v>33.349799999999846</v>
      </c>
      <c r="X533" s="11">
        <f t="shared" si="202"/>
        <v>5.3946636669891926E-2</v>
      </c>
      <c r="Y533" s="3" t="str">
        <f t="shared" si="196"/>
        <v>Mar-2025</v>
      </c>
      <c r="Z533" s="3">
        <f t="shared" si="203"/>
        <v>45717</v>
      </c>
      <c r="AA533" s="3">
        <f t="shared" si="204"/>
        <v>44927</v>
      </c>
      <c r="AB533">
        <f t="shared" si="205"/>
        <v>26</v>
      </c>
      <c r="AC533" s="18" t="str">
        <f t="shared" si="197"/>
        <v>Q1-2025</v>
      </c>
      <c r="AD533" t="str">
        <f t="shared" si="206"/>
        <v>Europe → Germany → Berlin</v>
      </c>
      <c r="AG533" t="str">
        <f t="shared" si="207"/>
        <v>Low</v>
      </c>
      <c r="AH533">
        <f t="shared" si="208"/>
        <v>0</v>
      </c>
      <c r="AI533">
        <f t="shared" si="209"/>
        <v>0</v>
      </c>
      <c r="AJ533" s="11">
        <f>MIN(S533, WhatIf_Panel!$B$2)</f>
        <v>0.122</v>
      </c>
      <c r="AK533">
        <f>P533 * (1 + WhatIf_Panel!$B$3)</f>
        <v>128.667</v>
      </c>
      <c r="AL533">
        <f>ROUND(T533 * (1 + WhatIf_Panel!$B$4), 0)</f>
        <v>5</v>
      </c>
      <c r="AM533">
        <f t="shared" si="210"/>
        <v>618.19979999999987</v>
      </c>
      <c r="AN533">
        <f t="shared" si="211"/>
        <v>643.33500000000004</v>
      </c>
      <c r="AO533">
        <f t="shared" si="212"/>
        <v>-25.135200000000168</v>
      </c>
      <c r="AP533" s="11">
        <f t="shared" si="213"/>
        <v>-4.0658699663118907E-2</v>
      </c>
      <c r="AQ533" s="4">
        <f t="shared" si="214"/>
        <v>0</v>
      </c>
      <c r="AR533" s="4">
        <f t="shared" si="215"/>
        <v>-58.485000000000014</v>
      </c>
    </row>
    <row r="534" spans="1:44" x14ac:dyDescent="0.25">
      <c r="A534" t="s">
        <v>546</v>
      </c>
      <c r="B534" s="3">
        <v>45769</v>
      </c>
      <c r="C534" s="13">
        <v>45789</v>
      </c>
      <c r="D534">
        <f t="shared" si="192"/>
        <v>20</v>
      </c>
      <c r="E534" t="str">
        <f t="shared" si="193"/>
        <v>Original</v>
      </c>
      <c r="F534" s="3">
        <f t="shared" si="194"/>
        <v>45789</v>
      </c>
      <c r="G534" s="8">
        <f t="shared" si="195"/>
        <v>20</v>
      </c>
      <c r="H534" t="s">
        <v>649</v>
      </c>
      <c r="I534" t="s">
        <v>657</v>
      </c>
      <c r="J534" t="s">
        <v>679</v>
      </c>
      <c r="K534" t="s">
        <v>706</v>
      </c>
      <c r="L534" t="s">
        <v>709</v>
      </c>
      <c r="M534" t="s">
        <v>723</v>
      </c>
      <c r="N534" t="s">
        <v>732</v>
      </c>
      <c r="O534" t="s">
        <v>1265</v>
      </c>
      <c r="P534" s="4">
        <v>59.51</v>
      </c>
      <c r="Q534" s="23">
        <v>67.040000000000006</v>
      </c>
      <c r="R534" s="4">
        <f t="shared" si="198"/>
        <v>67.040000000000006</v>
      </c>
      <c r="S534" s="11">
        <v>0.114</v>
      </c>
      <c r="T534" s="8">
        <v>9</v>
      </c>
      <c r="U534" s="4">
        <f t="shared" si="199"/>
        <v>534.57695999999999</v>
      </c>
      <c r="V534" s="4">
        <f t="shared" si="200"/>
        <v>535.59</v>
      </c>
      <c r="W534" s="4">
        <f t="shared" si="201"/>
        <v>-1.0130400000000463</v>
      </c>
      <c r="X534" s="11">
        <f t="shared" si="202"/>
        <v>-1.8950311663264469E-3</v>
      </c>
      <c r="Y534" s="3" t="str">
        <f t="shared" si="196"/>
        <v>Apr-2025</v>
      </c>
      <c r="Z534" s="3">
        <f t="shared" si="203"/>
        <v>45748</v>
      </c>
      <c r="AA534" s="3">
        <f t="shared" si="204"/>
        <v>44927</v>
      </c>
      <c r="AB534">
        <f t="shared" si="205"/>
        <v>27</v>
      </c>
      <c r="AC534" s="18" t="str">
        <f t="shared" si="197"/>
        <v>Q2-2025</v>
      </c>
      <c r="AD534" t="str">
        <f t="shared" si="206"/>
        <v>Europe → France → Lyon</v>
      </c>
      <c r="AG534" t="str">
        <f t="shared" si="207"/>
        <v>Low</v>
      </c>
      <c r="AH534">
        <f t="shared" si="208"/>
        <v>0</v>
      </c>
      <c r="AI534">
        <f t="shared" si="209"/>
        <v>0</v>
      </c>
      <c r="AJ534" s="11">
        <f>MIN(S534, WhatIf_Panel!$B$2)</f>
        <v>0.114</v>
      </c>
      <c r="AK534">
        <f>P534 * (1 + WhatIf_Panel!$B$3)</f>
        <v>65.460999999999999</v>
      </c>
      <c r="AL534">
        <f>ROUND(T534 * (1 + WhatIf_Panel!$B$4), 0)</f>
        <v>9</v>
      </c>
      <c r="AM534">
        <f t="shared" si="210"/>
        <v>534.57695999999999</v>
      </c>
      <c r="AN534">
        <f t="shared" si="211"/>
        <v>589.149</v>
      </c>
      <c r="AO534">
        <f t="shared" si="212"/>
        <v>-54.572040000000015</v>
      </c>
      <c r="AP534" s="11">
        <f t="shared" si="213"/>
        <v>-0.10208453428295902</v>
      </c>
      <c r="AQ534" s="4">
        <f t="shared" si="214"/>
        <v>0</v>
      </c>
      <c r="AR534" s="4">
        <f t="shared" si="215"/>
        <v>-53.558999999999969</v>
      </c>
    </row>
    <row r="535" spans="1:44" x14ac:dyDescent="0.25">
      <c r="A535" t="s">
        <v>547</v>
      </c>
      <c r="B535" s="3">
        <v>45155</v>
      </c>
      <c r="C535" s="13">
        <v>45172</v>
      </c>
      <c r="D535">
        <f t="shared" si="192"/>
        <v>17</v>
      </c>
      <c r="E535" t="str">
        <f t="shared" si="193"/>
        <v>Original</v>
      </c>
      <c r="F535" s="3">
        <f t="shared" si="194"/>
        <v>45172</v>
      </c>
      <c r="G535" s="8">
        <f t="shared" si="195"/>
        <v>17</v>
      </c>
      <c r="H535" t="s">
        <v>646</v>
      </c>
      <c r="I535" t="s">
        <v>661</v>
      </c>
      <c r="J535" t="s">
        <v>687</v>
      </c>
      <c r="K535" t="s">
        <v>706</v>
      </c>
      <c r="L535" t="s">
        <v>707</v>
      </c>
      <c r="M535" t="s">
        <v>720</v>
      </c>
      <c r="N535" t="s">
        <v>730</v>
      </c>
      <c r="O535" t="s">
        <v>1266</v>
      </c>
      <c r="P535" s="4">
        <v>676.37</v>
      </c>
      <c r="Q535" s="23">
        <v>1276.67</v>
      </c>
      <c r="R535" s="4">
        <f t="shared" si="198"/>
        <v>1276.67</v>
      </c>
      <c r="S535" s="11">
        <v>6.6000000000000003E-2</v>
      </c>
      <c r="T535" s="8">
        <v>10</v>
      </c>
      <c r="U535" s="4">
        <f t="shared" si="199"/>
        <v>11924.0978</v>
      </c>
      <c r="V535" s="4">
        <f t="shared" si="200"/>
        <v>6763.7</v>
      </c>
      <c r="W535" s="4">
        <f t="shared" si="201"/>
        <v>5160.3977999999997</v>
      </c>
      <c r="X535" s="11">
        <f t="shared" si="202"/>
        <v>0.4327705027712872</v>
      </c>
      <c r="Y535" s="3" t="str">
        <f t="shared" si="196"/>
        <v>Aug-2023</v>
      </c>
      <c r="Z535" s="3">
        <f t="shared" si="203"/>
        <v>45139</v>
      </c>
      <c r="AA535" s="3">
        <f t="shared" si="204"/>
        <v>44927</v>
      </c>
      <c r="AB535">
        <f t="shared" si="205"/>
        <v>7</v>
      </c>
      <c r="AC535" s="18" t="str">
        <f t="shared" si="197"/>
        <v>Q3-2023</v>
      </c>
      <c r="AD535" t="str">
        <f t="shared" si="206"/>
        <v>Africa → South Africa → Durban</v>
      </c>
      <c r="AG535" t="str">
        <f t="shared" si="207"/>
        <v>Medium</v>
      </c>
      <c r="AH535">
        <f t="shared" si="208"/>
        <v>0</v>
      </c>
      <c r="AI535">
        <f t="shared" si="209"/>
        <v>0</v>
      </c>
      <c r="AJ535" s="11">
        <f>MIN(S535, WhatIf_Panel!$B$2)</f>
        <v>6.6000000000000003E-2</v>
      </c>
      <c r="AK535">
        <f>P535 * (1 + WhatIf_Panel!$B$3)</f>
        <v>744.00700000000006</v>
      </c>
      <c r="AL535">
        <f>ROUND(T535 * (1 + WhatIf_Panel!$B$4), 0)</f>
        <v>11</v>
      </c>
      <c r="AM535">
        <f t="shared" si="210"/>
        <v>13116.50758</v>
      </c>
      <c r="AN535">
        <f t="shared" si="211"/>
        <v>8184.0770000000011</v>
      </c>
      <c r="AO535">
        <f t="shared" si="212"/>
        <v>4932.4305799999984</v>
      </c>
      <c r="AP535" s="11">
        <f t="shared" si="213"/>
        <v>0.37604755304841586</v>
      </c>
      <c r="AQ535" s="4">
        <f t="shared" si="214"/>
        <v>1192.40978</v>
      </c>
      <c r="AR535" s="4">
        <f t="shared" si="215"/>
        <v>-227.96722000000136</v>
      </c>
    </row>
    <row r="536" spans="1:44" x14ac:dyDescent="0.25">
      <c r="A536" t="s">
        <v>548</v>
      </c>
      <c r="B536" s="3">
        <v>45832</v>
      </c>
      <c r="C536" s="13">
        <v>45852</v>
      </c>
      <c r="D536">
        <f t="shared" si="192"/>
        <v>20</v>
      </c>
      <c r="E536" t="str">
        <f t="shared" si="193"/>
        <v>Original</v>
      </c>
      <c r="F536" s="3">
        <f t="shared" si="194"/>
        <v>45852</v>
      </c>
      <c r="G536" s="8">
        <f t="shared" si="195"/>
        <v>20</v>
      </c>
      <c r="H536" t="s">
        <v>646</v>
      </c>
      <c r="I536" t="s">
        <v>661</v>
      </c>
      <c r="J536" t="s">
        <v>682</v>
      </c>
      <c r="K536" t="s">
        <v>706</v>
      </c>
      <c r="L536" t="s">
        <v>709</v>
      </c>
      <c r="M536" t="s">
        <v>713</v>
      </c>
      <c r="N536" t="s">
        <v>731</v>
      </c>
      <c r="O536" t="s">
        <v>1267</v>
      </c>
      <c r="P536" s="4">
        <v>1151.06</v>
      </c>
      <c r="Q536" s="23">
        <v>2821.36</v>
      </c>
      <c r="R536" s="4">
        <f t="shared" si="198"/>
        <v>2821.36</v>
      </c>
      <c r="S536" s="11">
        <v>0.248</v>
      </c>
      <c r="T536" s="8">
        <v>20</v>
      </c>
      <c r="U536" s="4">
        <f t="shared" si="199"/>
        <v>42433.254400000005</v>
      </c>
      <c r="V536" s="4">
        <f t="shared" si="200"/>
        <v>23021.199999999997</v>
      </c>
      <c r="W536" s="4">
        <f t="shared" si="201"/>
        <v>19412.054400000008</v>
      </c>
      <c r="X536" s="11">
        <f t="shared" si="202"/>
        <v>0.45747267501594235</v>
      </c>
      <c r="Y536" s="3" t="str">
        <f t="shared" si="196"/>
        <v>Jun-2025</v>
      </c>
      <c r="Z536" s="3">
        <f t="shared" si="203"/>
        <v>45809</v>
      </c>
      <c r="AA536" s="3">
        <f t="shared" si="204"/>
        <v>44927</v>
      </c>
      <c r="AB536">
        <f t="shared" si="205"/>
        <v>29</v>
      </c>
      <c r="AC536" s="18" t="str">
        <f t="shared" si="197"/>
        <v>Q2-2025</v>
      </c>
      <c r="AD536" t="str">
        <f t="shared" si="206"/>
        <v>Africa → South Africa → Johannesburg</v>
      </c>
      <c r="AG536" t="str">
        <f t="shared" si="207"/>
        <v>High</v>
      </c>
      <c r="AH536">
        <f t="shared" si="208"/>
        <v>0</v>
      </c>
      <c r="AI536">
        <f t="shared" si="209"/>
        <v>1</v>
      </c>
      <c r="AJ536" s="11">
        <f>MIN(S536, WhatIf_Panel!$B$2)</f>
        <v>0.248</v>
      </c>
      <c r="AK536">
        <f>P536 * (1 + WhatIf_Panel!$B$3)</f>
        <v>1266.1659999999999</v>
      </c>
      <c r="AL536">
        <f>ROUND(T536 * (1 + WhatIf_Panel!$B$4), 0)</f>
        <v>21</v>
      </c>
      <c r="AM536">
        <f t="shared" si="210"/>
        <v>44554.917120000006</v>
      </c>
      <c r="AN536">
        <f t="shared" si="211"/>
        <v>26589.485999999997</v>
      </c>
      <c r="AO536">
        <f t="shared" si="212"/>
        <v>17965.431120000008</v>
      </c>
      <c r="AP536" s="11">
        <f t="shared" si="213"/>
        <v>0.40321994251753657</v>
      </c>
      <c r="AQ536" s="4">
        <f t="shared" si="214"/>
        <v>2121.6627200000003</v>
      </c>
      <c r="AR536" s="4">
        <f t="shared" si="215"/>
        <v>-1446.6232799999998</v>
      </c>
    </row>
    <row r="537" spans="1:44" x14ac:dyDescent="0.25">
      <c r="A537" t="s">
        <v>549</v>
      </c>
      <c r="B537" s="3">
        <v>45667</v>
      </c>
      <c r="C537" s="13">
        <v>45694</v>
      </c>
      <c r="D537">
        <f t="shared" si="192"/>
        <v>27</v>
      </c>
      <c r="E537" t="str">
        <f t="shared" si="193"/>
        <v>Original</v>
      </c>
      <c r="F537" s="3">
        <f t="shared" si="194"/>
        <v>45694</v>
      </c>
      <c r="G537" s="8">
        <f t="shared" si="195"/>
        <v>27</v>
      </c>
      <c r="H537" t="s">
        <v>648</v>
      </c>
      <c r="I537" t="s">
        <v>655</v>
      </c>
      <c r="J537" t="s">
        <v>672</v>
      </c>
      <c r="K537" t="s">
        <v>703</v>
      </c>
      <c r="L537" t="s">
        <v>707</v>
      </c>
      <c r="M537" t="s">
        <v>717</v>
      </c>
      <c r="N537" t="s">
        <v>731</v>
      </c>
      <c r="O537" t="s">
        <v>1268</v>
      </c>
      <c r="P537" s="4">
        <v>725.62</v>
      </c>
      <c r="Q537" s="23">
        <v>1559.19</v>
      </c>
      <c r="R537" s="4">
        <f t="shared" si="198"/>
        <v>1559.19</v>
      </c>
      <c r="S537" s="11">
        <v>0.19</v>
      </c>
      <c r="T537" s="8">
        <v>12</v>
      </c>
      <c r="U537" s="4">
        <f t="shared" si="199"/>
        <v>15155.326800000001</v>
      </c>
      <c r="V537" s="4">
        <f t="shared" si="200"/>
        <v>8707.44</v>
      </c>
      <c r="W537" s="4">
        <f t="shared" si="201"/>
        <v>6447.8868000000002</v>
      </c>
      <c r="X537" s="11">
        <f t="shared" si="202"/>
        <v>0.42545349797405885</v>
      </c>
      <c r="Y537" s="3" t="str">
        <f t="shared" si="196"/>
        <v>Jan-2025</v>
      </c>
      <c r="Z537" s="3">
        <f t="shared" si="203"/>
        <v>45658</v>
      </c>
      <c r="AA537" s="3">
        <f t="shared" si="204"/>
        <v>44927</v>
      </c>
      <c r="AB537">
        <f t="shared" si="205"/>
        <v>24</v>
      </c>
      <c r="AC537" s="18" t="str">
        <f t="shared" si="197"/>
        <v>Q1-2025</v>
      </c>
      <c r="AD537" t="str">
        <f t="shared" si="206"/>
        <v>Americas → Brazil → Brasília</v>
      </c>
      <c r="AG537" t="str">
        <f t="shared" si="207"/>
        <v>Medium</v>
      </c>
      <c r="AH537">
        <f t="shared" si="208"/>
        <v>0</v>
      </c>
      <c r="AI537">
        <f t="shared" si="209"/>
        <v>0</v>
      </c>
      <c r="AJ537" s="11">
        <f>MIN(S537, WhatIf_Panel!$B$2)</f>
        <v>0.19</v>
      </c>
      <c r="AK537">
        <f>P537 * (1 + WhatIf_Panel!$B$3)</f>
        <v>798.18200000000002</v>
      </c>
      <c r="AL537">
        <f>ROUND(T537 * (1 + WhatIf_Panel!$B$4), 0)</f>
        <v>13</v>
      </c>
      <c r="AM537">
        <f t="shared" si="210"/>
        <v>16418.270700000001</v>
      </c>
      <c r="AN537">
        <f t="shared" si="211"/>
        <v>10376.366</v>
      </c>
      <c r="AO537">
        <f t="shared" si="212"/>
        <v>6041.904700000001</v>
      </c>
      <c r="AP537" s="11">
        <f t="shared" si="213"/>
        <v>0.3679988477714648</v>
      </c>
      <c r="AQ537" s="4">
        <f t="shared" si="214"/>
        <v>1262.9439000000002</v>
      </c>
      <c r="AR537" s="4">
        <f t="shared" si="215"/>
        <v>-405.98209999999926</v>
      </c>
    </row>
    <row r="538" spans="1:44" x14ac:dyDescent="0.25">
      <c r="A538" t="s">
        <v>550</v>
      </c>
      <c r="B538" s="3">
        <v>45108</v>
      </c>
      <c r="C538" s="13">
        <v>45118</v>
      </c>
      <c r="D538">
        <f t="shared" si="192"/>
        <v>10</v>
      </c>
      <c r="E538" t="str">
        <f t="shared" si="193"/>
        <v>Original</v>
      </c>
      <c r="F538" s="3">
        <f t="shared" si="194"/>
        <v>45118</v>
      </c>
      <c r="G538" s="8">
        <f t="shared" si="195"/>
        <v>10</v>
      </c>
      <c r="H538" t="s">
        <v>649</v>
      </c>
      <c r="I538" t="s">
        <v>657</v>
      </c>
      <c r="J538" t="s">
        <v>690</v>
      </c>
      <c r="K538" t="s">
        <v>701</v>
      </c>
      <c r="L538" t="s">
        <v>711</v>
      </c>
      <c r="M538" t="s">
        <v>721</v>
      </c>
      <c r="N538" t="s">
        <v>729</v>
      </c>
      <c r="O538" t="s">
        <v>1269</v>
      </c>
      <c r="P538" s="4">
        <v>479.5</v>
      </c>
      <c r="Q538" s="23">
        <v>656.66</v>
      </c>
      <c r="R538" s="4">
        <f t="shared" si="198"/>
        <v>656.66</v>
      </c>
      <c r="S538" s="11">
        <v>0.14899999999999999</v>
      </c>
      <c r="T538" s="8">
        <v>14</v>
      </c>
      <c r="U538" s="4">
        <f t="shared" si="199"/>
        <v>7823.4472399999995</v>
      </c>
      <c r="V538" s="4">
        <f t="shared" si="200"/>
        <v>6713</v>
      </c>
      <c r="W538" s="4">
        <f t="shared" si="201"/>
        <v>1110.4472399999995</v>
      </c>
      <c r="X538" s="11">
        <f t="shared" si="202"/>
        <v>0.14193835606412289</v>
      </c>
      <c r="Y538" s="3" t="str">
        <f t="shared" si="196"/>
        <v>Jul-2023</v>
      </c>
      <c r="Z538" s="3">
        <f t="shared" si="203"/>
        <v>45108</v>
      </c>
      <c r="AA538" s="3">
        <f t="shared" si="204"/>
        <v>44927</v>
      </c>
      <c r="AB538">
        <f t="shared" si="205"/>
        <v>6</v>
      </c>
      <c r="AC538" s="18" t="str">
        <f t="shared" si="197"/>
        <v>Q3-2023</v>
      </c>
      <c r="AD538" t="str">
        <f t="shared" si="206"/>
        <v>Europe → France → Paris</v>
      </c>
      <c r="AG538" t="str">
        <f t="shared" si="207"/>
        <v>Low</v>
      </c>
      <c r="AH538">
        <f t="shared" si="208"/>
        <v>0</v>
      </c>
      <c r="AI538">
        <f t="shared" si="209"/>
        <v>0</v>
      </c>
      <c r="AJ538" s="11">
        <f>MIN(S538, WhatIf_Panel!$B$2)</f>
        <v>0.14899999999999999</v>
      </c>
      <c r="AK538">
        <f>P538 * (1 + WhatIf_Panel!$B$3)</f>
        <v>527.45000000000005</v>
      </c>
      <c r="AL538">
        <f>ROUND(T538 * (1 + WhatIf_Panel!$B$4), 0)</f>
        <v>15</v>
      </c>
      <c r="AM538">
        <f t="shared" si="210"/>
        <v>8382.2649000000001</v>
      </c>
      <c r="AN538">
        <f t="shared" si="211"/>
        <v>7911.7500000000009</v>
      </c>
      <c r="AO538">
        <f t="shared" si="212"/>
        <v>470.51489999999922</v>
      </c>
      <c r="AP538" s="11">
        <f t="shared" si="213"/>
        <v>5.613219167053516E-2</v>
      </c>
      <c r="AQ538" s="4">
        <f t="shared" si="214"/>
        <v>558.81766000000061</v>
      </c>
      <c r="AR538" s="4">
        <f t="shared" si="215"/>
        <v>-639.93234000000029</v>
      </c>
    </row>
    <row r="539" spans="1:44" x14ac:dyDescent="0.25">
      <c r="A539" t="s">
        <v>551</v>
      </c>
      <c r="B539" s="3">
        <v>45520</v>
      </c>
      <c r="C539" s="13">
        <v>45530</v>
      </c>
      <c r="D539">
        <f t="shared" si="192"/>
        <v>10</v>
      </c>
      <c r="E539" t="str">
        <f t="shared" si="193"/>
        <v>Original</v>
      </c>
      <c r="F539" s="3">
        <f t="shared" si="194"/>
        <v>45530</v>
      </c>
      <c r="G539" s="8">
        <f t="shared" si="195"/>
        <v>10</v>
      </c>
      <c r="H539" t="s">
        <v>648</v>
      </c>
      <c r="I539" t="s">
        <v>660</v>
      </c>
      <c r="J539" t="s">
        <v>677</v>
      </c>
      <c r="K539" t="s">
        <v>701</v>
      </c>
      <c r="L539" t="s">
        <v>710</v>
      </c>
      <c r="M539" t="s">
        <v>716</v>
      </c>
      <c r="N539" t="s">
        <v>731</v>
      </c>
      <c r="O539" t="s">
        <v>1121</v>
      </c>
      <c r="P539" s="4">
        <v>1291.7</v>
      </c>
      <c r="Q539" s="23">
        <v>2657.84</v>
      </c>
      <c r="R539" s="4">
        <f t="shared" si="198"/>
        <v>2657.84</v>
      </c>
      <c r="S539" s="11">
        <v>8.6999999999999994E-2</v>
      </c>
      <c r="T539" s="8">
        <v>21</v>
      </c>
      <c r="U539" s="4">
        <f t="shared" si="199"/>
        <v>50958.766320000002</v>
      </c>
      <c r="V539" s="4">
        <f t="shared" si="200"/>
        <v>27125.7</v>
      </c>
      <c r="W539" s="4">
        <f t="shared" si="201"/>
        <v>23833.066320000002</v>
      </c>
      <c r="X539" s="11">
        <f t="shared" si="202"/>
        <v>0.46769315745083367</v>
      </c>
      <c r="Y539" s="3" t="str">
        <f t="shared" si="196"/>
        <v>Aug-2024</v>
      </c>
      <c r="Z539" s="3">
        <f t="shared" si="203"/>
        <v>45505</v>
      </c>
      <c r="AA539" s="3">
        <f t="shared" si="204"/>
        <v>44927</v>
      </c>
      <c r="AB539">
        <f t="shared" si="205"/>
        <v>19</v>
      </c>
      <c r="AC539" s="18" t="str">
        <f t="shared" si="197"/>
        <v>Q3-2024</v>
      </c>
      <c r="AD539" t="str">
        <f t="shared" si="206"/>
        <v>Americas → USA → Chicago</v>
      </c>
      <c r="AG539" t="str">
        <f t="shared" si="207"/>
        <v>High</v>
      </c>
      <c r="AH539">
        <f t="shared" si="208"/>
        <v>0</v>
      </c>
      <c r="AI539">
        <f t="shared" si="209"/>
        <v>0</v>
      </c>
      <c r="AJ539" s="11">
        <f>MIN(S539, WhatIf_Panel!$B$2)</f>
        <v>8.6999999999999994E-2</v>
      </c>
      <c r="AK539">
        <f>P539 * (1 + WhatIf_Panel!$B$3)</f>
        <v>1420.8700000000001</v>
      </c>
      <c r="AL539">
        <f>ROUND(T539 * (1 + WhatIf_Panel!$B$4), 0)</f>
        <v>22</v>
      </c>
      <c r="AM539">
        <f t="shared" si="210"/>
        <v>53385.374240000005</v>
      </c>
      <c r="AN539">
        <f t="shared" si="211"/>
        <v>31259.140000000003</v>
      </c>
      <c r="AO539">
        <f t="shared" si="212"/>
        <v>22126.234240000002</v>
      </c>
      <c r="AP539" s="11">
        <f t="shared" si="213"/>
        <v>0.41446247319591706</v>
      </c>
      <c r="AQ539" s="4">
        <f t="shared" si="214"/>
        <v>2426.6079200000022</v>
      </c>
      <c r="AR539" s="4">
        <f t="shared" si="215"/>
        <v>-1706.8320800000001</v>
      </c>
    </row>
    <row r="540" spans="1:44" x14ac:dyDescent="0.25">
      <c r="A540" t="s">
        <v>552</v>
      </c>
      <c r="B540" s="3">
        <v>45114</v>
      </c>
      <c r="C540" s="13">
        <v>45120</v>
      </c>
      <c r="D540">
        <f t="shared" si="192"/>
        <v>6</v>
      </c>
      <c r="E540" t="str">
        <f t="shared" si="193"/>
        <v>Original</v>
      </c>
      <c r="F540" s="3">
        <f t="shared" si="194"/>
        <v>45120</v>
      </c>
      <c r="G540" s="8">
        <f t="shared" si="195"/>
        <v>6</v>
      </c>
      <c r="H540" t="s">
        <v>646</v>
      </c>
      <c r="I540" t="s">
        <v>661</v>
      </c>
      <c r="J540" t="s">
        <v>695</v>
      </c>
      <c r="K540" t="s">
        <v>705</v>
      </c>
      <c r="L540" t="s">
        <v>709</v>
      </c>
      <c r="M540" t="s">
        <v>717</v>
      </c>
      <c r="N540" t="s">
        <v>733</v>
      </c>
      <c r="O540" t="s">
        <v>1270</v>
      </c>
      <c r="P540" s="4">
        <v>612.59</v>
      </c>
      <c r="Q540" s="23">
        <v>1424.74</v>
      </c>
      <c r="R540" s="4">
        <f t="shared" si="198"/>
        <v>1424.74</v>
      </c>
      <c r="S540" s="11">
        <v>4.3999999999999997E-2</v>
      </c>
      <c r="T540" s="8">
        <v>15</v>
      </c>
      <c r="U540" s="4">
        <f t="shared" si="199"/>
        <v>20430.771599999996</v>
      </c>
      <c r="V540" s="4">
        <f t="shared" si="200"/>
        <v>9188.85</v>
      </c>
      <c r="W540" s="4">
        <f t="shared" si="201"/>
        <v>11241.921599999996</v>
      </c>
      <c r="X540" s="11">
        <f t="shared" si="202"/>
        <v>0.55024459281802152</v>
      </c>
      <c r="Y540" s="3" t="str">
        <f t="shared" si="196"/>
        <v>Jul-2023</v>
      </c>
      <c r="Z540" s="3">
        <f t="shared" si="203"/>
        <v>45108</v>
      </c>
      <c r="AA540" s="3">
        <f t="shared" si="204"/>
        <v>44927</v>
      </c>
      <c r="AB540">
        <f t="shared" si="205"/>
        <v>6</v>
      </c>
      <c r="AC540" s="18" t="str">
        <f t="shared" si="197"/>
        <v>Q3-2023</v>
      </c>
      <c r="AD540" t="str">
        <f t="shared" si="206"/>
        <v>Africa → South Africa → Cape Town</v>
      </c>
      <c r="AG540" t="str">
        <f t="shared" si="207"/>
        <v>Medium</v>
      </c>
      <c r="AH540">
        <f t="shared" si="208"/>
        <v>1</v>
      </c>
      <c r="AI540">
        <f t="shared" si="209"/>
        <v>0</v>
      </c>
      <c r="AJ540" s="11">
        <f>MIN(S540, WhatIf_Panel!$B$2)</f>
        <v>4.3999999999999997E-2</v>
      </c>
      <c r="AK540">
        <f>P540 * (1 + WhatIf_Panel!$B$3)</f>
        <v>673.84900000000005</v>
      </c>
      <c r="AL540">
        <f>ROUND(T540 * (1 + WhatIf_Panel!$B$4), 0)</f>
        <v>16</v>
      </c>
      <c r="AM540">
        <f t="shared" si="210"/>
        <v>21792.823039999999</v>
      </c>
      <c r="AN540">
        <f t="shared" si="211"/>
        <v>10781.584000000001</v>
      </c>
      <c r="AO540">
        <f t="shared" si="212"/>
        <v>11011.239039999999</v>
      </c>
      <c r="AP540" s="11">
        <f t="shared" si="213"/>
        <v>0.50526905209982376</v>
      </c>
      <c r="AQ540" s="4">
        <f t="shared" si="214"/>
        <v>1362.0514400000029</v>
      </c>
      <c r="AR540" s="4">
        <f t="shared" si="215"/>
        <v>-230.68255999999747</v>
      </c>
    </row>
    <row r="541" spans="1:44" x14ac:dyDescent="0.25">
      <c r="A541" t="s">
        <v>553</v>
      </c>
      <c r="B541" s="3">
        <v>45288</v>
      </c>
      <c r="C541" s="13">
        <v>45292</v>
      </c>
      <c r="D541">
        <f t="shared" si="192"/>
        <v>4</v>
      </c>
      <c r="E541" t="str">
        <f t="shared" si="193"/>
        <v>Original</v>
      </c>
      <c r="F541" s="3">
        <f t="shared" si="194"/>
        <v>45292</v>
      </c>
      <c r="G541" s="8">
        <f t="shared" si="195"/>
        <v>4</v>
      </c>
      <c r="H541" t="s">
        <v>646</v>
      </c>
      <c r="I541" t="s">
        <v>661</v>
      </c>
      <c r="J541" t="s">
        <v>695</v>
      </c>
      <c r="K541" t="s">
        <v>702</v>
      </c>
      <c r="L541" t="s">
        <v>710</v>
      </c>
      <c r="M541" t="s">
        <v>720</v>
      </c>
      <c r="N541" t="s">
        <v>728</v>
      </c>
      <c r="O541" t="s">
        <v>1271</v>
      </c>
      <c r="P541" s="4">
        <v>1141.8</v>
      </c>
      <c r="Q541" s="23">
        <v>2318.7399999999998</v>
      </c>
      <c r="R541" s="4">
        <f t="shared" si="198"/>
        <v>2318.7399999999998</v>
      </c>
      <c r="S541" s="11">
        <v>0.107</v>
      </c>
      <c r="T541" s="8">
        <v>32</v>
      </c>
      <c r="U541" s="4">
        <f t="shared" si="199"/>
        <v>66260.314239999992</v>
      </c>
      <c r="V541" s="4">
        <f t="shared" si="200"/>
        <v>36537.599999999999</v>
      </c>
      <c r="W541" s="4">
        <f t="shared" si="201"/>
        <v>29722.714239999994</v>
      </c>
      <c r="X541" s="11">
        <f t="shared" si="202"/>
        <v>0.44857490612468304</v>
      </c>
      <c r="Y541" s="3" t="str">
        <f t="shared" si="196"/>
        <v>Dec-2023</v>
      </c>
      <c r="Z541" s="3">
        <f t="shared" si="203"/>
        <v>45261</v>
      </c>
      <c r="AA541" s="3">
        <f t="shared" si="204"/>
        <v>44927</v>
      </c>
      <c r="AB541">
        <f t="shared" si="205"/>
        <v>11</v>
      </c>
      <c r="AC541" s="18" t="str">
        <f t="shared" si="197"/>
        <v>Q4-2023</v>
      </c>
      <c r="AD541" t="str">
        <f t="shared" si="206"/>
        <v>Africa → South Africa → Cape Town</v>
      </c>
      <c r="AG541" t="str">
        <f t="shared" si="207"/>
        <v>High</v>
      </c>
      <c r="AH541">
        <f t="shared" si="208"/>
        <v>1</v>
      </c>
      <c r="AI541">
        <f t="shared" si="209"/>
        <v>0</v>
      </c>
      <c r="AJ541" s="11">
        <f>MIN(S541, WhatIf_Panel!$B$2)</f>
        <v>0.107</v>
      </c>
      <c r="AK541">
        <f>P541 * (1 + WhatIf_Panel!$B$3)</f>
        <v>1255.98</v>
      </c>
      <c r="AL541">
        <f>ROUND(T541 * (1 + WhatIf_Panel!$B$4), 0)</f>
        <v>34</v>
      </c>
      <c r="AM541">
        <f t="shared" si="210"/>
        <v>70401.583879999991</v>
      </c>
      <c r="AN541">
        <f t="shared" si="211"/>
        <v>42703.32</v>
      </c>
      <c r="AO541">
        <f t="shared" si="212"/>
        <v>27698.263879999991</v>
      </c>
      <c r="AP541" s="11">
        <f t="shared" si="213"/>
        <v>0.3934323967371513</v>
      </c>
      <c r="AQ541" s="4">
        <f t="shared" si="214"/>
        <v>4141.2696399999986</v>
      </c>
      <c r="AR541" s="4">
        <f t="shared" si="215"/>
        <v>-2024.4503600000025</v>
      </c>
    </row>
    <row r="542" spans="1:44" x14ac:dyDescent="0.25">
      <c r="A542" t="s">
        <v>554</v>
      </c>
      <c r="B542" s="3">
        <v>44952</v>
      </c>
      <c r="C542" s="13">
        <v>44972</v>
      </c>
      <c r="D542">
        <f t="shared" si="192"/>
        <v>20</v>
      </c>
      <c r="E542" t="str">
        <f t="shared" si="193"/>
        <v>Original</v>
      </c>
      <c r="F542" s="3">
        <f t="shared" si="194"/>
        <v>44972</v>
      </c>
      <c r="G542" s="8">
        <f t="shared" si="195"/>
        <v>20</v>
      </c>
      <c r="H542" t="s">
        <v>649</v>
      </c>
      <c r="I542" t="s">
        <v>656</v>
      </c>
      <c r="J542" t="s">
        <v>671</v>
      </c>
      <c r="K542" t="s">
        <v>705</v>
      </c>
      <c r="L542" t="s">
        <v>708</v>
      </c>
      <c r="M542" t="s">
        <v>719</v>
      </c>
      <c r="N542" t="s">
        <v>729</v>
      </c>
      <c r="O542" t="s">
        <v>1272</v>
      </c>
      <c r="P542" s="4">
        <v>492.62</v>
      </c>
      <c r="Q542" s="23">
        <v>366.7</v>
      </c>
      <c r="R542" s="4">
        <f t="shared" si="198"/>
        <v>366.7</v>
      </c>
      <c r="S542" s="11">
        <v>8.8999999999999996E-2</v>
      </c>
      <c r="T542" s="8">
        <v>10</v>
      </c>
      <c r="U542" s="4">
        <f t="shared" si="199"/>
        <v>3340.6370000000002</v>
      </c>
      <c r="V542" s="4">
        <f t="shared" si="200"/>
        <v>4926.2</v>
      </c>
      <c r="W542" s="4">
        <f t="shared" si="201"/>
        <v>-1585.5629999999996</v>
      </c>
      <c r="X542" s="11">
        <f t="shared" si="202"/>
        <v>-0.47462894052840809</v>
      </c>
      <c r="Y542" s="3" t="str">
        <f t="shared" si="196"/>
        <v>Jan-2023</v>
      </c>
      <c r="Z542" s="3">
        <f t="shared" si="203"/>
        <v>44927</v>
      </c>
      <c r="AA542" s="3">
        <f t="shared" si="204"/>
        <v>44927</v>
      </c>
      <c r="AB542">
        <f t="shared" si="205"/>
        <v>0</v>
      </c>
      <c r="AC542" s="18" t="str">
        <f t="shared" si="197"/>
        <v>Q1-2023</v>
      </c>
      <c r="AD542" t="str">
        <f t="shared" si="206"/>
        <v>Europe → Germany → Berlin</v>
      </c>
      <c r="AG542" t="str">
        <f t="shared" si="207"/>
        <v>Low</v>
      </c>
      <c r="AH542">
        <f t="shared" si="208"/>
        <v>0</v>
      </c>
      <c r="AI542">
        <f t="shared" si="209"/>
        <v>0</v>
      </c>
      <c r="AJ542" s="11">
        <f>MIN(S542, WhatIf_Panel!$B$2)</f>
        <v>8.8999999999999996E-2</v>
      </c>
      <c r="AK542">
        <f>P542 * (1 + WhatIf_Panel!$B$3)</f>
        <v>541.88200000000006</v>
      </c>
      <c r="AL542">
        <f>ROUND(T542 * (1 + WhatIf_Panel!$B$4), 0)</f>
        <v>11</v>
      </c>
      <c r="AM542">
        <f t="shared" si="210"/>
        <v>3674.7006999999999</v>
      </c>
      <c r="AN542">
        <f t="shared" si="211"/>
        <v>5960.7020000000011</v>
      </c>
      <c r="AO542">
        <f t="shared" si="212"/>
        <v>-2286.0013000000013</v>
      </c>
      <c r="AP542" s="11">
        <f t="shared" si="213"/>
        <v>-0.62209183458124939</v>
      </c>
      <c r="AQ542" s="4">
        <f t="shared" si="214"/>
        <v>334.0636999999997</v>
      </c>
      <c r="AR542" s="4">
        <f t="shared" si="215"/>
        <v>-700.43830000000162</v>
      </c>
    </row>
    <row r="543" spans="1:44" x14ac:dyDescent="0.25">
      <c r="A543" t="s">
        <v>555</v>
      </c>
      <c r="B543" s="3">
        <v>45115</v>
      </c>
      <c r="C543" s="13">
        <v>45116</v>
      </c>
      <c r="D543">
        <f t="shared" si="192"/>
        <v>1</v>
      </c>
      <c r="E543" t="str">
        <f t="shared" si="193"/>
        <v>Original</v>
      </c>
      <c r="F543" s="3">
        <f t="shared" si="194"/>
        <v>45116</v>
      </c>
      <c r="G543" s="8">
        <f t="shared" si="195"/>
        <v>1</v>
      </c>
      <c r="H543" t="s">
        <v>646</v>
      </c>
      <c r="I543" t="s">
        <v>650</v>
      </c>
      <c r="J543" t="s">
        <v>664</v>
      </c>
      <c r="K543" t="s">
        <v>704</v>
      </c>
      <c r="L543" t="s">
        <v>708</v>
      </c>
      <c r="M543" t="s">
        <v>726</v>
      </c>
      <c r="N543" t="s">
        <v>731</v>
      </c>
      <c r="O543" t="s">
        <v>1273</v>
      </c>
      <c r="P543" s="4">
        <v>1258.72</v>
      </c>
      <c r="Q543" s="23">
        <v>2797.41</v>
      </c>
      <c r="R543" s="4">
        <f t="shared" si="198"/>
        <v>2797.41</v>
      </c>
      <c r="S543" s="11">
        <v>0</v>
      </c>
      <c r="T543" s="8">
        <v>7</v>
      </c>
      <c r="U543" s="4">
        <f t="shared" si="199"/>
        <v>19581.87</v>
      </c>
      <c r="V543" s="4">
        <f t="shared" si="200"/>
        <v>8811.0400000000009</v>
      </c>
      <c r="W543" s="4">
        <f t="shared" si="201"/>
        <v>10770.829999999998</v>
      </c>
      <c r="X543" s="11">
        <f t="shared" si="202"/>
        <v>0.55004093071805704</v>
      </c>
      <c r="Y543" s="3" t="str">
        <f t="shared" si="196"/>
        <v>Jul-2023</v>
      </c>
      <c r="Z543" s="3">
        <f t="shared" si="203"/>
        <v>45108</v>
      </c>
      <c r="AA543" s="3">
        <f t="shared" si="204"/>
        <v>44927</v>
      </c>
      <c r="AB543">
        <f t="shared" si="205"/>
        <v>6</v>
      </c>
      <c r="AC543" s="18" t="str">
        <f t="shared" si="197"/>
        <v>Q3-2023</v>
      </c>
      <c r="AD543" t="str">
        <f t="shared" si="206"/>
        <v>Africa → Kenya → Nairobi</v>
      </c>
      <c r="AG543" t="str">
        <f t="shared" si="207"/>
        <v>High</v>
      </c>
      <c r="AH543">
        <f t="shared" si="208"/>
        <v>1</v>
      </c>
      <c r="AI543">
        <f t="shared" si="209"/>
        <v>0</v>
      </c>
      <c r="AJ543" s="11">
        <f>MIN(S543, WhatIf_Panel!$B$2)</f>
        <v>0</v>
      </c>
      <c r="AK543">
        <f>P543 * (1 + WhatIf_Panel!$B$3)</f>
        <v>1384.5920000000001</v>
      </c>
      <c r="AL543">
        <f>ROUND(T543 * (1 + WhatIf_Panel!$B$4), 0)</f>
        <v>7</v>
      </c>
      <c r="AM543">
        <f t="shared" si="210"/>
        <v>19581.87</v>
      </c>
      <c r="AN543">
        <f t="shared" si="211"/>
        <v>9692.1440000000002</v>
      </c>
      <c r="AO543">
        <f t="shared" si="212"/>
        <v>9889.7259999999987</v>
      </c>
      <c r="AP543" s="11">
        <f t="shared" si="213"/>
        <v>0.50504502378986271</v>
      </c>
      <c r="AQ543" s="4">
        <f t="shared" si="214"/>
        <v>0</v>
      </c>
      <c r="AR543" s="4">
        <f t="shared" si="215"/>
        <v>-881.10399999999936</v>
      </c>
    </row>
    <row r="544" spans="1:44" x14ac:dyDescent="0.25">
      <c r="A544" t="s">
        <v>556</v>
      </c>
      <c r="B544" s="3">
        <v>45450</v>
      </c>
      <c r="C544" s="13">
        <v>45452</v>
      </c>
      <c r="D544">
        <f t="shared" si="192"/>
        <v>2</v>
      </c>
      <c r="E544" t="str">
        <f t="shared" si="193"/>
        <v>Original</v>
      </c>
      <c r="F544" s="3">
        <f t="shared" si="194"/>
        <v>45452</v>
      </c>
      <c r="G544" s="8">
        <f t="shared" si="195"/>
        <v>2</v>
      </c>
      <c r="H544" t="s">
        <v>647</v>
      </c>
      <c r="I544" t="s">
        <v>659</v>
      </c>
      <c r="J544" t="s">
        <v>685</v>
      </c>
      <c r="K544" t="s">
        <v>701</v>
      </c>
      <c r="L544" t="s">
        <v>707</v>
      </c>
      <c r="M544" t="s">
        <v>719</v>
      </c>
      <c r="N544" t="s">
        <v>732</v>
      </c>
      <c r="O544" t="s">
        <v>1274</v>
      </c>
      <c r="P544" s="4">
        <v>1370.28</v>
      </c>
      <c r="Q544" s="23">
        <v>2209.66</v>
      </c>
      <c r="R544" s="4">
        <f t="shared" si="198"/>
        <v>2209.66</v>
      </c>
      <c r="S544" s="11">
        <v>0.13300000000000001</v>
      </c>
      <c r="T544" s="8">
        <v>16</v>
      </c>
      <c r="U544" s="4">
        <f t="shared" si="199"/>
        <v>30652.403519999996</v>
      </c>
      <c r="V544" s="4">
        <f t="shared" si="200"/>
        <v>21924.48</v>
      </c>
      <c r="W544" s="4">
        <f t="shared" si="201"/>
        <v>8727.9235199999966</v>
      </c>
      <c r="X544" s="11">
        <f t="shared" si="202"/>
        <v>0.28473863442079589</v>
      </c>
      <c r="Y544" s="3" t="str">
        <f t="shared" si="196"/>
        <v>Jun-2024</v>
      </c>
      <c r="Z544" s="3">
        <f t="shared" si="203"/>
        <v>45444</v>
      </c>
      <c r="AA544" s="3">
        <f t="shared" si="204"/>
        <v>44927</v>
      </c>
      <c r="AB544">
        <f t="shared" si="205"/>
        <v>17</v>
      </c>
      <c r="AC544" s="18" t="str">
        <f t="shared" si="197"/>
        <v>Q2-2024</v>
      </c>
      <c r="AD544" t="str">
        <f t="shared" si="206"/>
        <v>Asia → China → Shanghai</v>
      </c>
      <c r="AG544" t="str">
        <f t="shared" si="207"/>
        <v>High</v>
      </c>
      <c r="AH544">
        <f t="shared" si="208"/>
        <v>1</v>
      </c>
      <c r="AI544">
        <f t="shared" si="209"/>
        <v>0</v>
      </c>
      <c r="AJ544" s="11">
        <f>MIN(S544, WhatIf_Panel!$B$2)</f>
        <v>0.13300000000000001</v>
      </c>
      <c r="AK544">
        <f>P544 * (1 + WhatIf_Panel!$B$3)</f>
        <v>1507.308</v>
      </c>
      <c r="AL544">
        <f>ROUND(T544 * (1 + WhatIf_Panel!$B$4), 0)</f>
        <v>17</v>
      </c>
      <c r="AM544">
        <f t="shared" si="210"/>
        <v>32568.178739999999</v>
      </c>
      <c r="AN544">
        <f t="shared" si="211"/>
        <v>25624.236000000001</v>
      </c>
      <c r="AO544">
        <f t="shared" si="212"/>
        <v>6943.9427399999986</v>
      </c>
      <c r="AP544" s="11">
        <f t="shared" si="213"/>
        <v>0.21321249786287555</v>
      </c>
      <c r="AQ544" s="4">
        <f t="shared" si="214"/>
        <v>1915.7752200000032</v>
      </c>
      <c r="AR544" s="4">
        <f t="shared" si="215"/>
        <v>-1783.980779999998</v>
      </c>
    </row>
    <row r="545" spans="1:44" x14ac:dyDescent="0.25">
      <c r="A545" t="s">
        <v>557</v>
      </c>
      <c r="B545" s="3">
        <v>44968</v>
      </c>
      <c r="C545" s="13">
        <v>44969</v>
      </c>
      <c r="D545">
        <f t="shared" si="192"/>
        <v>1</v>
      </c>
      <c r="E545" t="str">
        <f t="shared" si="193"/>
        <v>Original</v>
      </c>
      <c r="F545" s="3">
        <f t="shared" si="194"/>
        <v>44969</v>
      </c>
      <c r="G545" s="8">
        <f t="shared" si="195"/>
        <v>1</v>
      </c>
      <c r="H545" t="s">
        <v>646</v>
      </c>
      <c r="I545" t="s">
        <v>651</v>
      </c>
      <c r="J545" t="s">
        <v>663</v>
      </c>
      <c r="K545" t="s">
        <v>703</v>
      </c>
      <c r="L545" t="s">
        <v>711</v>
      </c>
      <c r="M545" t="s">
        <v>726</v>
      </c>
      <c r="N545" t="s">
        <v>733</v>
      </c>
      <c r="O545" t="s">
        <v>1275</v>
      </c>
      <c r="P545" s="4">
        <v>944.61</v>
      </c>
      <c r="Q545" s="23">
        <v>839.04</v>
      </c>
      <c r="R545" s="4">
        <f t="shared" si="198"/>
        <v>839.04</v>
      </c>
      <c r="S545" s="11">
        <v>5.8999999999999997E-2</v>
      </c>
      <c r="T545" s="8">
        <v>6</v>
      </c>
      <c r="U545" s="4">
        <f t="shared" si="199"/>
        <v>4737.2198399999997</v>
      </c>
      <c r="V545" s="4">
        <f t="shared" si="200"/>
        <v>5667.66</v>
      </c>
      <c r="W545" s="4">
        <f t="shared" si="201"/>
        <v>-930.44016000000011</v>
      </c>
      <c r="X545" s="11">
        <f t="shared" si="202"/>
        <v>-0.19641059343363726</v>
      </c>
      <c r="Y545" s="3" t="str">
        <f t="shared" si="196"/>
        <v>Feb-2023</v>
      </c>
      <c r="Z545" s="3">
        <f t="shared" si="203"/>
        <v>44958</v>
      </c>
      <c r="AA545" s="3">
        <f t="shared" si="204"/>
        <v>44927</v>
      </c>
      <c r="AB545">
        <f t="shared" si="205"/>
        <v>1</v>
      </c>
      <c r="AC545" s="18" t="str">
        <f t="shared" si="197"/>
        <v>Q1-2023</v>
      </c>
      <c r="AD545" t="str">
        <f t="shared" si="206"/>
        <v>Africa → Nigeria → Port Harcourt</v>
      </c>
      <c r="AG545" t="str">
        <f t="shared" si="207"/>
        <v>Medium</v>
      </c>
      <c r="AH545">
        <f t="shared" si="208"/>
        <v>1</v>
      </c>
      <c r="AI545">
        <f t="shared" si="209"/>
        <v>0</v>
      </c>
      <c r="AJ545" s="11">
        <f>MIN(S545, WhatIf_Panel!$B$2)</f>
        <v>5.8999999999999997E-2</v>
      </c>
      <c r="AK545">
        <f>P545 * (1 + WhatIf_Panel!$B$3)</f>
        <v>1039.0710000000001</v>
      </c>
      <c r="AL545">
        <f>ROUND(T545 * (1 + WhatIf_Panel!$B$4), 0)</f>
        <v>6</v>
      </c>
      <c r="AM545">
        <f t="shared" si="210"/>
        <v>4737.2198399999997</v>
      </c>
      <c r="AN545">
        <f t="shared" si="211"/>
        <v>6234.4260000000013</v>
      </c>
      <c r="AO545">
        <f t="shared" si="212"/>
        <v>-1497.2061600000015</v>
      </c>
      <c r="AP545" s="11">
        <f t="shared" si="213"/>
        <v>-0.31605165277700131</v>
      </c>
      <c r="AQ545" s="4">
        <f t="shared" si="214"/>
        <v>0</v>
      </c>
      <c r="AR545" s="4">
        <f t="shared" si="215"/>
        <v>-566.76600000000144</v>
      </c>
    </row>
    <row r="546" spans="1:44" x14ac:dyDescent="0.25">
      <c r="A546" t="s">
        <v>558</v>
      </c>
      <c r="B546" s="3">
        <v>45108</v>
      </c>
      <c r="C546" s="13">
        <v>45115</v>
      </c>
      <c r="D546">
        <f t="shared" si="192"/>
        <v>7</v>
      </c>
      <c r="E546" t="str">
        <f t="shared" si="193"/>
        <v>Original</v>
      </c>
      <c r="F546" s="3">
        <f t="shared" si="194"/>
        <v>45115</v>
      </c>
      <c r="G546" s="8">
        <f t="shared" si="195"/>
        <v>7</v>
      </c>
      <c r="H546" t="s">
        <v>649</v>
      </c>
      <c r="I546" t="s">
        <v>656</v>
      </c>
      <c r="J546" t="s">
        <v>698</v>
      </c>
      <c r="K546" t="s">
        <v>705</v>
      </c>
      <c r="L546" t="s">
        <v>710</v>
      </c>
      <c r="M546" t="s">
        <v>725</v>
      </c>
      <c r="N546" t="s">
        <v>731</v>
      </c>
      <c r="O546" t="s">
        <v>1276</v>
      </c>
      <c r="P546" s="4">
        <v>460.21</v>
      </c>
      <c r="Q546" s="23">
        <v>1139.1500000000001</v>
      </c>
      <c r="R546" s="4">
        <f t="shared" si="198"/>
        <v>1139.1500000000001</v>
      </c>
      <c r="S546" s="11">
        <v>0.115</v>
      </c>
      <c r="T546" s="8">
        <v>14</v>
      </c>
      <c r="U546" s="4">
        <f t="shared" si="199"/>
        <v>14114.068500000001</v>
      </c>
      <c r="V546" s="4">
        <f t="shared" si="200"/>
        <v>6442.94</v>
      </c>
      <c r="W546" s="4">
        <f t="shared" si="201"/>
        <v>7671.1285000000016</v>
      </c>
      <c r="X546" s="11">
        <f t="shared" si="202"/>
        <v>0.54350937151821255</v>
      </c>
      <c r="Y546" s="3" t="str">
        <f t="shared" si="196"/>
        <v>Jul-2023</v>
      </c>
      <c r="Z546" s="3">
        <f t="shared" si="203"/>
        <v>45108</v>
      </c>
      <c r="AA546" s="3">
        <f t="shared" si="204"/>
        <v>44927</v>
      </c>
      <c r="AB546">
        <f t="shared" si="205"/>
        <v>6</v>
      </c>
      <c r="AC546" s="18" t="str">
        <f t="shared" si="197"/>
        <v>Q3-2023</v>
      </c>
      <c r="AD546" t="str">
        <f t="shared" si="206"/>
        <v>Europe → Germany → Frankfurt</v>
      </c>
      <c r="AG546" t="str">
        <f t="shared" si="207"/>
        <v>Medium</v>
      </c>
      <c r="AH546">
        <f t="shared" si="208"/>
        <v>1</v>
      </c>
      <c r="AI546">
        <f t="shared" si="209"/>
        <v>0</v>
      </c>
      <c r="AJ546" s="11">
        <f>MIN(S546, WhatIf_Panel!$B$2)</f>
        <v>0.115</v>
      </c>
      <c r="AK546">
        <f>P546 * (1 + WhatIf_Panel!$B$3)</f>
        <v>506.23099999999999</v>
      </c>
      <c r="AL546">
        <f>ROUND(T546 * (1 + WhatIf_Panel!$B$4), 0)</f>
        <v>15</v>
      </c>
      <c r="AM546">
        <f t="shared" si="210"/>
        <v>15122.216249999999</v>
      </c>
      <c r="AN546">
        <f t="shared" si="211"/>
        <v>7593.4650000000001</v>
      </c>
      <c r="AO546">
        <f t="shared" si="212"/>
        <v>7528.7512499999993</v>
      </c>
      <c r="AP546" s="11">
        <f t="shared" si="213"/>
        <v>0.49786030867003372</v>
      </c>
      <c r="AQ546" s="4">
        <f t="shared" si="214"/>
        <v>1008.1477499999983</v>
      </c>
      <c r="AR546" s="4">
        <f t="shared" si="215"/>
        <v>-142.37725000000228</v>
      </c>
    </row>
    <row r="547" spans="1:44" x14ac:dyDescent="0.25">
      <c r="A547" t="s">
        <v>559</v>
      </c>
      <c r="B547" s="3">
        <v>45889</v>
      </c>
      <c r="C547" s="13">
        <v>45895</v>
      </c>
      <c r="D547">
        <f t="shared" si="192"/>
        <v>6</v>
      </c>
      <c r="E547" t="str">
        <f t="shared" si="193"/>
        <v>Original</v>
      </c>
      <c r="F547" s="3">
        <f t="shared" si="194"/>
        <v>45895</v>
      </c>
      <c r="G547" s="8">
        <f t="shared" si="195"/>
        <v>6</v>
      </c>
      <c r="H547" t="s">
        <v>648</v>
      </c>
      <c r="I547" t="s">
        <v>660</v>
      </c>
      <c r="J547" t="s">
        <v>700</v>
      </c>
      <c r="K547" t="s">
        <v>701</v>
      </c>
      <c r="L547" t="s">
        <v>707</v>
      </c>
      <c r="M547" t="s">
        <v>724</v>
      </c>
      <c r="N547" t="s">
        <v>729</v>
      </c>
      <c r="O547" t="s">
        <v>1277</v>
      </c>
      <c r="P547" s="4">
        <v>1304.95</v>
      </c>
      <c r="Q547" s="23">
        <v>1712.03</v>
      </c>
      <c r="R547" s="4">
        <f t="shared" si="198"/>
        <v>1712.03</v>
      </c>
      <c r="S547" s="11">
        <v>0.21199999999999999</v>
      </c>
      <c r="T547" s="8">
        <v>8</v>
      </c>
      <c r="U547" s="4">
        <f t="shared" si="199"/>
        <v>10792.637119999999</v>
      </c>
      <c r="V547" s="4">
        <f t="shared" si="200"/>
        <v>10439.6</v>
      </c>
      <c r="W547" s="4">
        <f t="shared" si="201"/>
        <v>353.03711999999905</v>
      </c>
      <c r="X547" s="11">
        <f t="shared" si="202"/>
        <v>3.2710922833287949E-2</v>
      </c>
      <c r="Y547" s="3" t="str">
        <f t="shared" si="196"/>
        <v>Aug-2025</v>
      </c>
      <c r="Z547" s="3">
        <f t="shared" si="203"/>
        <v>45870</v>
      </c>
      <c r="AA547" s="3">
        <f t="shared" si="204"/>
        <v>44927</v>
      </c>
      <c r="AB547">
        <f t="shared" si="205"/>
        <v>31</v>
      </c>
      <c r="AC547" s="18" t="str">
        <f t="shared" si="197"/>
        <v>Q3-2025</v>
      </c>
      <c r="AD547" t="str">
        <f t="shared" si="206"/>
        <v>Americas → USA → New York</v>
      </c>
      <c r="AG547" t="str">
        <f t="shared" si="207"/>
        <v>High</v>
      </c>
      <c r="AH547">
        <f t="shared" si="208"/>
        <v>1</v>
      </c>
      <c r="AI547">
        <f t="shared" si="209"/>
        <v>1</v>
      </c>
      <c r="AJ547" s="11">
        <f>MIN(S547, WhatIf_Panel!$B$2)</f>
        <v>0.21199999999999999</v>
      </c>
      <c r="AK547">
        <f>P547 * (1 + WhatIf_Panel!$B$3)</f>
        <v>1435.4450000000002</v>
      </c>
      <c r="AL547">
        <f>ROUND(T547 * (1 + WhatIf_Panel!$B$4), 0)</f>
        <v>8</v>
      </c>
      <c r="AM547">
        <f t="shared" si="210"/>
        <v>10792.637119999999</v>
      </c>
      <c r="AN547">
        <f t="shared" si="211"/>
        <v>11483.560000000001</v>
      </c>
      <c r="AO547">
        <f t="shared" si="212"/>
        <v>-690.9228800000019</v>
      </c>
      <c r="AP547" s="11">
        <f t="shared" si="213"/>
        <v>-6.4017984883383339E-2</v>
      </c>
      <c r="AQ547" s="4">
        <f t="shared" si="214"/>
        <v>0</v>
      </c>
      <c r="AR547" s="4">
        <f t="shared" si="215"/>
        <v>-1043.9600000000009</v>
      </c>
    </row>
    <row r="548" spans="1:44" x14ac:dyDescent="0.25">
      <c r="A548" t="s">
        <v>560</v>
      </c>
      <c r="B548" s="3">
        <v>45355</v>
      </c>
      <c r="C548" s="13">
        <v>45367</v>
      </c>
      <c r="D548">
        <f t="shared" si="192"/>
        <v>12</v>
      </c>
      <c r="E548" t="str">
        <f t="shared" si="193"/>
        <v>Original</v>
      </c>
      <c r="F548" s="3">
        <f t="shared" si="194"/>
        <v>45367</v>
      </c>
      <c r="G548" s="8">
        <f t="shared" si="195"/>
        <v>12</v>
      </c>
      <c r="H548" t="s">
        <v>646</v>
      </c>
      <c r="I548" t="s">
        <v>661</v>
      </c>
      <c r="J548" t="s">
        <v>682</v>
      </c>
      <c r="K548" t="s">
        <v>706</v>
      </c>
      <c r="L548" t="s">
        <v>710</v>
      </c>
      <c r="M548" t="s">
        <v>724</v>
      </c>
      <c r="N548" t="s">
        <v>732</v>
      </c>
      <c r="O548" t="s">
        <v>1278</v>
      </c>
      <c r="P548" s="4">
        <v>441.08</v>
      </c>
      <c r="Q548" s="23">
        <v>1054.29</v>
      </c>
      <c r="R548" s="4">
        <f t="shared" si="198"/>
        <v>1054.29</v>
      </c>
      <c r="S548" s="11">
        <v>0.23699999999999999</v>
      </c>
      <c r="T548" s="8">
        <v>6</v>
      </c>
      <c r="U548" s="4">
        <f t="shared" si="199"/>
        <v>4826.5396199999996</v>
      </c>
      <c r="V548" s="4">
        <f t="shared" si="200"/>
        <v>2646.48</v>
      </c>
      <c r="W548" s="4">
        <f t="shared" si="201"/>
        <v>2180.0596199999995</v>
      </c>
      <c r="X548" s="11">
        <f t="shared" si="202"/>
        <v>0.45168169985932899</v>
      </c>
      <c r="Y548" s="3" t="str">
        <f t="shared" si="196"/>
        <v>Mar-2024</v>
      </c>
      <c r="Z548" s="3">
        <f t="shared" si="203"/>
        <v>45352</v>
      </c>
      <c r="AA548" s="3">
        <f t="shared" si="204"/>
        <v>44927</v>
      </c>
      <c r="AB548">
        <f t="shared" si="205"/>
        <v>14</v>
      </c>
      <c r="AC548" s="18" t="str">
        <f t="shared" si="197"/>
        <v>Q1-2024</v>
      </c>
      <c r="AD548" t="str">
        <f t="shared" si="206"/>
        <v>Africa → South Africa → Johannesburg</v>
      </c>
      <c r="AG548" t="str">
        <f t="shared" si="207"/>
        <v>Medium</v>
      </c>
      <c r="AH548">
        <f t="shared" si="208"/>
        <v>0</v>
      </c>
      <c r="AI548">
        <f t="shared" si="209"/>
        <v>1</v>
      </c>
      <c r="AJ548" s="11">
        <f>MIN(S548, WhatIf_Panel!$B$2)</f>
        <v>0.23699999999999999</v>
      </c>
      <c r="AK548">
        <f>P548 * (1 + WhatIf_Panel!$B$3)</f>
        <v>485.18800000000005</v>
      </c>
      <c r="AL548">
        <f>ROUND(T548 * (1 + WhatIf_Panel!$B$4), 0)</f>
        <v>6</v>
      </c>
      <c r="AM548">
        <f t="shared" si="210"/>
        <v>4826.5396199999996</v>
      </c>
      <c r="AN548">
        <f t="shared" si="211"/>
        <v>2911.1280000000002</v>
      </c>
      <c r="AO548">
        <f t="shared" si="212"/>
        <v>1915.4116199999994</v>
      </c>
      <c r="AP548" s="11">
        <f t="shared" si="213"/>
        <v>0.39684986984526183</v>
      </c>
      <c r="AQ548" s="4">
        <f t="shared" si="214"/>
        <v>0</v>
      </c>
      <c r="AR548" s="4">
        <f t="shared" si="215"/>
        <v>-264.64800000000014</v>
      </c>
    </row>
    <row r="549" spans="1:44" x14ac:dyDescent="0.25">
      <c r="A549" t="s">
        <v>561</v>
      </c>
      <c r="B549" s="3">
        <v>45177</v>
      </c>
      <c r="C549" s="13">
        <v>45201</v>
      </c>
      <c r="D549">
        <f t="shared" si="192"/>
        <v>24</v>
      </c>
      <c r="E549" t="str">
        <f t="shared" si="193"/>
        <v>Original</v>
      </c>
      <c r="F549" s="3">
        <f t="shared" si="194"/>
        <v>45201</v>
      </c>
      <c r="G549" s="8">
        <f t="shared" si="195"/>
        <v>24</v>
      </c>
      <c r="H549" t="s">
        <v>648</v>
      </c>
      <c r="I549" t="s">
        <v>653</v>
      </c>
      <c r="J549" t="s">
        <v>667</v>
      </c>
      <c r="K549" t="s">
        <v>702</v>
      </c>
      <c r="L549" t="s">
        <v>711</v>
      </c>
      <c r="M549" t="s">
        <v>720</v>
      </c>
      <c r="N549" t="s">
        <v>733</v>
      </c>
      <c r="O549" t="s">
        <v>1279</v>
      </c>
      <c r="P549" s="4">
        <v>1299.03</v>
      </c>
      <c r="Q549" s="23">
        <v>2451.2199999999998</v>
      </c>
      <c r="R549" s="4">
        <f t="shared" si="198"/>
        <v>2451.2199999999998</v>
      </c>
      <c r="S549" s="11">
        <v>0.20799999999999999</v>
      </c>
      <c r="T549" s="8">
        <v>8</v>
      </c>
      <c r="U549" s="4">
        <f t="shared" si="199"/>
        <v>15530.929919999999</v>
      </c>
      <c r="V549" s="4">
        <f t="shared" si="200"/>
        <v>10392.24</v>
      </c>
      <c r="W549" s="4">
        <f t="shared" si="201"/>
        <v>5138.6899199999989</v>
      </c>
      <c r="X549" s="11">
        <f t="shared" si="202"/>
        <v>0.3308681416032041</v>
      </c>
      <c r="Y549" s="3" t="str">
        <f t="shared" si="196"/>
        <v>Sep-2023</v>
      </c>
      <c r="Z549" s="3">
        <f t="shared" si="203"/>
        <v>45170</v>
      </c>
      <c r="AA549" s="3">
        <f t="shared" si="204"/>
        <v>44927</v>
      </c>
      <c r="AB549">
        <f t="shared" si="205"/>
        <v>8</v>
      </c>
      <c r="AC549" s="18" t="str">
        <f t="shared" si="197"/>
        <v>Q3-2023</v>
      </c>
      <c r="AD549" t="str">
        <f t="shared" si="206"/>
        <v>Americas → Canada → Toronto</v>
      </c>
      <c r="AG549" t="str">
        <f t="shared" si="207"/>
        <v>High</v>
      </c>
      <c r="AH549">
        <f t="shared" si="208"/>
        <v>0</v>
      </c>
      <c r="AI549">
        <f t="shared" si="209"/>
        <v>1</v>
      </c>
      <c r="AJ549" s="11">
        <f>MIN(S549, WhatIf_Panel!$B$2)</f>
        <v>0.20799999999999999</v>
      </c>
      <c r="AK549">
        <f>P549 * (1 + WhatIf_Panel!$B$3)</f>
        <v>1428.933</v>
      </c>
      <c r="AL549">
        <f>ROUND(T549 * (1 + WhatIf_Panel!$B$4), 0)</f>
        <v>8</v>
      </c>
      <c r="AM549">
        <f t="shared" si="210"/>
        <v>15530.929919999999</v>
      </c>
      <c r="AN549">
        <f t="shared" si="211"/>
        <v>11431.464</v>
      </c>
      <c r="AO549">
        <f t="shared" si="212"/>
        <v>4099.4659199999987</v>
      </c>
      <c r="AP549" s="11">
        <f t="shared" si="213"/>
        <v>0.26395495576352451</v>
      </c>
      <c r="AQ549" s="4">
        <f t="shared" si="214"/>
        <v>0</v>
      </c>
      <c r="AR549" s="4">
        <f t="shared" si="215"/>
        <v>-1039.2240000000002</v>
      </c>
    </row>
    <row r="550" spans="1:44" x14ac:dyDescent="0.25">
      <c r="A550" t="s">
        <v>562</v>
      </c>
      <c r="B550" s="3">
        <v>44985</v>
      </c>
      <c r="C550" s="13">
        <v>44991</v>
      </c>
      <c r="D550">
        <f t="shared" si="192"/>
        <v>6</v>
      </c>
      <c r="E550" t="str">
        <f t="shared" si="193"/>
        <v>Original</v>
      </c>
      <c r="F550" s="3">
        <f t="shared" si="194"/>
        <v>44991</v>
      </c>
      <c r="G550" s="8">
        <f t="shared" si="195"/>
        <v>6</v>
      </c>
      <c r="H550" t="s">
        <v>649</v>
      </c>
      <c r="I550" t="s">
        <v>656</v>
      </c>
      <c r="J550" t="s">
        <v>698</v>
      </c>
      <c r="K550" t="s">
        <v>705</v>
      </c>
      <c r="L550" t="s">
        <v>709</v>
      </c>
      <c r="M550" t="s">
        <v>726</v>
      </c>
      <c r="N550" t="s">
        <v>728</v>
      </c>
      <c r="O550" t="s">
        <v>1280</v>
      </c>
      <c r="P550" s="4">
        <v>880.02</v>
      </c>
      <c r="Q550" s="23">
        <v>1251.21</v>
      </c>
      <c r="R550" s="4">
        <f t="shared" si="198"/>
        <v>1251.21</v>
      </c>
      <c r="S550" s="11">
        <v>0.123</v>
      </c>
      <c r="T550" s="8">
        <v>29</v>
      </c>
      <c r="U550" s="4">
        <f t="shared" si="199"/>
        <v>31822.023930000003</v>
      </c>
      <c r="V550" s="4">
        <f t="shared" si="200"/>
        <v>25520.579999999998</v>
      </c>
      <c r="W550" s="4">
        <f t="shared" si="201"/>
        <v>6301.4439300000049</v>
      </c>
      <c r="X550" s="11">
        <f t="shared" si="202"/>
        <v>0.19802146915172672</v>
      </c>
      <c r="Y550" s="3" t="str">
        <f t="shared" si="196"/>
        <v>Feb-2023</v>
      </c>
      <c r="Z550" s="3">
        <f t="shared" si="203"/>
        <v>44958</v>
      </c>
      <c r="AA550" s="3">
        <f t="shared" si="204"/>
        <v>44927</v>
      </c>
      <c r="AB550">
        <f t="shared" si="205"/>
        <v>1</v>
      </c>
      <c r="AC550" s="18" t="str">
        <f t="shared" si="197"/>
        <v>Q1-2023</v>
      </c>
      <c r="AD550" t="str">
        <f t="shared" si="206"/>
        <v>Europe → Germany → Frankfurt</v>
      </c>
      <c r="AG550" t="str">
        <f t="shared" si="207"/>
        <v>Medium</v>
      </c>
      <c r="AH550">
        <f t="shared" si="208"/>
        <v>1</v>
      </c>
      <c r="AI550">
        <f t="shared" si="209"/>
        <v>0</v>
      </c>
      <c r="AJ550" s="11">
        <f>MIN(S550, WhatIf_Panel!$B$2)</f>
        <v>0.123</v>
      </c>
      <c r="AK550">
        <f>P550 * (1 + WhatIf_Panel!$B$3)</f>
        <v>968.02200000000005</v>
      </c>
      <c r="AL550">
        <f>ROUND(T550 * (1 + WhatIf_Panel!$B$4), 0)</f>
        <v>30</v>
      </c>
      <c r="AM550">
        <f t="shared" si="210"/>
        <v>32919.335100000004</v>
      </c>
      <c r="AN550">
        <f t="shared" si="211"/>
        <v>29040.66</v>
      </c>
      <c r="AO550">
        <f t="shared" si="212"/>
        <v>3878.675100000004</v>
      </c>
      <c r="AP550" s="11">
        <f t="shared" si="213"/>
        <v>0.11782361606689934</v>
      </c>
      <c r="AQ550" s="4">
        <f t="shared" si="214"/>
        <v>1097.3111700000009</v>
      </c>
      <c r="AR550" s="4">
        <f t="shared" si="215"/>
        <v>-2422.7688300000009</v>
      </c>
    </row>
    <row r="551" spans="1:44" x14ac:dyDescent="0.25">
      <c r="A551" t="s">
        <v>563</v>
      </c>
      <c r="B551" s="3">
        <v>45486</v>
      </c>
      <c r="C551" s="13">
        <v>45507</v>
      </c>
      <c r="D551">
        <f t="shared" si="192"/>
        <v>21</v>
      </c>
      <c r="E551" t="str">
        <f t="shared" si="193"/>
        <v>Original</v>
      </c>
      <c r="F551" s="3">
        <f t="shared" si="194"/>
        <v>45507</v>
      </c>
      <c r="G551" s="8">
        <f t="shared" si="195"/>
        <v>21</v>
      </c>
      <c r="H551" t="s">
        <v>648</v>
      </c>
      <c r="I551" t="s">
        <v>655</v>
      </c>
      <c r="J551" t="s">
        <v>692</v>
      </c>
      <c r="K551" t="s">
        <v>701</v>
      </c>
      <c r="L551" t="s">
        <v>709</v>
      </c>
      <c r="M551" t="s">
        <v>724</v>
      </c>
      <c r="N551" t="s">
        <v>732</v>
      </c>
      <c r="O551" t="s">
        <v>1281</v>
      </c>
      <c r="P551" s="4">
        <v>702.98</v>
      </c>
      <c r="Q551" s="23">
        <v>1104.8</v>
      </c>
      <c r="R551" s="4">
        <f t="shared" si="198"/>
        <v>1104.8</v>
      </c>
      <c r="S551" s="11">
        <v>0.17499999999999999</v>
      </c>
      <c r="T551" s="8">
        <v>12</v>
      </c>
      <c r="U551" s="4">
        <f t="shared" si="199"/>
        <v>10937.519999999999</v>
      </c>
      <c r="V551" s="4">
        <f t="shared" si="200"/>
        <v>8435.76</v>
      </c>
      <c r="W551" s="4">
        <f t="shared" si="201"/>
        <v>2501.7599999999984</v>
      </c>
      <c r="X551" s="11">
        <f t="shared" si="202"/>
        <v>0.22873192460448061</v>
      </c>
      <c r="Y551" s="3" t="str">
        <f t="shared" si="196"/>
        <v>Jul-2024</v>
      </c>
      <c r="Z551" s="3">
        <f t="shared" si="203"/>
        <v>45474</v>
      </c>
      <c r="AA551" s="3">
        <f t="shared" si="204"/>
        <v>44927</v>
      </c>
      <c r="AB551">
        <f t="shared" si="205"/>
        <v>18</v>
      </c>
      <c r="AC551" s="18" t="str">
        <f t="shared" si="197"/>
        <v>Q3-2024</v>
      </c>
      <c r="AD551" t="str">
        <f t="shared" si="206"/>
        <v>Americas → Brazil → Rio de Janeiro</v>
      </c>
      <c r="AG551" t="str">
        <f t="shared" si="207"/>
        <v>Medium</v>
      </c>
      <c r="AH551">
        <f t="shared" si="208"/>
        <v>0</v>
      </c>
      <c r="AI551">
        <f t="shared" si="209"/>
        <v>0</v>
      </c>
      <c r="AJ551" s="11">
        <f>MIN(S551, WhatIf_Panel!$B$2)</f>
        <v>0.17499999999999999</v>
      </c>
      <c r="AK551">
        <f>P551 * (1 + WhatIf_Panel!$B$3)</f>
        <v>773.27800000000013</v>
      </c>
      <c r="AL551">
        <f>ROUND(T551 * (1 + WhatIf_Panel!$B$4), 0)</f>
        <v>13</v>
      </c>
      <c r="AM551">
        <f t="shared" si="210"/>
        <v>11848.98</v>
      </c>
      <c r="AN551">
        <f t="shared" si="211"/>
        <v>10052.614000000001</v>
      </c>
      <c r="AO551">
        <f t="shared" si="212"/>
        <v>1796.3659999999982</v>
      </c>
      <c r="AP551" s="11">
        <f t="shared" si="213"/>
        <v>0.15160511706492866</v>
      </c>
      <c r="AQ551" s="4">
        <f t="shared" si="214"/>
        <v>911.46000000000095</v>
      </c>
      <c r="AR551" s="4">
        <f t="shared" si="215"/>
        <v>-705.39400000000023</v>
      </c>
    </row>
    <row r="552" spans="1:44" x14ac:dyDescent="0.25">
      <c r="A552" t="s">
        <v>564</v>
      </c>
      <c r="B552" s="3">
        <v>45633</v>
      </c>
      <c r="C552" s="13">
        <v>45652</v>
      </c>
      <c r="D552">
        <f t="shared" si="192"/>
        <v>19</v>
      </c>
      <c r="E552" t="str">
        <f t="shared" si="193"/>
        <v>Original</v>
      </c>
      <c r="F552" s="3">
        <f t="shared" si="194"/>
        <v>45652</v>
      </c>
      <c r="G552" s="8">
        <f t="shared" si="195"/>
        <v>19</v>
      </c>
      <c r="H552" t="s">
        <v>649</v>
      </c>
      <c r="I552" t="s">
        <v>658</v>
      </c>
      <c r="J552" t="s">
        <v>683</v>
      </c>
      <c r="K552" t="s">
        <v>706</v>
      </c>
      <c r="L552" t="s">
        <v>708</v>
      </c>
      <c r="M552" t="s">
        <v>726</v>
      </c>
      <c r="N552" t="s">
        <v>729</v>
      </c>
      <c r="O552" t="s">
        <v>1282</v>
      </c>
      <c r="P552" s="4">
        <v>1035.24</v>
      </c>
      <c r="Q552" s="23">
        <v>2383.41</v>
      </c>
      <c r="R552" s="4">
        <f t="shared" si="198"/>
        <v>2383.41</v>
      </c>
      <c r="S552" s="11">
        <v>0.17</v>
      </c>
      <c r="T552" s="8">
        <v>15</v>
      </c>
      <c r="U552" s="4">
        <f t="shared" si="199"/>
        <v>29673.454499999993</v>
      </c>
      <c r="V552" s="4">
        <f t="shared" si="200"/>
        <v>15528.6</v>
      </c>
      <c r="W552" s="4">
        <f t="shared" si="201"/>
        <v>14144.854499999992</v>
      </c>
      <c r="X552" s="11">
        <f t="shared" si="202"/>
        <v>0.47668378145860962</v>
      </c>
      <c r="Y552" s="3" t="str">
        <f t="shared" si="196"/>
        <v>Dec-2024</v>
      </c>
      <c r="Z552" s="3">
        <f t="shared" si="203"/>
        <v>45627</v>
      </c>
      <c r="AA552" s="3">
        <f t="shared" si="204"/>
        <v>44927</v>
      </c>
      <c r="AB552">
        <f t="shared" si="205"/>
        <v>23</v>
      </c>
      <c r="AC552" s="18" t="str">
        <f t="shared" si="197"/>
        <v>Q4-2024</v>
      </c>
      <c r="AD552" t="str">
        <f t="shared" si="206"/>
        <v>Europe → United Kingdom → London</v>
      </c>
      <c r="AG552" t="str">
        <f t="shared" si="207"/>
        <v>High</v>
      </c>
      <c r="AH552">
        <f t="shared" si="208"/>
        <v>0</v>
      </c>
      <c r="AI552">
        <f t="shared" si="209"/>
        <v>0</v>
      </c>
      <c r="AJ552" s="11">
        <f>MIN(S552, WhatIf_Panel!$B$2)</f>
        <v>0.17</v>
      </c>
      <c r="AK552">
        <f>P552 * (1 + WhatIf_Panel!$B$3)</f>
        <v>1138.7640000000001</v>
      </c>
      <c r="AL552">
        <f>ROUND(T552 * (1 + WhatIf_Panel!$B$4), 0)</f>
        <v>16</v>
      </c>
      <c r="AM552">
        <f t="shared" si="210"/>
        <v>31651.684799999995</v>
      </c>
      <c r="AN552">
        <f t="shared" si="211"/>
        <v>18220.224000000002</v>
      </c>
      <c r="AO552">
        <f t="shared" si="212"/>
        <v>13431.460799999993</v>
      </c>
      <c r="AP552" s="11">
        <f t="shared" si="213"/>
        <v>0.42435215960447059</v>
      </c>
      <c r="AQ552" s="4">
        <f t="shared" si="214"/>
        <v>1978.2303000000029</v>
      </c>
      <c r="AR552" s="4">
        <f t="shared" si="215"/>
        <v>-713.39369999999872</v>
      </c>
    </row>
    <row r="553" spans="1:44" x14ac:dyDescent="0.25">
      <c r="A553" t="s">
        <v>565</v>
      </c>
      <c r="B553" s="3">
        <v>45875</v>
      </c>
      <c r="C553" s="13">
        <v>45892</v>
      </c>
      <c r="D553">
        <f t="shared" si="192"/>
        <v>17</v>
      </c>
      <c r="E553" t="str">
        <f t="shared" si="193"/>
        <v>Original</v>
      </c>
      <c r="F553" s="3">
        <f t="shared" si="194"/>
        <v>45892</v>
      </c>
      <c r="G553" s="8">
        <f t="shared" si="195"/>
        <v>17</v>
      </c>
      <c r="H553" t="s">
        <v>648</v>
      </c>
      <c r="I553" t="s">
        <v>655</v>
      </c>
      <c r="J553" t="s">
        <v>672</v>
      </c>
      <c r="K553" t="s">
        <v>704</v>
      </c>
      <c r="L553" t="s">
        <v>710</v>
      </c>
      <c r="M553" t="s">
        <v>720</v>
      </c>
      <c r="N553" t="s">
        <v>732</v>
      </c>
      <c r="O553" t="s">
        <v>1283</v>
      </c>
      <c r="P553" s="4">
        <v>86.64</v>
      </c>
      <c r="Q553" s="23">
        <v>213.06</v>
      </c>
      <c r="R553" s="4">
        <f t="shared" si="198"/>
        <v>213.06</v>
      </c>
      <c r="S553" s="11">
        <v>0.21199999999999999</v>
      </c>
      <c r="T553" s="8">
        <v>11</v>
      </c>
      <c r="U553" s="4">
        <f t="shared" si="199"/>
        <v>1846.8040799999999</v>
      </c>
      <c r="V553" s="4">
        <f t="shared" si="200"/>
        <v>953.04</v>
      </c>
      <c r="W553" s="4">
        <f t="shared" si="201"/>
        <v>893.76407999999992</v>
      </c>
      <c r="X553" s="11">
        <f t="shared" si="202"/>
        <v>0.48395175735154322</v>
      </c>
      <c r="Y553" s="3" t="str">
        <f t="shared" si="196"/>
        <v>Aug-2025</v>
      </c>
      <c r="Z553" s="3">
        <f t="shared" si="203"/>
        <v>45870</v>
      </c>
      <c r="AA553" s="3">
        <f t="shared" si="204"/>
        <v>44927</v>
      </c>
      <c r="AB553">
        <f t="shared" si="205"/>
        <v>31</v>
      </c>
      <c r="AC553" s="18" t="str">
        <f t="shared" si="197"/>
        <v>Q3-2025</v>
      </c>
      <c r="AD553" t="str">
        <f t="shared" si="206"/>
        <v>Americas → Brazil → Brasília</v>
      </c>
      <c r="AG553" t="str">
        <f t="shared" si="207"/>
        <v>Low</v>
      </c>
      <c r="AH553">
        <f t="shared" si="208"/>
        <v>0</v>
      </c>
      <c r="AI553">
        <f t="shared" si="209"/>
        <v>1</v>
      </c>
      <c r="AJ553" s="11">
        <f>MIN(S553, WhatIf_Panel!$B$2)</f>
        <v>0.21199999999999999</v>
      </c>
      <c r="AK553">
        <f>P553 * (1 + WhatIf_Panel!$B$3)</f>
        <v>95.304000000000002</v>
      </c>
      <c r="AL553">
        <f>ROUND(T553 * (1 + WhatIf_Panel!$B$4), 0)</f>
        <v>12</v>
      </c>
      <c r="AM553">
        <f t="shared" si="210"/>
        <v>2014.6953600000004</v>
      </c>
      <c r="AN553">
        <f t="shared" si="211"/>
        <v>1143.6480000000001</v>
      </c>
      <c r="AO553">
        <f t="shared" si="212"/>
        <v>871.04736000000025</v>
      </c>
      <c r="AP553" s="11">
        <f t="shared" si="213"/>
        <v>0.43234693308669758</v>
      </c>
      <c r="AQ553" s="4">
        <f t="shared" si="214"/>
        <v>167.89128000000051</v>
      </c>
      <c r="AR553" s="4">
        <f t="shared" si="215"/>
        <v>-22.716719999999668</v>
      </c>
    </row>
    <row r="554" spans="1:44" x14ac:dyDescent="0.25">
      <c r="A554" t="s">
        <v>566</v>
      </c>
      <c r="B554" s="3">
        <v>44988</v>
      </c>
      <c r="C554" s="13">
        <v>45005</v>
      </c>
      <c r="D554">
        <f t="shared" si="192"/>
        <v>17</v>
      </c>
      <c r="E554" t="str">
        <f t="shared" si="193"/>
        <v>Original</v>
      </c>
      <c r="F554" s="3">
        <f t="shared" si="194"/>
        <v>45005</v>
      </c>
      <c r="G554" s="8">
        <f t="shared" si="195"/>
        <v>17</v>
      </c>
      <c r="H554" t="s">
        <v>647</v>
      </c>
      <c r="I554" t="s">
        <v>652</v>
      </c>
      <c r="J554" t="s">
        <v>694</v>
      </c>
      <c r="K554" t="s">
        <v>705</v>
      </c>
      <c r="L554" t="s">
        <v>708</v>
      </c>
      <c r="M554" t="s">
        <v>726</v>
      </c>
      <c r="N554" t="s">
        <v>729</v>
      </c>
      <c r="O554" t="s">
        <v>1284</v>
      </c>
      <c r="P554" s="4">
        <v>1171.17</v>
      </c>
      <c r="Q554" s="23">
        <v>2030.64</v>
      </c>
      <c r="R554" s="4">
        <f t="shared" si="198"/>
        <v>2030.64</v>
      </c>
      <c r="S554" s="11">
        <v>0.157</v>
      </c>
      <c r="T554" s="8">
        <v>11</v>
      </c>
      <c r="U554" s="4">
        <f t="shared" si="199"/>
        <v>18830.12472</v>
      </c>
      <c r="V554" s="4">
        <f t="shared" si="200"/>
        <v>12882.87</v>
      </c>
      <c r="W554" s="4">
        <f t="shared" si="201"/>
        <v>5947.254719999999</v>
      </c>
      <c r="X554" s="11">
        <f t="shared" si="202"/>
        <v>0.31583724528830415</v>
      </c>
      <c r="Y554" s="3" t="str">
        <f t="shared" si="196"/>
        <v>Mar-2023</v>
      </c>
      <c r="Z554" s="3">
        <f t="shared" si="203"/>
        <v>44986</v>
      </c>
      <c r="AA554" s="3">
        <f t="shared" si="204"/>
        <v>44986</v>
      </c>
      <c r="AB554">
        <f t="shared" si="205"/>
        <v>0</v>
      </c>
      <c r="AC554" s="18" t="str">
        <f t="shared" si="197"/>
        <v>Q1-2023</v>
      </c>
      <c r="AD554" t="str">
        <f t="shared" si="206"/>
        <v>Asia → Japan → Nagoya</v>
      </c>
      <c r="AG554" t="str">
        <f t="shared" si="207"/>
        <v>High</v>
      </c>
      <c r="AH554">
        <f t="shared" si="208"/>
        <v>0</v>
      </c>
      <c r="AI554">
        <f t="shared" si="209"/>
        <v>0</v>
      </c>
      <c r="AJ554" s="11">
        <f>MIN(S554, WhatIf_Panel!$B$2)</f>
        <v>0.157</v>
      </c>
      <c r="AK554">
        <f>P554 * (1 + WhatIf_Panel!$B$3)</f>
        <v>1288.2870000000003</v>
      </c>
      <c r="AL554">
        <f>ROUND(T554 * (1 + WhatIf_Panel!$B$4), 0)</f>
        <v>12</v>
      </c>
      <c r="AM554">
        <f t="shared" si="210"/>
        <v>20541.954239999999</v>
      </c>
      <c r="AN554">
        <f t="shared" si="211"/>
        <v>15459.444000000003</v>
      </c>
      <c r="AO554">
        <f t="shared" si="212"/>
        <v>5082.510239999996</v>
      </c>
      <c r="AP554" s="11">
        <f t="shared" si="213"/>
        <v>0.24742096981713441</v>
      </c>
      <c r="AQ554" s="4">
        <f t="shared" si="214"/>
        <v>1711.8295199999993</v>
      </c>
      <c r="AR554" s="4">
        <f t="shared" si="215"/>
        <v>-864.74448000000302</v>
      </c>
    </row>
    <row r="555" spans="1:44" x14ac:dyDescent="0.25">
      <c r="A555" t="s">
        <v>567</v>
      </c>
      <c r="B555" s="3">
        <v>45704</v>
      </c>
      <c r="C555" s="13">
        <v>45733</v>
      </c>
      <c r="D555">
        <f t="shared" si="192"/>
        <v>29</v>
      </c>
      <c r="E555" t="str">
        <f t="shared" si="193"/>
        <v>Original</v>
      </c>
      <c r="F555" s="3">
        <f t="shared" si="194"/>
        <v>45733</v>
      </c>
      <c r="G555" s="8">
        <f t="shared" si="195"/>
        <v>29</v>
      </c>
      <c r="H555" t="s">
        <v>649</v>
      </c>
      <c r="I555" t="s">
        <v>656</v>
      </c>
      <c r="J555" t="s">
        <v>684</v>
      </c>
      <c r="K555" t="s">
        <v>704</v>
      </c>
      <c r="L555" t="s">
        <v>707</v>
      </c>
      <c r="M555" t="s">
        <v>716</v>
      </c>
      <c r="N555" t="s">
        <v>733</v>
      </c>
      <c r="O555" t="s">
        <v>1285</v>
      </c>
      <c r="P555" s="4">
        <v>730.42</v>
      </c>
      <c r="Q555" s="23">
        <v>956.7</v>
      </c>
      <c r="R555" s="4">
        <f t="shared" si="198"/>
        <v>956.7</v>
      </c>
      <c r="S555" s="11">
        <v>4.2000000000000003E-2</v>
      </c>
      <c r="T555" s="8">
        <v>22</v>
      </c>
      <c r="U555" s="4">
        <f t="shared" si="199"/>
        <v>20163.409200000002</v>
      </c>
      <c r="V555" s="4">
        <f t="shared" si="200"/>
        <v>16069.24</v>
      </c>
      <c r="W555" s="4">
        <f t="shared" si="201"/>
        <v>4094.1692000000021</v>
      </c>
      <c r="X555" s="11">
        <f t="shared" si="202"/>
        <v>0.20304945256975698</v>
      </c>
      <c r="Y555" s="3" t="str">
        <f t="shared" si="196"/>
        <v>Feb-2025</v>
      </c>
      <c r="Z555" s="3">
        <f t="shared" si="203"/>
        <v>45689</v>
      </c>
      <c r="AA555" s="3">
        <f t="shared" si="204"/>
        <v>44927</v>
      </c>
      <c r="AB555">
        <f t="shared" si="205"/>
        <v>25</v>
      </c>
      <c r="AC555" s="18" t="str">
        <f t="shared" si="197"/>
        <v>Q1-2025</v>
      </c>
      <c r="AD555" t="str">
        <f t="shared" si="206"/>
        <v>Europe → Germany → Munich</v>
      </c>
      <c r="AG555" t="str">
        <f t="shared" si="207"/>
        <v>Medium</v>
      </c>
      <c r="AH555">
        <f t="shared" si="208"/>
        <v>0</v>
      </c>
      <c r="AI555">
        <f t="shared" si="209"/>
        <v>0</v>
      </c>
      <c r="AJ555" s="11">
        <f>MIN(S555, WhatIf_Panel!$B$2)</f>
        <v>4.2000000000000003E-2</v>
      </c>
      <c r="AK555">
        <f>P555 * (1 + WhatIf_Panel!$B$3)</f>
        <v>803.46199999999999</v>
      </c>
      <c r="AL555">
        <f>ROUND(T555 * (1 + WhatIf_Panel!$B$4), 0)</f>
        <v>23</v>
      </c>
      <c r="AM555">
        <f t="shared" si="210"/>
        <v>21079.927800000001</v>
      </c>
      <c r="AN555">
        <f t="shared" si="211"/>
        <v>18479.626</v>
      </c>
      <c r="AO555">
        <f t="shared" si="212"/>
        <v>2600.3018000000011</v>
      </c>
      <c r="AP555" s="11">
        <f t="shared" si="213"/>
        <v>0.12335439782673265</v>
      </c>
      <c r="AQ555" s="4">
        <f t="shared" si="214"/>
        <v>916.51859999999942</v>
      </c>
      <c r="AR555" s="4">
        <f t="shared" si="215"/>
        <v>-1493.867400000001</v>
      </c>
    </row>
    <row r="556" spans="1:44" x14ac:dyDescent="0.25">
      <c r="A556" t="s">
        <v>568</v>
      </c>
      <c r="B556" s="3">
        <v>45703</v>
      </c>
      <c r="C556" s="13">
        <v>45717</v>
      </c>
      <c r="D556">
        <f t="shared" si="192"/>
        <v>14</v>
      </c>
      <c r="E556" t="str">
        <f t="shared" si="193"/>
        <v>Original</v>
      </c>
      <c r="F556" s="3">
        <f t="shared" si="194"/>
        <v>45717</v>
      </c>
      <c r="G556" s="8">
        <f t="shared" si="195"/>
        <v>14</v>
      </c>
      <c r="H556" t="s">
        <v>646</v>
      </c>
      <c r="I556" t="s">
        <v>650</v>
      </c>
      <c r="J556" t="s">
        <v>675</v>
      </c>
      <c r="K556" t="s">
        <v>702</v>
      </c>
      <c r="L556" t="s">
        <v>711</v>
      </c>
      <c r="M556" t="s">
        <v>716</v>
      </c>
      <c r="N556" t="s">
        <v>733</v>
      </c>
      <c r="O556" t="s">
        <v>1286</v>
      </c>
      <c r="P556" s="4">
        <v>1162.8599999999999</v>
      </c>
      <c r="Q556" s="23">
        <v>1447.68</v>
      </c>
      <c r="R556" s="4">
        <f t="shared" si="198"/>
        <v>1447.68</v>
      </c>
      <c r="S556" s="11">
        <v>8.6999999999999994E-2</v>
      </c>
      <c r="T556" s="8">
        <v>12</v>
      </c>
      <c r="U556" s="4">
        <f t="shared" si="199"/>
        <v>15860.782080000001</v>
      </c>
      <c r="V556" s="4">
        <f t="shared" si="200"/>
        <v>13954.32</v>
      </c>
      <c r="W556" s="4">
        <f t="shared" si="201"/>
        <v>1906.4620800000012</v>
      </c>
      <c r="X556" s="11">
        <f t="shared" si="202"/>
        <v>0.12019975247021369</v>
      </c>
      <c r="Y556" s="3" t="str">
        <f t="shared" si="196"/>
        <v>Feb-2025</v>
      </c>
      <c r="Z556" s="3">
        <f t="shared" si="203"/>
        <v>45689</v>
      </c>
      <c r="AA556" s="3">
        <f t="shared" si="204"/>
        <v>44927</v>
      </c>
      <c r="AB556">
        <f t="shared" si="205"/>
        <v>25</v>
      </c>
      <c r="AC556" s="18" t="str">
        <f t="shared" si="197"/>
        <v>Q1-2025</v>
      </c>
      <c r="AD556" t="str">
        <f t="shared" si="206"/>
        <v>Africa → Kenya → Mombasa</v>
      </c>
      <c r="AG556" t="str">
        <f t="shared" si="207"/>
        <v>Medium</v>
      </c>
      <c r="AH556">
        <f t="shared" si="208"/>
        <v>0</v>
      </c>
      <c r="AI556">
        <f t="shared" si="209"/>
        <v>0</v>
      </c>
      <c r="AJ556" s="11">
        <f>MIN(S556, WhatIf_Panel!$B$2)</f>
        <v>8.6999999999999994E-2</v>
      </c>
      <c r="AK556">
        <f>P556 * (1 + WhatIf_Panel!$B$3)</f>
        <v>1279.146</v>
      </c>
      <c r="AL556">
        <f>ROUND(T556 * (1 + WhatIf_Panel!$B$4), 0)</f>
        <v>13</v>
      </c>
      <c r="AM556">
        <f t="shared" si="210"/>
        <v>17182.513920000001</v>
      </c>
      <c r="AN556">
        <f t="shared" si="211"/>
        <v>16628.898000000001</v>
      </c>
      <c r="AO556">
        <f t="shared" si="212"/>
        <v>553.61592000000019</v>
      </c>
      <c r="AP556" s="11">
        <f t="shared" si="213"/>
        <v>3.2219727717234997E-2</v>
      </c>
      <c r="AQ556" s="4">
        <f t="shared" si="214"/>
        <v>1321.7318400000004</v>
      </c>
      <c r="AR556" s="4">
        <f t="shared" si="215"/>
        <v>-1352.846160000001</v>
      </c>
    </row>
    <row r="557" spans="1:44" x14ac:dyDescent="0.25">
      <c r="A557" t="s">
        <v>569</v>
      </c>
      <c r="B557" s="3">
        <v>45535</v>
      </c>
      <c r="C557" s="13">
        <v>45561</v>
      </c>
      <c r="D557">
        <f t="shared" si="192"/>
        <v>26</v>
      </c>
      <c r="E557" t="str">
        <f t="shared" si="193"/>
        <v>Original</v>
      </c>
      <c r="F557" s="3">
        <f t="shared" si="194"/>
        <v>45561</v>
      </c>
      <c r="G557" s="8">
        <f t="shared" si="195"/>
        <v>26</v>
      </c>
      <c r="H557" t="s">
        <v>647</v>
      </c>
      <c r="I557" t="s">
        <v>652</v>
      </c>
      <c r="J557" t="s">
        <v>689</v>
      </c>
      <c r="K557" t="s">
        <v>702</v>
      </c>
      <c r="L557" t="s">
        <v>708</v>
      </c>
      <c r="M557" t="s">
        <v>714</v>
      </c>
      <c r="N557" t="s">
        <v>730</v>
      </c>
      <c r="O557" t="s">
        <v>1287</v>
      </c>
      <c r="P557" s="4">
        <v>1189.03</v>
      </c>
      <c r="Q557" s="23">
        <v>2949.62</v>
      </c>
      <c r="R557" s="4">
        <f t="shared" si="198"/>
        <v>2949.62</v>
      </c>
      <c r="S557" s="11">
        <v>0.125</v>
      </c>
      <c r="T557" s="8">
        <v>13</v>
      </c>
      <c r="U557" s="4">
        <f t="shared" si="199"/>
        <v>33551.927499999998</v>
      </c>
      <c r="V557" s="4">
        <f t="shared" si="200"/>
        <v>15457.39</v>
      </c>
      <c r="W557" s="4">
        <f t="shared" si="201"/>
        <v>18094.537499999999</v>
      </c>
      <c r="X557" s="11">
        <f t="shared" si="202"/>
        <v>0.53929949330034765</v>
      </c>
      <c r="Y557" s="3" t="str">
        <f t="shared" si="196"/>
        <v>Aug-2024</v>
      </c>
      <c r="Z557" s="3">
        <f t="shared" si="203"/>
        <v>45505</v>
      </c>
      <c r="AA557" s="3">
        <f t="shared" si="204"/>
        <v>44986</v>
      </c>
      <c r="AB557">
        <f t="shared" si="205"/>
        <v>17</v>
      </c>
      <c r="AC557" s="18" t="str">
        <f t="shared" si="197"/>
        <v>Q3-2024</v>
      </c>
      <c r="AD557" t="str">
        <f t="shared" si="206"/>
        <v>Asia → Japan → Tokyo</v>
      </c>
      <c r="AG557" t="str">
        <f t="shared" si="207"/>
        <v>High</v>
      </c>
      <c r="AH557">
        <f t="shared" si="208"/>
        <v>0</v>
      </c>
      <c r="AI557">
        <f t="shared" si="209"/>
        <v>0</v>
      </c>
      <c r="AJ557" s="11">
        <f>MIN(S557, WhatIf_Panel!$B$2)</f>
        <v>0.125</v>
      </c>
      <c r="AK557">
        <f>P557 * (1 + WhatIf_Panel!$B$3)</f>
        <v>1307.933</v>
      </c>
      <c r="AL557">
        <f>ROUND(T557 * (1 + WhatIf_Panel!$B$4), 0)</f>
        <v>14</v>
      </c>
      <c r="AM557">
        <f t="shared" si="210"/>
        <v>36132.845000000001</v>
      </c>
      <c r="AN557">
        <f t="shared" si="211"/>
        <v>18311.061999999998</v>
      </c>
      <c r="AO557">
        <f t="shared" si="212"/>
        <v>17821.783000000003</v>
      </c>
      <c r="AP557" s="11">
        <f t="shared" si="213"/>
        <v>0.49322944263038249</v>
      </c>
      <c r="AQ557" s="4">
        <f t="shared" si="214"/>
        <v>2580.9175000000032</v>
      </c>
      <c r="AR557" s="4">
        <f t="shared" si="215"/>
        <v>-272.75449999999546</v>
      </c>
    </row>
    <row r="558" spans="1:44" x14ac:dyDescent="0.25">
      <c r="A558" t="s">
        <v>570</v>
      </c>
      <c r="B558" s="3">
        <v>45053</v>
      </c>
      <c r="C558" s="13">
        <v>45066</v>
      </c>
      <c r="D558">
        <f t="shared" si="192"/>
        <v>13</v>
      </c>
      <c r="E558" t="str">
        <f t="shared" si="193"/>
        <v>Original</v>
      </c>
      <c r="F558" s="3">
        <f t="shared" si="194"/>
        <v>45066</v>
      </c>
      <c r="G558" s="8">
        <f t="shared" si="195"/>
        <v>13</v>
      </c>
      <c r="H558" t="s">
        <v>647</v>
      </c>
      <c r="I558" t="s">
        <v>654</v>
      </c>
      <c r="J558" t="s">
        <v>691</v>
      </c>
      <c r="K558" t="s">
        <v>706</v>
      </c>
      <c r="L558" t="s">
        <v>707</v>
      </c>
      <c r="M558" t="s">
        <v>726</v>
      </c>
      <c r="N558" t="s">
        <v>733</v>
      </c>
      <c r="O558" t="s">
        <v>1288</v>
      </c>
      <c r="P558" s="4">
        <v>1443.28</v>
      </c>
      <c r="Q558" s="23">
        <v>2580.5700000000002</v>
      </c>
      <c r="R558" s="4">
        <f t="shared" si="198"/>
        <v>2580.5700000000002</v>
      </c>
      <c r="S558" s="11">
        <v>0</v>
      </c>
      <c r="T558" s="8">
        <v>18</v>
      </c>
      <c r="U558" s="4">
        <f t="shared" si="199"/>
        <v>46450.26</v>
      </c>
      <c r="V558" s="4">
        <f t="shared" si="200"/>
        <v>25979.040000000001</v>
      </c>
      <c r="W558" s="4">
        <f t="shared" si="201"/>
        <v>20471.22</v>
      </c>
      <c r="X558" s="11">
        <f t="shared" si="202"/>
        <v>0.4407127107577008</v>
      </c>
      <c r="Y558" s="3" t="str">
        <f t="shared" si="196"/>
        <v>May-2023</v>
      </c>
      <c r="Z558" s="3">
        <f t="shared" si="203"/>
        <v>45047</v>
      </c>
      <c r="AA558" s="3">
        <f t="shared" si="204"/>
        <v>44927</v>
      </c>
      <c r="AB558">
        <f t="shared" si="205"/>
        <v>4</v>
      </c>
      <c r="AC558" s="18" t="str">
        <f t="shared" si="197"/>
        <v>Q2-2023</v>
      </c>
      <c r="AD558" t="str">
        <f t="shared" si="206"/>
        <v>Asia → India → Mumbai</v>
      </c>
      <c r="AG558" t="str">
        <f t="shared" si="207"/>
        <v>High</v>
      </c>
      <c r="AH558">
        <f t="shared" si="208"/>
        <v>0</v>
      </c>
      <c r="AI558">
        <f t="shared" si="209"/>
        <v>0</v>
      </c>
      <c r="AJ558" s="11">
        <f>MIN(S558, WhatIf_Panel!$B$2)</f>
        <v>0</v>
      </c>
      <c r="AK558">
        <f>P558 * (1 + WhatIf_Panel!$B$3)</f>
        <v>1587.6080000000002</v>
      </c>
      <c r="AL558">
        <f>ROUND(T558 * (1 + WhatIf_Panel!$B$4), 0)</f>
        <v>19</v>
      </c>
      <c r="AM558">
        <f t="shared" si="210"/>
        <v>49030.83</v>
      </c>
      <c r="AN558">
        <f t="shared" si="211"/>
        <v>30164.552000000003</v>
      </c>
      <c r="AO558">
        <f t="shared" si="212"/>
        <v>18866.277999999998</v>
      </c>
      <c r="AP558" s="11">
        <f t="shared" si="213"/>
        <v>0.38478398183347085</v>
      </c>
      <c r="AQ558" s="4">
        <f t="shared" si="214"/>
        <v>2580.5699999999997</v>
      </c>
      <c r="AR558" s="4">
        <f t="shared" si="215"/>
        <v>-1604.9420000000027</v>
      </c>
    </row>
    <row r="559" spans="1:44" x14ac:dyDescent="0.25">
      <c r="A559" t="s">
        <v>571</v>
      </c>
      <c r="B559" s="3">
        <v>45791</v>
      </c>
      <c r="C559" s="13">
        <v>45789</v>
      </c>
      <c r="D559">
        <f t="shared" si="192"/>
        <v>-2</v>
      </c>
      <c r="E559" t="str">
        <f t="shared" si="193"/>
        <v>Corrected</v>
      </c>
      <c r="F559" s="3">
        <f t="shared" si="194"/>
        <v>45793</v>
      </c>
      <c r="G559" s="8">
        <f t="shared" si="195"/>
        <v>2</v>
      </c>
      <c r="H559" t="s">
        <v>648</v>
      </c>
      <c r="I559" t="s">
        <v>653</v>
      </c>
      <c r="J559" t="s">
        <v>688</v>
      </c>
      <c r="K559" t="s">
        <v>703</v>
      </c>
      <c r="L559" t="s">
        <v>710</v>
      </c>
      <c r="M559" t="s">
        <v>721</v>
      </c>
      <c r="N559" t="s">
        <v>728</v>
      </c>
      <c r="O559" t="s">
        <v>1289</v>
      </c>
      <c r="P559" s="4">
        <v>883.5</v>
      </c>
      <c r="Q559" s="23">
        <v>1978.91</v>
      </c>
      <c r="R559" s="4">
        <f t="shared" si="198"/>
        <v>1978.91</v>
      </c>
      <c r="S559" s="11">
        <v>5.3999999999999999E-2</v>
      </c>
      <c r="T559" s="8">
        <v>27</v>
      </c>
      <c r="U559" s="4">
        <f t="shared" si="199"/>
        <v>50545.319219999998</v>
      </c>
      <c r="V559" s="4">
        <f t="shared" si="200"/>
        <v>23854.5</v>
      </c>
      <c r="W559" s="4">
        <f t="shared" si="201"/>
        <v>26690.819219999998</v>
      </c>
      <c r="X559" s="11">
        <f t="shared" si="202"/>
        <v>0.52805718970390547</v>
      </c>
      <c r="Y559" s="3" t="str">
        <f t="shared" si="196"/>
        <v>May-2025</v>
      </c>
      <c r="Z559" s="3">
        <f t="shared" si="203"/>
        <v>45778</v>
      </c>
      <c r="AA559" s="3">
        <f t="shared" si="204"/>
        <v>44927</v>
      </c>
      <c r="AB559">
        <f t="shared" si="205"/>
        <v>28</v>
      </c>
      <c r="AC559" s="18" t="str">
        <f t="shared" si="197"/>
        <v>Q2-2025</v>
      </c>
      <c r="AD559" t="str">
        <f t="shared" si="206"/>
        <v>Americas → Canada → Vancouver</v>
      </c>
      <c r="AG559" t="str">
        <f t="shared" si="207"/>
        <v>High</v>
      </c>
      <c r="AH559">
        <f t="shared" si="208"/>
        <v>1</v>
      </c>
      <c r="AI559">
        <f t="shared" si="209"/>
        <v>0</v>
      </c>
      <c r="AJ559" s="11">
        <f>MIN(S559, WhatIf_Panel!$B$2)</f>
        <v>5.3999999999999999E-2</v>
      </c>
      <c r="AK559">
        <f>P559 * (1 + WhatIf_Panel!$B$3)</f>
        <v>971.85</v>
      </c>
      <c r="AL559">
        <f>ROUND(T559 * (1 + WhatIf_Panel!$B$4), 0)</f>
        <v>28</v>
      </c>
      <c r="AM559">
        <f t="shared" si="210"/>
        <v>52417.36808</v>
      </c>
      <c r="AN559">
        <f t="shared" si="211"/>
        <v>27211.8</v>
      </c>
      <c r="AO559">
        <f t="shared" si="212"/>
        <v>25205.568080000001</v>
      </c>
      <c r="AP559" s="11">
        <f t="shared" si="213"/>
        <v>0.48086290867429604</v>
      </c>
      <c r="AQ559" s="4">
        <f t="shared" si="214"/>
        <v>1872.0488600000026</v>
      </c>
      <c r="AR559" s="4">
        <f t="shared" si="215"/>
        <v>-1485.2511399999967</v>
      </c>
    </row>
    <row r="560" spans="1:44" x14ac:dyDescent="0.25">
      <c r="A560" t="s">
        <v>572</v>
      </c>
      <c r="B560" s="3">
        <v>45362</v>
      </c>
      <c r="C560" s="13">
        <v>45380</v>
      </c>
      <c r="D560">
        <f t="shared" si="192"/>
        <v>18</v>
      </c>
      <c r="E560" t="str">
        <f t="shared" si="193"/>
        <v>Original</v>
      </c>
      <c r="F560" s="3">
        <f t="shared" si="194"/>
        <v>45380</v>
      </c>
      <c r="G560" s="8">
        <f t="shared" si="195"/>
        <v>18</v>
      </c>
      <c r="H560" t="s">
        <v>648</v>
      </c>
      <c r="I560" t="s">
        <v>660</v>
      </c>
      <c r="J560" t="s">
        <v>700</v>
      </c>
      <c r="K560" t="s">
        <v>701</v>
      </c>
      <c r="L560" t="s">
        <v>707</v>
      </c>
      <c r="M560" t="s">
        <v>724</v>
      </c>
      <c r="N560" t="s">
        <v>732</v>
      </c>
      <c r="O560" t="s">
        <v>1290</v>
      </c>
      <c r="P560" s="4">
        <v>710.98</v>
      </c>
      <c r="Q560" s="23">
        <v>1481.45</v>
      </c>
      <c r="R560" s="4">
        <f t="shared" si="198"/>
        <v>1481.45</v>
      </c>
      <c r="S560" s="11">
        <v>0.21099999999999999</v>
      </c>
      <c r="T560" s="8">
        <v>9</v>
      </c>
      <c r="U560" s="4">
        <f t="shared" si="199"/>
        <v>10519.776450000001</v>
      </c>
      <c r="V560" s="4">
        <f t="shared" si="200"/>
        <v>6398.82</v>
      </c>
      <c r="W560" s="4">
        <f t="shared" si="201"/>
        <v>4120.9564500000015</v>
      </c>
      <c r="X560" s="11">
        <f t="shared" si="202"/>
        <v>0.39173422264120461</v>
      </c>
      <c r="Y560" s="3" t="str">
        <f t="shared" si="196"/>
        <v>Mar-2024</v>
      </c>
      <c r="Z560" s="3">
        <f t="shared" si="203"/>
        <v>45352</v>
      </c>
      <c r="AA560" s="3">
        <f t="shared" si="204"/>
        <v>44927</v>
      </c>
      <c r="AB560">
        <f t="shared" si="205"/>
        <v>14</v>
      </c>
      <c r="AC560" s="18" t="str">
        <f t="shared" si="197"/>
        <v>Q1-2024</v>
      </c>
      <c r="AD560" t="str">
        <f t="shared" si="206"/>
        <v>Americas → USA → New York</v>
      </c>
      <c r="AG560" t="str">
        <f t="shared" si="207"/>
        <v>Medium</v>
      </c>
      <c r="AH560">
        <f t="shared" si="208"/>
        <v>0</v>
      </c>
      <c r="AI560">
        <f t="shared" si="209"/>
        <v>1</v>
      </c>
      <c r="AJ560" s="11">
        <f>MIN(S560, WhatIf_Panel!$B$2)</f>
        <v>0.21099999999999999</v>
      </c>
      <c r="AK560">
        <f>P560 * (1 + WhatIf_Panel!$B$3)</f>
        <v>782.07800000000009</v>
      </c>
      <c r="AL560">
        <f>ROUND(T560 * (1 + WhatIf_Panel!$B$4), 0)</f>
        <v>9</v>
      </c>
      <c r="AM560">
        <f t="shared" si="210"/>
        <v>10519.776450000001</v>
      </c>
      <c r="AN560">
        <f t="shared" si="211"/>
        <v>7038.7020000000011</v>
      </c>
      <c r="AO560">
        <f t="shared" si="212"/>
        <v>3481.0744500000001</v>
      </c>
      <c r="AP560" s="11">
        <f t="shared" si="213"/>
        <v>0.33090764490532493</v>
      </c>
      <c r="AQ560" s="4">
        <f t="shared" si="214"/>
        <v>0</v>
      </c>
      <c r="AR560" s="4">
        <f t="shared" si="215"/>
        <v>-639.88200000000143</v>
      </c>
    </row>
    <row r="561" spans="1:44" x14ac:dyDescent="0.25">
      <c r="A561" t="s">
        <v>573</v>
      </c>
      <c r="B561" s="3">
        <v>45430</v>
      </c>
      <c r="C561" s="13">
        <v>45434</v>
      </c>
      <c r="D561">
        <f t="shared" si="192"/>
        <v>4</v>
      </c>
      <c r="E561" t="str">
        <f t="shared" si="193"/>
        <v>Original</v>
      </c>
      <c r="F561" s="3">
        <f t="shared" si="194"/>
        <v>45434</v>
      </c>
      <c r="G561" s="8">
        <f t="shared" si="195"/>
        <v>4</v>
      </c>
      <c r="H561" t="s">
        <v>646</v>
      </c>
      <c r="I561" t="s">
        <v>650</v>
      </c>
      <c r="J561" t="s">
        <v>664</v>
      </c>
      <c r="K561" t="s">
        <v>701</v>
      </c>
      <c r="L561" t="s">
        <v>711</v>
      </c>
      <c r="M561" t="s">
        <v>722</v>
      </c>
      <c r="N561" t="s">
        <v>733</v>
      </c>
      <c r="O561" t="s">
        <v>1291</v>
      </c>
      <c r="P561" s="4">
        <v>857.42</v>
      </c>
      <c r="Q561" s="23">
        <v>1658.92</v>
      </c>
      <c r="R561" s="4">
        <f t="shared" si="198"/>
        <v>1658.92</v>
      </c>
      <c r="S561" s="11">
        <v>0.122</v>
      </c>
      <c r="T561" s="8">
        <v>9</v>
      </c>
      <c r="U561" s="4">
        <f t="shared" si="199"/>
        <v>13108.78584</v>
      </c>
      <c r="V561" s="4">
        <f t="shared" si="200"/>
        <v>7716.78</v>
      </c>
      <c r="W561" s="4">
        <f t="shared" si="201"/>
        <v>5392.0058400000007</v>
      </c>
      <c r="X561" s="11">
        <f t="shared" si="202"/>
        <v>0.41132763215544305</v>
      </c>
      <c r="Y561" s="3" t="str">
        <f t="shared" si="196"/>
        <v>May-2024</v>
      </c>
      <c r="Z561" s="3">
        <f t="shared" si="203"/>
        <v>45413</v>
      </c>
      <c r="AA561" s="3">
        <f t="shared" si="204"/>
        <v>44927</v>
      </c>
      <c r="AB561">
        <f t="shared" si="205"/>
        <v>16</v>
      </c>
      <c r="AC561" s="18" t="str">
        <f t="shared" si="197"/>
        <v>Q2-2024</v>
      </c>
      <c r="AD561" t="str">
        <f t="shared" si="206"/>
        <v>Africa → Kenya → Nairobi</v>
      </c>
      <c r="AG561" t="str">
        <f t="shared" si="207"/>
        <v>High</v>
      </c>
      <c r="AH561">
        <f t="shared" si="208"/>
        <v>1</v>
      </c>
      <c r="AI561">
        <f t="shared" si="209"/>
        <v>0</v>
      </c>
      <c r="AJ561" s="11">
        <f>MIN(S561, WhatIf_Panel!$B$2)</f>
        <v>0.122</v>
      </c>
      <c r="AK561">
        <f>P561 * (1 + WhatIf_Panel!$B$3)</f>
        <v>943.16200000000003</v>
      </c>
      <c r="AL561">
        <f>ROUND(T561 * (1 + WhatIf_Panel!$B$4), 0)</f>
        <v>9</v>
      </c>
      <c r="AM561">
        <f t="shared" si="210"/>
        <v>13108.78584</v>
      </c>
      <c r="AN561">
        <f t="shared" si="211"/>
        <v>8488.4580000000005</v>
      </c>
      <c r="AO561">
        <f t="shared" si="212"/>
        <v>4620.3278399999999</v>
      </c>
      <c r="AP561" s="11">
        <f t="shared" si="213"/>
        <v>0.35246039537098728</v>
      </c>
      <c r="AQ561" s="4">
        <f t="shared" si="214"/>
        <v>0</v>
      </c>
      <c r="AR561" s="4">
        <f t="shared" si="215"/>
        <v>-771.67800000000079</v>
      </c>
    </row>
    <row r="562" spans="1:44" x14ac:dyDescent="0.25">
      <c r="A562" t="s">
        <v>574</v>
      </c>
      <c r="B562" s="3">
        <v>45299</v>
      </c>
      <c r="C562" s="13">
        <v>45303</v>
      </c>
      <c r="D562">
        <f t="shared" si="192"/>
        <v>4</v>
      </c>
      <c r="E562" t="str">
        <f t="shared" si="193"/>
        <v>Original</v>
      </c>
      <c r="F562" s="3">
        <f t="shared" si="194"/>
        <v>45303</v>
      </c>
      <c r="G562" s="8">
        <f t="shared" si="195"/>
        <v>4</v>
      </c>
      <c r="H562" t="s">
        <v>647</v>
      </c>
      <c r="I562" t="s">
        <v>654</v>
      </c>
      <c r="J562" t="s">
        <v>668</v>
      </c>
      <c r="K562" t="s">
        <v>701</v>
      </c>
      <c r="L562" t="s">
        <v>711</v>
      </c>
      <c r="M562" t="s">
        <v>718</v>
      </c>
      <c r="N562" t="s">
        <v>728</v>
      </c>
      <c r="O562" t="s">
        <v>1292</v>
      </c>
      <c r="P562" s="4">
        <v>802.32</v>
      </c>
      <c r="Q562" s="23">
        <v>602.34</v>
      </c>
      <c r="R562" s="4">
        <f t="shared" si="198"/>
        <v>602.34</v>
      </c>
      <c r="S562" s="11">
        <v>0.12</v>
      </c>
      <c r="T562" s="8">
        <v>25</v>
      </c>
      <c r="U562" s="4">
        <f t="shared" si="199"/>
        <v>13251.48</v>
      </c>
      <c r="V562" s="4">
        <f t="shared" si="200"/>
        <v>20058</v>
      </c>
      <c r="W562" s="4">
        <f t="shared" si="201"/>
        <v>-6806.52</v>
      </c>
      <c r="X562" s="11">
        <f t="shared" si="202"/>
        <v>-0.51364224977134632</v>
      </c>
      <c r="Y562" s="3" t="str">
        <f t="shared" si="196"/>
        <v>Jan-2024</v>
      </c>
      <c r="Z562" s="3">
        <f t="shared" si="203"/>
        <v>45292</v>
      </c>
      <c r="AA562" s="3">
        <f t="shared" si="204"/>
        <v>44927</v>
      </c>
      <c r="AB562">
        <f t="shared" si="205"/>
        <v>12</v>
      </c>
      <c r="AC562" s="18" t="str">
        <f t="shared" si="197"/>
        <v>Q1-2024</v>
      </c>
      <c r="AD562" t="str">
        <f t="shared" si="206"/>
        <v>Asia → India → Bengaluru</v>
      </c>
      <c r="AG562" t="str">
        <f t="shared" si="207"/>
        <v>Low</v>
      </c>
      <c r="AH562">
        <f t="shared" si="208"/>
        <v>1</v>
      </c>
      <c r="AI562">
        <f t="shared" si="209"/>
        <v>0</v>
      </c>
      <c r="AJ562" s="11">
        <f>MIN(S562, WhatIf_Panel!$B$2)</f>
        <v>0.12</v>
      </c>
      <c r="AK562">
        <f>P562 * (1 + WhatIf_Panel!$B$3)</f>
        <v>882.55200000000013</v>
      </c>
      <c r="AL562">
        <f>ROUND(T562 * (1 + WhatIf_Panel!$B$4), 0)</f>
        <v>26</v>
      </c>
      <c r="AM562">
        <f t="shared" si="210"/>
        <v>13781.539200000001</v>
      </c>
      <c r="AN562">
        <f t="shared" si="211"/>
        <v>22946.352000000003</v>
      </c>
      <c r="AO562">
        <f t="shared" si="212"/>
        <v>-9164.8128000000015</v>
      </c>
      <c r="AP562" s="11">
        <f t="shared" si="213"/>
        <v>-0.66500647474848096</v>
      </c>
      <c r="AQ562" s="4">
        <f t="shared" si="214"/>
        <v>530.05920000000151</v>
      </c>
      <c r="AR562" s="4">
        <f t="shared" si="215"/>
        <v>-2358.2928000000011</v>
      </c>
    </row>
    <row r="563" spans="1:44" x14ac:dyDescent="0.25">
      <c r="A563" t="s">
        <v>575</v>
      </c>
      <c r="B563" s="3">
        <v>45590</v>
      </c>
      <c r="C563" s="13">
        <v>45601</v>
      </c>
      <c r="D563">
        <f t="shared" si="192"/>
        <v>11</v>
      </c>
      <c r="E563" t="str">
        <f t="shared" si="193"/>
        <v>Original</v>
      </c>
      <c r="F563" s="3">
        <f t="shared" si="194"/>
        <v>45601</v>
      </c>
      <c r="G563" s="8">
        <f t="shared" si="195"/>
        <v>11</v>
      </c>
      <c r="H563" t="s">
        <v>648</v>
      </c>
      <c r="I563" t="s">
        <v>660</v>
      </c>
      <c r="J563" t="s">
        <v>700</v>
      </c>
      <c r="K563" t="s">
        <v>701</v>
      </c>
      <c r="L563" t="s">
        <v>710</v>
      </c>
      <c r="M563" t="s">
        <v>725</v>
      </c>
      <c r="N563" t="s">
        <v>727</v>
      </c>
      <c r="O563" t="s">
        <v>1293</v>
      </c>
      <c r="P563" s="4">
        <v>446.66</v>
      </c>
      <c r="Q563" s="23">
        <v>527.64</v>
      </c>
      <c r="R563" s="4">
        <f t="shared" si="198"/>
        <v>527.64</v>
      </c>
      <c r="S563" s="11">
        <v>0.14499999999999999</v>
      </c>
      <c r="T563" s="8">
        <v>15</v>
      </c>
      <c r="U563" s="4">
        <f t="shared" si="199"/>
        <v>6766.9829999999993</v>
      </c>
      <c r="V563" s="4">
        <f t="shared" si="200"/>
        <v>6699.9000000000005</v>
      </c>
      <c r="W563" s="4">
        <f t="shared" si="201"/>
        <v>67.082999999998719</v>
      </c>
      <c r="X563" s="11">
        <f t="shared" si="202"/>
        <v>9.9132804087137105E-3</v>
      </c>
      <c r="Y563" s="3" t="str">
        <f t="shared" si="196"/>
        <v>Oct-2024</v>
      </c>
      <c r="Z563" s="3">
        <f t="shared" si="203"/>
        <v>45566</v>
      </c>
      <c r="AA563" s="3">
        <f t="shared" si="204"/>
        <v>44927</v>
      </c>
      <c r="AB563">
        <f t="shared" si="205"/>
        <v>21</v>
      </c>
      <c r="AC563" s="18" t="str">
        <f t="shared" si="197"/>
        <v>Q4-2024</v>
      </c>
      <c r="AD563" t="str">
        <f t="shared" si="206"/>
        <v>Americas → USA → New York</v>
      </c>
      <c r="AG563" t="str">
        <f t="shared" si="207"/>
        <v>Low</v>
      </c>
      <c r="AH563">
        <f t="shared" si="208"/>
        <v>0</v>
      </c>
      <c r="AI563">
        <f t="shared" si="209"/>
        <v>0</v>
      </c>
      <c r="AJ563" s="11">
        <f>MIN(S563, WhatIf_Panel!$B$2)</f>
        <v>0.14499999999999999</v>
      </c>
      <c r="AK563">
        <f>P563 * (1 + WhatIf_Panel!$B$3)</f>
        <v>491.32600000000008</v>
      </c>
      <c r="AL563">
        <f>ROUND(T563 * (1 + WhatIf_Panel!$B$4), 0)</f>
        <v>16</v>
      </c>
      <c r="AM563">
        <f t="shared" si="210"/>
        <v>7218.1151999999993</v>
      </c>
      <c r="AN563">
        <f t="shared" si="211"/>
        <v>7861.2160000000013</v>
      </c>
      <c r="AO563">
        <f t="shared" si="212"/>
        <v>-643.10080000000198</v>
      </c>
      <c r="AP563" s="11">
        <f t="shared" si="213"/>
        <v>-8.9095391550415001E-2</v>
      </c>
      <c r="AQ563" s="4">
        <f t="shared" si="214"/>
        <v>451.13220000000001</v>
      </c>
      <c r="AR563" s="4">
        <f t="shared" si="215"/>
        <v>-710.1838000000007</v>
      </c>
    </row>
    <row r="564" spans="1:44" x14ac:dyDescent="0.25">
      <c r="A564" t="s">
        <v>576</v>
      </c>
      <c r="B564" s="3">
        <v>45626</v>
      </c>
      <c r="C564" s="13">
        <v>45645</v>
      </c>
      <c r="D564">
        <f t="shared" si="192"/>
        <v>19</v>
      </c>
      <c r="E564" t="str">
        <f t="shared" si="193"/>
        <v>Original</v>
      </c>
      <c r="F564" s="3">
        <f t="shared" si="194"/>
        <v>45645</v>
      </c>
      <c r="G564" s="8">
        <f t="shared" si="195"/>
        <v>19</v>
      </c>
      <c r="H564" t="s">
        <v>646</v>
      </c>
      <c r="I564" t="s">
        <v>650</v>
      </c>
      <c r="J564" t="s">
        <v>662</v>
      </c>
      <c r="K564" t="s">
        <v>701</v>
      </c>
      <c r="L564" t="s">
        <v>708</v>
      </c>
      <c r="M564" t="s">
        <v>716</v>
      </c>
      <c r="N564" t="s">
        <v>730</v>
      </c>
      <c r="O564" t="s">
        <v>1294</v>
      </c>
      <c r="P564" s="4">
        <v>1195.98</v>
      </c>
      <c r="Q564" s="23">
        <v>1841.9</v>
      </c>
      <c r="R564" s="4">
        <f t="shared" si="198"/>
        <v>1841.9</v>
      </c>
      <c r="S564" s="11">
        <v>5.5E-2</v>
      </c>
      <c r="T564" s="8">
        <v>19</v>
      </c>
      <c r="U564" s="4">
        <f t="shared" si="199"/>
        <v>33071.3145</v>
      </c>
      <c r="V564" s="4">
        <f t="shared" si="200"/>
        <v>22723.62</v>
      </c>
      <c r="W564" s="4">
        <f t="shared" si="201"/>
        <v>10347.694500000001</v>
      </c>
      <c r="X564" s="11">
        <f t="shared" si="202"/>
        <v>0.31289032977506842</v>
      </c>
      <c r="Y564" s="3" t="str">
        <f t="shared" si="196"/>
        <v>Nov-2024</v>
      </c>
      <c r="Z564" s="3">
        <f t="shared" si="203"/>
        <v>45597</v>
      </c>
      <c r="AA564" s="3">
        <f t="shared" si="204"/>
        <v>44927</v>
      </c>
      <c r="AB564">
        <f t="shared" si="205"/>
        <v>22</v>
      </c>
      <c r="AC564" s="18" t="str">
        <f t="shared" si="197"/>
        <v>Q4-2024</v>
      </c>
      <c r="AD564" t="str">
        <f t="shared" si="206"/>
        <v>Africa → Kenya → Kisumu</v>
      </c>
      <c r="AG564" t="str">
        <f t="shared" si="207"/>
        <v>High</v>
      </c>
      <c r="AH564">
        <f t="shared" si="208"/>
        <v>0</v>
      </c>
      <c r="AI564">
        <f t="shared" si="209"/>
        <v>0</v>
      </c>
      <c r="AJ564" s="11">
        <f>MIN(S564, WhatIf_Panel!$B$2)</f>
        <v>5.5E-2</v>
      </c>
      <c r="AK564">
        <f>P564 * (1 + WhatIf_Panel!$B$3)</f>
        <v>1315.5780000000002</v>
      </c>
      <c r="AL564">
        <f>ROUND(T564 * (1 + WhatIf_Panel!$B$4), 0)</f>
        <v>20</v>
      </c>
      <c r="AM564">
        <f t="shared" si="210"/>
        <v>34811.909999999996</v>
      </c>
      <c r="AN564">
        <f t="shared" si="211"/>
        <v>26311.560000000005</v>
      </c>
      <c r="AO564">
        <f t="shared" si="212"/>
        <v>8500.3499999999913</v>
      </c>
      <c r="AP564" s="11">
        <f t="shared" si="213"/>
        <v>0.24417936275257499</v>
      </c>
      <c r="AQ564" s="4">
        <f t="shared" si="214"/>
        <v>1740.5954999999958</v>
      </c>
      <c r="AR564" s="4">
        <f t="shared" si="215"/>
        <v>-1847.3445000000102</v>
      </c>
    </row>
    <row r="565" spans="1:44" x14ac:dyDescent="0.25">
      <c r="A565" t="s">
        <v>577</v>
      </c>
      <c r="B565" s="3">
        <v>45029</v>
      </c>
      <c r="C565" s="13">
        <v>45048</v>
      </c>
      <c r="D565">
        <f t="shared" si="192"/>
        <v>19</v>
      </c>
      <c r="E565" t="str">
        <f t="shared" si="193"/>
        <v>Original</v>
      </c>
      <c r="F565" s="3">
        <f t="shared" si="194"/>
        <v>45048</v>
      </c>
      <c r="G565" s="8">
        <f t="shared" si="195"/>
        <v>19</v>
      </c>
      <c r="H565" t="s">
        <v>648</v>
      </c>
      <c r="I565" t="s">
        <v>653</v>
      </c>
      <c r="J565" t="s">
        <v>681</v>
      </c>
      <c r="K565" t="s">
        <v>704</v>
      </c>
      <c r="L565" t="s">
        <v>710</v>
      </c>
      <c r="M565" t="s">
        <v>718</v>
      </c>
      <c r="N565" t="s">
        <v>732</v>
      </c>
      <c r="O565" t="s">
        <v>1295</v>
      </c>
      <c r="P565" s="4">
        <v>671.05</v>
      </c>
      <c r="Q565" s="23">
        <v>1645.48</v>
      </c>
      <c r="R565" s="4">
        <f t="shared" si="198"/>
        <v>1645.48</v>
      </c>
      <c r="S565" s="11">
        <v>0.13700000000000001</v>
      </c>
      <c r="T565" s="8">
        <v>6</v>
      </c>
      <c r="U565" s="4">
        <f t="shared" si="199"/>
        <v>8520.2954399999999</v>
      </c>
      <c r="V565" s="4">
        <f t="shared" si="200"/>
        <v>4026.2999999999997</v>
      </c>
      <c r="W565" s="4">
        <f t="shared" si="201"/>
        <v>4493.9954400000006</v>
      </c>
      <c r="X565" s="11">
        <f t="shared" si="202"/>
        <v>0.52744596377517172</v>
      </c>
      <c r="Y565" s="3" t="str">
        <f t="shared" si="196"/>
        <v>Apr-2023</v>
      </c>
      <c r="Z565" s="3">
        <f t="shared" si="203"/>
        <v>45017</v>
      </c>
      <c r="AA565" s="3">
        <f t="shared" si="204"/>
        <v>44927</v>
      </c>
      <c r="AB565">
        <f t="shared" si="205"/>
        <v>3</v>
      </c>
      <c r="AC565" s="18" t="str">
        <f t="shared" si="197"/>
        <v>Q2-2023</v>
      </c>
      <c r="AD565" t="str">
        <f t="shared" si="206"/>
        <v>Americas → Canada → Montreal</v>
      </c>
      <c r="AG565" t="str">
        <f t="shared" si="207"/>
        <v>High</v>
      </c>
      <c r="AH565">
        <f t="shared" si="208"/>
        <v>0</v>
      </c>
      <c r="AI565">
        <f t="shared" si="209"/>
        <v>0</v>
      </c>
      <c r="AJ565" s="11">
        <f>MIN(S565, WhatIf_Panel!$B$2)</f>
        <v>0.13700000000000001</v>
      </c>
      <c r="AK565">
        <f>P565 * (1 + WhatIf_Panel!$B$3)</f>
        <v>738.15499999999997</v>
      </c>
      <c r="AL565">
        <f>ROUND(T565 * (1 + WhatIf_Panel!$B$4), 0)</f>
        <v>6</v>
      </c>
      <c r="AM565">
        <f t="shared" si="210"/>
        <v>8520.2954399999999</v>
      </c>
      <c r="AN565">
        <f t="shared" si="211"/>
        <v>4428.93</v>
      </c>
      <c r="AO565">
        <f t="shared" si="212"/>
        <v>4091.3654399999996</v>
      </c>
      <c r="AP565" s="11">
        <f t="shared" si="213"/>
        <v>0.48019056015268874</v>
      </c>
      <c r="AQ565" s="4">
        <f t="shared" si="214"/>
        <v>0</v>
      </c>
      <c r="AR565" s="4">
        <f t="shared" si="215"/>
        <v>-402.63000000000102</v>
      </c>
    </row>
    <row r="566" spans="1:44" x14ac:dyDescent="0.25">
      <c r="A566" t="s">
        <v>578</v>
      </c>
      <c r="B566" s="3">
        <v>45692</v>
      </c>
      <c r="C566" s="13">
        <v>45696</v>
      </c>
      <c r="D566">
        <f t="shared" si="192"/>
        <v>4</v>
      </c>
      <c r="E566" t="str">
        <f t="shared" si="193"/>
        <v>Original</v>
      </c>
      <c r="F566" s="3">
        <f t="shared" si="194"/>
        <v>45696</v>
      </c>
      <c r="G566" s="8">
        <f t="shared" si="195"/>
        <v>4</v>
      </c>
      <c r="H566" t="s">
        <v>649</v>
      </c>
      <c r="I566" t="s">
        <v>658</v>
      </c>
      <c r="J566" t="s">
        <v>693</v>
      </c>
      <c r="K566" t="s">
        <v>706</v>
      </c>
      <c r="L566" t="s">
        <v>709</v>
      </c>
      <c r="M566" t="s">
        <v>716</v>
      </c>
      <c r="N566" t="s">
        <v>729</v>
      </c>
      <c r="O566" t="s">
        <v>1296</v>
      </c>
      <c r="P566" s="4">
        <v>586.21</v>
      </c>
      <c r="Q566" s="23">
        <v>727.22</v>
      </c>
      <c r="R566" s="4">
        <f t="shared" si="198"/>
        <v>727.22</v>
      </c>
      <c r="S566" s="11">
        <v>6.8000000000000005E-2</v>
      </c>
      <c r="T566" s="8">
        <v>15</v>
      </c>
      <c r="U566" s="4">
        <f t="shared" si="199"/>
        <v>10166.535600000001</v>
      </c>
      <c r="V566" s="4">
        <f t="shared" si="200"/>
        <v>8793.1500000000015</v>
      </c>
      <c r="W566" s="4">
        <f t="shared" si="201"/>
        <v>1373.3855999999996</v>
      </c>
      <c r="X566" s="11">
        <f t="shared" si="202"/>
        <v>0.13508884973559721</v>
      </c>
      <c r="Y566" s="3" t="str">
        <f t="shared" si="196"/>
        <v>Feb-2025</v>
      </c>
      <c r="Z566" s="3">
        <f t="shared" si="203"/>
        <v>45689</v>
      </c>
      <c r="AA566" s="3">
        <f t="shared" si="204"/>
        <v>44927</v>
      </c>
      <c r="AB566">
        <f t="shared" si="205"/>
        <v>25</v>
      </c>
      <c r="AC566" s="18" t="str">
        <f t="shared" si="197"/>
        <v>Q1-2025</v>
      </c>
      <c r="AD566" t="str">
        <f t="shared" si="206"/>
        <v>Europe → United Kingdom → Manchester</v>
      </c>
      <c r="AG566" t="str">
        <f t="shared" si="207"/>
        <v>Low</v>
      </c>
      <c r="AH566">
        <f t="shared" si="208"/>
        <v>1</v>
      </c>
      <c r="AI566">
        <f t="shared" si="209"/>
        <v>0</v>
      </c>
      <c r="AJ566" s="11">
        <f>MIN(S566, WhatIf_Panel!$B$2)</f>
        <v>6.8000000000000005E-2</v>
      </c>
      <c r="AK566">
        <f>P566 * (1 + WhatIf_Panel!$B$3)</f>
        <v>644.83100000000013</v>
      </c>
      <c r="AL566">
        <f>ROUND(T566 * (1 + WhatIf_Panel!$B$4), 0)</f>
        <v>16</v>
      </c>
      <c r="AM566">
        <f t="shared" si="210"/>
        <v>10844.30464</v>
      </c>
      <c r="AN566">
        <f t="shared" si="211"/>
        <v>10317.296000000002</v>
      </c>
      <c r="AO566">
        <f t="shared" si="212"/>
        <v>527.00863999999819</v>
      </c>
      <c r="AP566" s="11">
        <f t="shared" si="213"/>
        <v>4.8597734709156806E-2</v>
      </c>
      <c r="AQ566" s="4">
        <f t="shared" si="214"/>
        <v>677.76903999999922</v>
      </c>
      <c r="AR566" s="4">
        <f t="shared" si="215"/>
        <v>-846.37696000000142</v>
      </c>
    </row>
    <row r="567" spans="1:44" x14ac:dyDescent="0.25">
      <c r="A567" t="s">
        <v>579</v>
      </c>
      <c r="B567" s="3">
        <v>45315</v>
      </c>
      <c r="C567" s="13">
        <v>45326</v>
      </c>
      <c r="D567">
        <f t="shared" si="192"/>
        <v>11</v>
      </c>
      <c r="E567" t="str">
        <f t="shared" si="193"/>
        <v>Original</v>
      </c>
      <c r="F567" s="3">
        <f t="shared" si="194"/>
        <v>45326</v>
      </c>
      <c r="G567" s="8">
        <f t="shared" si="195"/>
        <v>11</v>
      </c>
      <c r="H567" t="s">
        <v>649</v>
      </c>
      <c r="I567" t="s">
        <v>658</v>
      </c>
      <c r="J567" t="s">
        <v>693</v>
      </c>
      <c r="K567" t="s">
        <v>704</v>
      </c>
      <c r="L567" t="s">
        <v>707</v>
      </c>
      <c r="M567" t="s">
        <v>717</v>
      </c>
      <c r="N567" t="s">
        <v>731</v>
      </c>
      <c r="O567" t="s">
        <v>1297</v>
      </c>
      <c r="P567" s="4">
        <v>525.34</v>
      </c>
      <c r="Q567" s="23">
        <v>1233.79</v>
      </c>
      <c r="R567" s="4">
        <f t="shared" si="198"/>
        <v>1233.79</v>
      </c>
      <c r="S567" s="11">
        <v>0.14299999999999999</v>
      </c>
      <c r="T567" s="8">
        <v>4</v>
      </c>
      <c r="U567" s="4">
        <f t="shared" si="199"/>
        <v>4229.4321199999995</v>
      </c>
      <c r="V567" s="4">
        <f t="shared" si="200"/>
        <v>2101.36</v>
      </c>
      <c r="W567" s="4">
        <f t="shared" si="201"/>
        <v>2128.0721199999994</v>
      </c>
      <c r="X567" s="11">
        <f t="shared" si="202"/>
        <v>0.50315788494082736</v>
      </c>
      <c r="Y567" s="3" t="str">
        <f t="shared" si="196"/>
        <v>Jan-2024</v>
      </c>
      <c r="Z567" s="3">
        <f t="shared" si="203"/>
        <v>45292</v>
      </c>
      <c r="AA567" s="3">
        <f t="shared" si="204"/>
        <v>44927</v>
      </c>
      <c r="AB567">
        <f t="shared" si="205"/>
        <v>12</v>
      </c>
      <c r="AC567" s="18" t="str">
        <f t="shared" si="197"/>
        <v>Q1-2024</v>
      </c>
      <c r="AD567" t="str">
        <f t="shared" si="206"/>
        <v>Europe → United Kingdom → Manchester</v>
      </c>
      <c r="AG567" t="str">
        <f t="shared" si="207"/>
        <v>Medium</v>
      </c>
      <c r="AH567">
        <f t="shared" si="208"/>
        <v>0</v>
      </c>
      <c r="AI567">
        <f t="shared" si="209"/>
        <v>0</v>
      </c>
      <c r="AJ567" s="11">
        <f>MIN(S567, WhatIf_Panel!$B$2)</f>
        <v>0.14299999999999999</v>
      </c>
      <c r="AK567">
        <f>P567 * (1 + WhatIf_Panel!$B$3)</f>
        <v>577.87400000000014</v>
      </c>
      <c r="AL567">
        <f>ROUND(T567 * (1 + WhatIf_Panel!$B$4), 0)</f>
        <v>4</v>
      </c>
      <c r="AM567">
        <f t="shared" si="210"/>
        <v>4229.4321199999995</v>
      </c>
      <c r="AN567">
        <f t="shared" si="211"/>
        <v>2311.4960000000005</v>
      </c>
      <c r="AO567">
        <f t="shared" si="212"/>
        <v>1917.9361199999989</v>
      </c>
      <c r="AP567" s="11">
        <f t="shared" si="213"/>
        <v>0.45347367343491002</v>
      </c>
      <c r="AQ567" s="4">
        <f t="shared" si="214"/>
        <v>0</v>
      </c>
      <c r="AR567" s="4">
        <f t="shared" si="215"/>
        <v>-210.13600000000042</v>
      </c>
    </row>
    <row r="568" spans="1:44" x14ac:dyDescent="0.25">
      <c r="A568" t="s">
        <v>580</v>
      </c>
      <c r="B568" s="3">
        <v>45330</v>
      </c>
      <c r="C568" s="13">
        <v>45331</v>
      </c>
      <c r="D568">
        <f t="shared" si="192"/>
        <v>1</v>
      </c>
      <c r="E568" t="str">
        <f t="shared" si="193"/>
        <v>Original</v>
      </c>
      <c r="F568" s="3">
        <f t="shared" si="194"/>
        <v>45331</v>
      </c>
      <c r="G568" s="8">
        <f t="shared" si="195"/>
        <v>1</v>
      </c>
      <c r="H568" t="s">
        <v>646</v>
      </c>
      <c r="I568" t="s">
        <v>650</v>
      </c>
      <c r="J568" t="s">
        <v>675</v>
      </c>
      <c r="K568" t="s">
        <v>701</v>
      </c>
      <c r="L568" t="s">
        <v>711</v>
      </c>
      <c r="M568" t="s">
        <v>721</v>
      </c>
      <c r="N568" t="s">
        <v>727</v>
      </c>
      <c r="O568" t="s">
        <v>1298</v>
      </c>
      <c r="P568" s="4">
        <v>1233.52</v>
      </c>
      <c r="Q568" s="23">
        <v>1543.76</v>
      </c>
      <c r="R568" s="4">
        <f t="shared" si="198"/>
        <v>1543.76</v>
      </c>
      <c r="S568" s="11">
        <v>0.126</v>
      </c>
      <c r="T568" s="8">
        <v>13</v>
      </c>
      <c r="U568" s="4">
        <f t="shared" si="199"/>
        <v>17540.201120000002</v>
      </c>
      <c r="V568" s="4">
        <f t="shared" si="200"/>
        <v>16035.76</v>
      </c>
      <c r="W568" s="4">
        <f t="shared" si="201"/>
        <v>1504.4411200000013</v>
      </c>
      <c r="X568" s="11">
        <f t="shared" si="202"/>
        <v>8.5771030201277493E-2</v>
      </c>
      <c r="Y568" s="3" t="str">
        <f t="shared" si="196"/>
        <v>Feb-2024</v>
      </c>
      <c r="Z568" s="3">
        <f t="shared" si="203"/>
        <v>45323</v>
      </c>
      <c r="AA568" s="3">
        <f t="shared" si="204"/>
        <v>44927</v>
      </c>
      <c r="AB568">
        <f t="shared" si="205"/>
        <v>13</v>
      </c>
      <c r="AC568" s="18" t="str">
        <f t="shared" si="197"/>
        <v>Q1-2024</v>
      </c>
      <c r="AD568" t="str">
        <f t="shared" si="206"/>
        <v>Africa → Kenya → Mombasa</v>
      </c>
      <c r="AG568" t="str">
        <f t="shared" si="207"/>
        <v>Medium</v>
      </c>
      <c r="AH568">
        <f t="shared" si="208"/>
        <v>1</v>
      </c>
      <c r="AI568">
        <f t="shared" si="209"/>
        <v>0</v>
      </c>
      <c r="AJ568" s="11">
        <f>MIN(S568, WhatIf_Panel!$B$2)</f>
        <v>0.126</v>
      </c>
      <c r="AK568">
        <f>P568 * (1 + WhatIf_Panel!$B$3)</f>
        <v>1356.8720000000001</v>
      </c>
      <c r="AL568">
        <f>ROUND(T568 * (1 + WhatIf_Panel!$B$4), 0)</f>
        <v>14</v>
      </c>
      <c r="AM568">
        <f t="shared" si="210"/>
        <v>18889.447359999998</v>
      </c>
      <c r="AN568">
        <f t="shared" si="211"/>
        <v>18996.208000000002</v>
      </c>
      <c r="AO568">
        <f t="shared" si="212"/>
        <v>-106.76064000000406</v>
      </c>
      <c r="AP568" s="11">
        <f t="shared" si="213"/>
        <v>-5.6518667785950549E-3</v>
      </c>
      <c r="AQ568" s="4">
        <f t="shared" si="214"/>
        <v>1349.2462399999968</v>
      </c>
      <c r="AR568" s="4">
        <f t="shared" si="215"/>
        <v>-1611.2017600000054</v>
      </c>
    </row>
    <row r="569" spans="1:44" x14ac:dyDescent="0.25">
      <c r="A569" t="s">
        <v>581</v>
      </c>
      <c r="B569" s="3">
        <v>45834</v>
      </c>
      <c r="C569" s="13">
        <v>45849</v>
      </c>
      <c r="D569">
        <f t="shared" si="192"/>
        <v>15</v>
      </c>
      <c r="E569" t="str">
        <f t="shared" si="193"/>
        <v>Original</v>
      </c>
      <c r="F569" s="3">
        <f t="shared" si="194"/>
        <v>45849</v>
      </c>
      <c r="G569" s="8">
        <f t="shared" si="195"/>
        <v>15</v>
      </c>
      <c r="H569" t="s">
        <v>646</v>
      </c>
      <c r="I569" t="s">
        <v>651</v>
      </c>
      <c r="J569" t="s">
        <v>663</v>
      </c>
      <c r="K569" t="s">
        <v>705</v>
      </c>
      <c r="L569" t="s">
        <v>708</v>
      </c>
      <c r="M569" t="s">
        <v>720</v>
      </c>
      <c r="N569" t="s">
        <v>731</v>
      </c>
      <c r="O569" t="s">
        <v>1299</v>
      </c>
      <c r="P569" s="4">
        <v>1170.1500000000001</v>
      </c>
      <c r="Q569" s="23">
        <v>2115.19</v>
      </c>
      <c r="R569" s="4">
        <f t="shared" si="198"/>
        <v>2115.19</v>
      </c>
      <c r="S569" s="11">
        <v>9.1999999999999998E-2</v>
      </c>
      <c r="T569" s="8">
        <v>23</v>
      </c>
      <c r="U569" s="4">
        <f t="shared" si="199"/>
        <v>44173.627960000005</v>
      </c>
      <c r="V569" s="4">
        <f t="shared" si="200"/>
        <v>26913.45</v>
      </c>
      <c r="W569" s="4">
        <f t="shared" si="201"/>
        <v>17260.177960000005</v>
      </c>
      <c r="X569" s="11">
        <f t="shared" si="202"/>
        <v>0.39073489674946776</v>
      </c>
      <c r="Y569" s="3" t="str">
        <f t="shared" si="196"/>
        <v>Jun-2025</v>
      </c>
      <c r="Z569" s="3">
        <f t="shared" si="203"/>
        <v>45809</v>
      </c>
      <c r="AA569" s="3">
        <f t="shared" si="204"/>
        <v>44927</v>
      </c>
      <c r="AB569">
        <f t="shared" si="205"/>
        <v>29</v>
      </c>
      <c r="AC569" s="18" t="str">
        <f t="shared" si="197"/>
        <v>Q2-2025</v>
      </c>
      <c r="AD569" t="str">
        <f t="shared" si="206"/>
        <v>Africa → Nigeria → Port Harcourt</v>
      </c>
      <c r="AG569" t="str">
        <f t="shared" si="207"/>
        <v>High</v>
      </c>
      <c r="AH569">
        <f t="shared" si="208"/>
        <v>0</v>
      </c>
      <c r="AI569">
        <f t="shared" si="209"/>
        <v>0</v>
      </c>
      <c r="AJ569" s="11">
        <f>MIN(S569, WhatIf_Panel!$B$2)</f>
        <v>9.1999999999999998E-2</v>
      </c>
      <c r="AK569">
        <f>P569 * (1 + WhatIf_Panel!$B$3)</f>
        <v>1287.1650000000002</v>
      </c>
      <c r="AL569">
        <f>ROUND(T569 * (1 + WhatIf_Panel!$B$4), 0)</f>
        <v>24</v>
      </c>
      <c r="AM569">
        <f t="shared" si="210"/>
        <v>46094.220479999996</v>
      </c>
      <c r="AN569">
        <f t="shared" si="211"/>
        <v>30891.960000000006</v>
      </c>
      <c r="AO569">
        <f t="shared" si="212"/>
        <v>15202.26047999999</v>
      </c>
      <c r="AP569" s="11">
        <f t="shared" si="213"/>
        <v>0.32980838642441429</v>
      </c>
      <c r="AQ569" s="4">
        <f t="shared" si="214"/>
        <v>1920.5925199999911</v>
      </c>
      <c r="AR569" s="4">
        <f t="shared" si="215"/>
        <v>-2057.9174800000146</v>
      </c>
    </row>
    <row r="570" spans="1:44" x14ac:dyDescent="0.25">
      <c r="A570" t="s">
        <v>582</v>
      </c>
      <c r="B570" s="3">
        <v>45600</v>
      </c>
      <c r="C570" s="13">
        <v>45603</v>
      </c>
      <c r="D570">
        <f t="shared" si="192"/>
        <v>3</v>
      </c>
      <c r="E570" t="str">
        <f t="shared" si="193"/>
        <v>Original</v>
      </c>
      <c r="F570" s="3">
        <f t="shared" si="194"/>
        <v>45603</v>
      </c>
      <c r="G570" s="8">
        <f t="shared" si="195"/>
        <v>3</v>
      </c>
      <c r="H570" t="s">
        <v>649</v>
      </c>
      <c r="I570" t="s">
        <v>657</v>
      </c>
      <c r="J570" t="s">
        <v>679</v>
      </c>
      <c r="K570" t="s">
        <v>701</v>
      </c>
      <c r="L570" t="s">
        <v>708</v>
      </c>
      <c r="M570" t="s">
        <v>719</v>
      </c>
      <c r="N570" t="s">
        <v>732</v>
      </c>
      <c r="O570" t="s">
        <v>1300</v>
      </c>
      <c r="P570" s="4">
        <v>740.68</v>
      </c>
      <c r="Q570" s="23">
        <v>1837.19</v>
      </c>
      <c r="R570" s="4">
        <f t="shared" si="198"/>
        <v>1837.19</v>
      </c>
      <c r="S570" s="11">
        <v>0.19700000000000001</v>
      </c>
      <c r="T570" s="8">
        <v>17</v>
      </c>
      <c r="U570" s="4">
        <f t="shared" si="199"/>
        <v>25079.480689999997</v>
      </c>
      <c r="V570" s="4">
        <f t="shared" si="200"/>
        <v>12591.56</v>
      </c>
      <c r="W570" s="4">
        <f t="shared" si="201"/>
        <v>12487.920689999997</v>
      </c>
      <c r="X570" s="11">
        <f t="shared" si="202"/>
        <v>0.4979337827748298</v>
      </c>
      <c r="Y570" s="3" t="str">
        <f t="shared" si="196"/>
        <v>Nov-2024</v>
      </c>
      <c r="Z570" s="3">
        <f t="shared" si="203"/>
        <v>45597</v>
      </c>
      <c r="AA570" s="3">
        <f t="shared" si="204"/>
        <v>44927</v>
      </c>
      <c r="AB570">
        <f t="shared" si="205"/>
        <v>22</v>
      </c>
      <c r="AC570" s="18" t="str">
        <f t="shared" si="197"/>
        <v>Q4-2024</v>
      </c>
      <c r="AD570" t="str">
        <f t="shared" si="206"/>
        <v>Europe → France → Lyon</v>
      </c>
      <c r="AG570" t="str">
        <f t="shared" si="207"/>
        <v>High</v>
      </c>
      <c r="AH570">
        <f t="shared" si="208"/>
        <v>1</v>
      </c>
      <c r="AI570">
        <f t="shared" si="209"/>
        <v>0</v>
      </c>
      <c r="AJ570" s="11">
        <f>MIN(S570, WhatIf_Panel!$B$2)</f>
        <v>0.19700000000000001</v>
      </c>
      <c r="AK570">
        <f>P570 * (1 + WhatIf_Panel!$B$3)</f>
        <v>814.74800000000005</v>
      </c>
      <c r="AL570">
        <f>ROUND(T570 * (1 + WhatIf_Panel!$B$4), 0)</f>
        <v>18</v>
      </c>
      <c r="AM570">
        <f t="shared" si="210"/>
        <v>26554.744259999996</v>
      </c>
      <c r="AN570">
        <f t="shared" si="211"/>
        <v>14665.464</v>
      </c>
      <c r="AO570">
        <f t="shared" si="212"/>
        <v>11889.280259999996</v>
      </c>
      <c r="AP570" s="11">
        <f t="shared" si="213"/>
        <v>0.44772716105231275</v>
      </c>
      <c r="AQ570" s="4">
        <f t="shared" si="214"/>
        <v>1475.2635699999992</v>
      </c>
      <c r="AR570" s="4">
        <f t="shared" si="215"/>
        <v>-598.64043000000129</v>
      </c>
    </row>
    <row r="571" spans="1:44" x14ac:dyDescent="0.25">
      <c r="A571" t="s">
        <v>583</v>
      </c>
      <c r="B571" s="3">
        <v>45342</v>
      </c>
      <c r="C571" s="13">
        <v>45342</v>
      </c>
      <c r="D571">
        <f t="shared" si="192"/>
        <v>0</v>
      </c>
      <c r="E571" t="str">
        <f t="shared" si="193"/>
        <v>Original</v>
      </c>
      <c r="F571" s="3">
        <f t="shared" si="194"/>
        <v>45342</v>
      </c>
      <c r="G571" s="8">
        <f t="shared" si="195"/>
        <v>0</v>
      </c>
      <c r="H571" t="s">
        <v>648</v>
      </c>
      <c r="I571" t="s">
        <v>660</v>
      </c>
      <c r="J571" t="s">
        <v>700</v>
      </c>
      <c r="K571" t="s">
        <v>706</v>
      </c>
      <c r="L571" t="s">
        <v>708</v>
      </c>
      <c r="M571" t="s">
        <v>712</v>
      </c>
      <c r="N571" t="s">
        <v>729</v>
      </c>
      <c r="O571" t="s">
        <v>1301</v>
      </c>
      <c r="P571" s="4">
        <v>1407.05</v>
      </c>
      <c r="Q571" s="23">
        <v>2858.93</v>
      </c>
      <c r="R571" s="4">
        <f t="shared" si="198"/>
        <v>2858.93</v>
      </c>
      <c r="S571" s="11">
        <v>0</v>
      </c>
      <c r="T571" s="8">
        <v>12</v>
      </c>
      <c r="U571" s="4">
        <f t="shared" si="199"/>
        <v>34307.159999999996</v>
      </c>
      <c r="V571" s="4">
        <f t="shared" si="200"/>
        <v>16884.599999999999</v>
      </c>
      <c r="W571" s="4">
        <f t="shared" si="201"/>
        <v>17422.559999999998</v>
      </c>
      <c r="X571" s="11">
        <f t="shared" si="202"/>
        <v>0.50784034586366222</v>
      </c>
      <c r="Y571" s="3" t="str">
        <f t="shared" si="196"/>
        <v>Feb-2024</v>
      </c>
      <c r="Z571" s="3">
        <f t="shared" si="203"/>
        <v>45323</v>
      </c>
      <c r="AA571" s="3">
        <f t="shared" si="204"/>
        <v>44927</v>
      </c>
      <c r="AB571">
        <f t="shared" si="205"/>
        <v>13</v>
      </c>
      <c r="AC571" s="18" t="str">
        <f t="shared" si="197"/>
        <v>Q1-2024</v>
      </c>
      <c r="AD571" t="str">
        <f t="shared" si="206"/>
        <v>Americas → USA → New York</v>
      </c>
      <c r="AG571" t="str">
        <f t="shared" si="207"/>
        <v>High</v>
      </c>
      <c r="AH571">
        <f t="shared" si="208"/>
        <v>1</v>
      </c>
      <c r="AI571">
        <f t="shared" si="209"/>
        <v>0</v>
      </c>
      <c r="AJ571" s="11">
        <f>MIN(S571, WhatIf_Panel!$B$2)</f>
        <v>0</v>
      </c>
      <c r="AK571">
        <f>P571 * (1 + WhatIf_Panel!$B$3)</f>
        <v>1547.7550000000001</v>
      </c>
      <c r="AL571">
        <f>ROUND(T571 * (1 + WhatIf_Panel!$B$4), 0)</f>
        <v>13</v>
      </c>
      <c r="AM571">
        <f t="shared" si="210"/>
        <v>37166.089999999997</v>
      </c>
      <c r="AN571">
        <f t="shared" si="211"/>
        <v>20120.815000000002</v>
      </c>
      <c r="AO571">
        <f t="shared" si="212"/>
        <v>17045.274999999994</v>
      </c>
      <c r="AP571" s="11">
        <f t="shared" si="213"/>
        <v>0.4586243804500284</v>
      </c>
      <c r="AQ571" s="4">
        <f t="shared" si="214"/>
        <v>2858.9300000000003</v>
      </c>
      <c r="AR571" s="4">
        <f t="shared" si="215"/>
        <v>-377.28500000000349</v>
      </c>
    </row>
    <row r="572" spans="1:44" x14ac:dyDescent="0.25">
      <c r="A572" t="s">
        <v>584</v>
      </c>
      <c r="B572" s="3">
        <v>45760</v>
      </c>
      <c r="C572" s="13">
        <v>45761</v>
      </c>
      <c r="D572">
        <f t="shared" si="192"/>
        <v>1</v>
      </c>
      <c r="E572" t="str">
        <f t="shared" si="193"/>
        <v>Original</v>
      </c>
      <c r="F572" s="3">
        <f t="shared" si="194"/>
        <v>45761</v>
      </c>
      <c r="G572" s="8">
        <f t="shared" si="195"/>
        <v>1</v>
      </c>
      <c r="H572" t="s">
        <v>647</v>
      </c>
      <c r="I572" t="s">
        <v>652</v>
      </c>
      <c r="J572" t="s">
        <v>666</v>
      </c>
      <c r="K572" t="s">
        <v>706</v>
      </c>
      <c r="L572" t="s">
        <v>708</v>
      </c>
      <c r="M572" t="s">
        <v>715</v>
      </c>
      <c r="N572" t="s">
        <v>727</v>
      </c>
      <c r="O572" t="s">
        <v>1302</v>
      </c>
      <c r="P572" s="4">
        <v>138.9</v>
      </c>
      <c r="Q572" s="23">
        <v>289.92</v>
      </c>
      <c r="R572" s="4">
        <f t="shared" si="198"/>
        <v>289.92</v>
      </c>
      <c r="S572" s="11">
        <v>2.9000000000000001E-2</v>
      </c>
      <c r="T572" s="8">
        <v>12</v>
      </c>
      <c r="U572" s="4">
        <f t="shared" si="199"/>
        <v>3378.1478400000001</v>
      </c>
      <c r="V572" s="4">
        <f t="shared" si="200"/>
        <v>1666.8000000000002</v>
      </c>
      <c r="W572" s="4">
        <f t="shared" si="201"/>
        <v>1711.3478399999999</v>
      </c>
      <c r="X572" s="11">
        <f t="shared" si="202"/>
        <v>0.50659353025828491</v>
      </c>
      <c r="Y572" s="3" t="str">
        <f t="shared" si="196"/>
        <v>Apr-2025</v>
      </c>
      <c r="Z572" s="3">
        <f t="shared" si="203"/>
        <v>45748</v>
      </c>
      <c r="AA572" s="3">
        <f t="shared" si="204"/>
        <v>44986</v>
      </c>
      <c r="AB572">
        <f t="shared" si="205"/>
        <v>25</v>
      </c>
      <c r="AC572" s="18" t="str">
        <f t="shared" si="197"/>
        <v>Q2-2025</v>
      </c>
      <c r="AD572" t="str">
        <f t="shared" si="206"/>
        <v>Asia → Japan → Osaka</v>
      </c>
      <c r="AG572" t="str">
        <f t="shared" si="207"/>
        <v>Low</v>
      </c>
      <c r="AH572">
        <f t="shared" si="208"/>
        <v>1</v>
      </c>
      <c r="AI572">
        <f t="shared" si="209"/>
        <v>0</v>
      </c>
      <c r="AJ572" s="11">
        <f>MIN(S572, WhatIf_Panel!$B$2)</f>
        <v>2.9000000000000001E-2</v>
      </c>
      <c r="AK572">
        <f>P572 * (1 + WhatIf_Panel!$B$3)</f>
        <v>152.79000000000002</v>
      </c>
      <c r="AL572">
        <f>ROUND(T572 * (1 + WhatIf_Panel!$B$4), 0)</f>
        <v>13</v>
      </c>
      <c r="AM572">
        <f t="shared" si="210"/>
        <v>3659.6601599999999</v>
      </c>
      <c r="AN572">
        <f t="shared" si="211"/>
        <v>1986.2700000000002</v>
      </c>
      <c r="AO572">
        <f t="shared" si="212"/>
        <v>1673.3901599999997</v>
      </c>
      <c r="AP572" s="11">
        <f t="shared" si="213"/>
        <v>0.4572528832841134</v>
      </c>
      <c r="AQ572" s="4">
        <f t="shared" si="214"/>
        <v>281.51231999999982</v>
      </c>
      <c r="AR572" s="4">
        <f t="shared" si="215"/>
        <v>-37.957680000000209</v>
      </c>
    </row>
    <row r="573" spans="1:44" x14ac:dyDescent="0.25">
      <c r="A573" t="s">
        <v>585</v>
      </c>
      <c r="B573" s="3">
        <v>45078</v>
      </c>
      <c r="C573" s="13">
        <v>45078</v>
      </c>
      <c r="D573">
        <f t="shared" si="192"/>
        <v>0</v>
      </c>
      <c r="E573" t="str">
        <f t="shared" si="193"/>
        <v>Original</v>
      </c>
      <c r="F573" s="3">
        <f t="shared" si="194"/>
        <v>45078</v>
      </c>
      <c r="G573" s="8">
        <f t="shared" si="195"/>
        <v>0</v>
      </c>
      <c r="H573" t="s">
        <v>647</v>
      </c>
      <c r="I573" t="s">
        <v>654</v>
      </c>
      <c r="J573" t="s">
        <v>668</v>
      </c>
      <c r="K573" t="s">
        <v>701</v>
      </c>
      <c r="L573" t="s">
        <v>707</v>
      </c>
      <c r="M573" t="s">
        <v>718</v>
      </c>
      <c r="N573" t="s">
        <v>733</v>
      </c>
      <c r="O573" t="s">
        <v>1303</v>
      </c>
      <c r="P573" s="4">
        <v>669.37</v>
      </c>
      <c r="Q573" s="23">
        <v>997.2</v>
      </c>
      <c r="R573" s="4">
        <f t="shared" si="198"/>
        <v>997.2</v>
      </c>
      <c r="S573" s="11">
        <v>8.2000000000000003E-2</v>
      </c>
      <c r="T573" s="8">
        <v>5</v>
      </c>
      <c r="U573" s="4">
        <f t="shared" si="199"/>
        <v>4577.1480000000001</v>
      </c>
      <c r="V573" s="4">
        <f t="shared" si="200"/>
        <v>3346.85</v>
      </c>
      <c r="W573" s="4">
        <f t="shared" si="201"/>
        <v>1230.2980000000002</v>
      </c>
      <c r="X573" s="11">
        <f t="shared" si="202"/>
        <v>0.26879139586484863</v>
      </c>
      <c r="Y573" s="3" t="str">
        <f t="shared" si="196"/>
        <v>Jun-2023</v>
      </c>
      <c r="Z573" s="3">
        <f t="shared" si="203"/>
        <v>45078</v>
      </c>
      <c r="AA573" s="3">
        <f t="shared" si="204"/>
        <v>44927</v>
      </c>
      <c r="AB573">
        <f t="shared" si="205"/>
        <v>5</v>
      </c>
      <c r="AC573" s="18" t="str">
        <f t="shared" si="197"/>
        <v>Q2-2023</v>
      </c>
      <c r="AD573" t="str">
        <f t="shared" si="206"/>
        <v>Asia → India → Bengaluru</v>
      </c>
      <c r="AG573" t="str">
        <f t="shared" si="207"/>
        <v>Medium</v>
      </c>
      <c r="AH573">
        <f t="shared" si="208"/>
        <v>1</v>
      </c>
      <c r="AI573">
        <f t="shared" si="209"/>
        <v>0</v>
      </c>
      <c r="AJ573" s="11">
        <f>MIN(S573, WhatIf_Panel!$B$2)</f>
        <v>8.2000000000000003E-2</v>
      </c>
      <c r="AK573">
        <f>P573 * (1 + WhatIf_Panel!$B$3)</f>
        <v>736.30700000000002</v>
      </c>
      <c r="AL573">
        <f>ROUND(T573 * (1 + WhatIf_Panel!$B$4), 0)</f>
        <v>5</v>
      </c>
      <c r="AM573">
        <f t="shared" si="210"/>
        <v>4577.1480000000001</v>
      </c>
      <c r="AN573">
        <f t="shared" si="211"/>
        <v>3681.5349999999999</v>
      </c>
      <c r="AO573">
        <f t="shared" si="212"/>
        <v>895.61300000000028</v>
      </c>
      <c r="AP573" s="11">
        <f t="shared" si="213"/>
        <v>0.1956705354513335</v>
      </c>
      <c r="AQ573" s="4">
        <f t="shared" si="214"/>
        <v>0</v>
      </c>
      <c r="AR573" s="4">
        <f t="shared" si="215"/>
        <v>-334.68499999999995</v>
      </c>
    </row>
    <row r="574" spans="1:44" x14ac:dyDescent="0.25">
      <c r="A574" t="s">
        <v>586</v>
      </c>
      <c r="B574" s="3">
        <v>45740</v>
      </c>
      <c r="C574" s="13">
        <v>45751</v>
      </c>
      <c r="D574">
        <f t="shared" si="192"/>
        <v>11</v>
      </c>
      <c r="E574" t="str">
        <f t="shared" si="193"/>
        <v>Original</v>
      </c>
      <c r="F574" s="3">
        <f t="shared" si="194"/>
        <v>45751</v>
      </c>
      <c r="G574" s="8">
        <f t="shared" si="195"/>
        <v>11</v>
      </c>
      <c r="H574" t="s">
        <v>647</v>
      </c>
      <c r="I574" t="s">
        <v>654</v>
      </c>
      <c r="J574" t="s">
        <v>691</v>
      </c>
      <c r="K574" t="s">
        <v>702</v>
      </c>
      <c r="L574" t="s">
        <v>709</v>
      </c>
      <c r="M574" t="s">
        <v>713</v>
      </c>
      <c r="N574" t="s">
        <v>730</v>
      </c>
      <c r="O574" t="s">
        <v>1304</v>
      </c>
      <c r="P574" s="4">
        <v>23.83</v>
      </c>
      <c r="Q574" s="23">
        <v>47.29</v>
      </c>
      <c r="R574" s="4">
        <f t="shared" si="198"/>
        <v>47.29</v>
      </c>
      <c r="S574" s="11">
        <v>6.4000000000000001E-2</v>
      </c>
      <c r="T574" s="8">
        <v>19</v>
      </c>
      <c r="U574" s="4">
        <f t="shared" si="199"/>
        <v>841.00536</v>
      </c>
      <c r="V574" s="4">
        <f t="shared" si="200"/>
        <v>452.77</v>
      </c>
      <c r="W574" s="4">
        <f t="shared" si="201"/>
        <v>388.23536000000001</v>
      </c>
      <c r="X574" s="11">
        <f t="shared" si="202"/>
        <v>0.46163244429262618</v>
      </c>
      <c r="Y574" s="3" t="str">
        <f t="shared" si="196"/>
        <v>Mar-2025</v>
      </c>
      <c r="Z574" s="3">
        <f t="shared" si="203"/>
        <v>45717</v>
      </c>
      <c r="AA574" s="3">
        <f t="shared" si="204"/>
        <v>44927</v>
      </c>
      <c r="AB574">
        <f t="shared" si="205"/>
        <v>26</v>
      </c>
      <c r="AC574" s="18" t="str">
        <f t="shared" si="197"/>
        <v>Q1-2025</v>
      </c>
      <c r="AD574" t="str">
        <f t="shared" si="206"/>
        <v>Asia → India → Mumbai</v>
      </c>
      <c r="AG574" t="str">
        <f t="shared" si="207"/>
        <v>Low</v>
      </c>
      <c r="AH574">
        <f t="shared" si="208"/>
        <v>0</v>
      </c>
      <c r="AI574">
        <f t="shared" si="209"/>
        <v>0</v>
      </c>
      <c r="AJ574" s="11">
        <f>MIN(S574, WhatIf_Panel!$B$2)</f>
        <v>6.4000000000000001E-2</v>
      </c>
      <c r="AK574">
        <f>P574 * (1 + WhatIf_Panel!$B$3)</f>
        <v>26.213000000000001</v>
      </c>
      <c r="AL574">
        <f>ROUND(T574 * (1 + WhatIf_Panel!$B$4), 0)</f>
        <v>20</v>
      </c>
      <c r="AM574">
        <f t="shared" si="210"/>
        <v>885.26879999999994</v>
      </c>
      <c r="AN574">
        <f t="shared" si="211"/>
        <v>524.26</v>
      </c>
      <c r="AO574">
        <f t="shared" si="212"/>
        <v>361.00879999999995</v>
      </c>
      <c r="AP574" s="11">
        <f t="shared" si="213"/>
        <v>0.40779568872188876</v>
      </c>
      <c r="AQ574" s="4">
        <f t="shared" si="214"/>
        <v>44.263439999999946</v>
      </c>
      <c r="AR574" s="4">
        <f t="shared" si="215"/>
        <v>-27.226560000000063</v>
      </c>
    </row>
    <row r="575" spans="1:44" x14ac:dyDescent="0.25">
      <c r="A575" t="s">
        <v>587</v>
      </c>
      <c r="B575" s="3">
        <v>45293</v>
      </c>
      <c r="C575" s="13">
        <v>45293</v>
      </c>
      <c r="D575">
        <f t="shared" si="192"/>
        <v>0</v>
      </c>
      <c r="E575" t="str">
        <f t="shared" si="193"/>
        <v>Original</v>
      </c>
      <c r="F575" s="3">
        <f t="shared" si="194"/>
        <v>45293</v>
      </c>
      <c r="G575" s="8">
        <f t="shared" si="195"/>
        <v>0</v>
      </c>
      <c r="H575" t="s">
        <v>648</v>
      </c>
      <c r="I575" t="s">
        <v>653</v>
      </c>
      <c r="J575" t="s">
        <v>688</v>
      </c>
      <c r="K575" t="s">
        <v>702</v>
      </c>
      <c r="L575" t="s">
        <v>711</v>
      </c>
      <c r="M575" t="s">
        <v>720</v>
      </c>
      <c r="N575" t="s">
        <v>731</v>
      </c>
      <c r="O575" t="s">
        <v>1305</v>
      </c>
      <c r="P575" s="4">
        <v>444.41</v>
      </c>
      <c r="Q575" s="23">
        <v>754.24</v>
      </c>
      <c r="R575" s="4">
        <f t="shared" si="198"/>
        <v>754.24</v>
      </c>
      <c r="S575" s="11">
        <v>0.20699999999999999</v>
      </c>
      <c r="T575" s="8">
        <v>32</v>
      </c>
      <c r="U575" s="4">
        <f t="shared" si="199"/>
        <v>19139.594240000002</v>
      </c>
      <c r="V575" s="4">
        <f t="shared" si="200"/>
        <v>14221.12</v>
      </c>
      <c r="W575" s="4">
        <f t="shared" si="201"/>
        <v>4918.4742400000014</v>
      </c>
      <c r="X575" s="11">
        <f t="shared" si="202"/>
        <v>0.25697902360546598</v>
      </c>
      <c r="Y575" s="3" t="str">
        <f t="shared" si="196"/>
        <v>Jan-2024</v>
      </c>
      <c r="Z575" s="3">
        <f t="shared" si="203"/>
        <v>45292</v>
      </c>
      <c r="AA575" s="3">
        <f t="shared" si="204"/>
        <v>44927</v>
      </c>
      <c r="AB575">
        <f t="shared" si="205"/>
        <v>12</v>
      </c>
      <c r="AC575" s="18" t="str">
        <f t="shared" si="197"/>
        <v>Q1-2024</v>
      </c>
      <c r="AD575" t="str">
        <f t="shared" si="206"/>
        <v>Americas → Canada → Vancouver</v>
      </c>
      <c r="AG575" t="str">
        <f t="shared" si="207"/>
        <v>Low</v>
      </c>
      <c r="AH575">
        <f t="shared" si="208"/>
        <v>1</v>
      </c>
      <c r="AI575">
        <f t="shared" si="209"/>
        <v>1</v>
      </c>
      <c r="AJ575" s="11">
        <f>MIN(S575, WhatIf_Panel!$B$2)</f>
        <v>0.20699999999999999</v>
      </c>
      <c r="AK575">
        <f>P575 * (1 + WhatIf_Panel!$B$3)</f>
        <v>488.85100000000006</v>
      </c>
      <c r="AL575">
        <f>ROUND(T575 * (1 + WhatIf_Panel!$B$4), 0)</f>
        <v>34</v>
      </c>
      <c r="AM575">
        <f t="shared" si="210"/>
        <v>20335.818880000003</v>
      </c>
      <c r="AN575">
        <f t="shared" si="211"/>
        <v>16620.934000000001</v>
      </c>
      <c r="AO575">
        <f t="shared" si="212"/>
        <v>3714.8848800000014</v>
      </c>
      <c r="AP575" s="11">
        <f t="shared" si="213"/>
        <v>0.18267692596601259</v>
      </c>
      <c r="AQ575" s="4">
        <f t="shared" si="214"/>
        <v>1196.2246400000004</v>
      </c>
      <c r="AR575" s="4">
        <f t="shared" si="215"/>
        <v>-1203.5893599999999</v>
      </c>
    </row>
    <row r="576" spans="1:44" x14ac:dyDescent="0.25">
      <c r="A576" t="s">
        <v>588</v>
      </c>
      <c r="B576" s="3">
        <v>45279</v>
      </c>
      <c r="C576" s="13">
        <v>45292</v>
      </c>
      <c r="D576">
        <f t="shared" si="192"/>
        <v>13</v>
      </c>
      <c r="E576" t="str">
        <f t="shared" si="193"/>
        <v>Original</v>
      </c>
      <c r="F576" s="3">
        <f t="shared" si="194"/>
        <v>45292</v>
      </c>
      <c r="G576" s="8">
        <f t="shared" si="195"/>
        <v>13</v>
      </c>
      <c r="H576" t="s">
        <v>648</v>
      </c>
      <c r="I576" t="s">
        <v>653</v>
      </c>
      <c r="J576" t="s">
        <v>667</v>
      </c>
      <c r="K576" t="s">
        <v>706</v>
      </c>
      <c r="L576" t="s">
        <v>707</v>
      </c>
      <c r="M576" t="s">
        <v>723</v>
      </c>
      <c r="N576" t="s">
        <v>732</v>
      </c>
      <c r="O576" t="s">
        <v>1306</v>
      </c>
      <c r="P576" s="4">
        <v>856.1</v>
      </c>
      <c r="Q576" s="23">
        <v>901.48</v>
      </c>
      <c r="R576" s="4">
        <f t="shared" si="198"/>
        <v>901.48</v>
      </c>
      <c r="S576" s="11">
        <v>5.6000000000000001E-2</v>
      </c>
      <c r="T576" s="8">
        <v>17</v>
      </c>
      <c r="U576" s="4">
        <f t="shared" si="199"/>
        <v>14466.95104</v>
      </c>
      <c r="V576" s="4">
        <f t="shared" si="200"/>
        <v>14553.7</v>
      </c>
      <c r="W576" s="4">
        <f t="shared" si="201"/>
        <v>-86.748960000000807</v>
      </c>
      <c r="X576" s="11">
        <f t="shared" si="202"/>
        <v>-5.9963540182134192E-3</v>
      </c>
      <c r="Y576" s="3" t="str">
        <f t="shared" si="196"/>
        <v>Dec-2023</v>
      </c>
      <c r="Z576" s="3">
        <f t="shared" si="203"/>
        <v>45261</v>
      </c>
      <c r="AA576" s="3">
        <f t="shared" si="204"/>
        <v>44927</v>
      </c>
      <c r="AB576">
        <f t="shared" si="205"/>
        <v>11</v>
      </c>
      <c r="AC576" s="18" t="str">
        <f t="shared" si="197"/>
        <v>Q4-2023</v>
      </c>
      <c r="AD576" t="str">
        <f t="shared" si="206"/>
        <v>Americas → Canada → Toronto</v>
      </c>
      <c r="AG576" t="str">
        <f t="shared" si="207"/>
        <v>Medium</v>
      </c>
      <c r="AH576">
        <f t="shared" si="208"/>
        <v>0</v>
      </c>
      <c r="AI576">
        <f t="shared" si="209"/>
        <v>0</v>
      </c>
      <c r="AJ576" s="11">
        <f>MIN(S576, WhatIf_Panel!$B$2)</f>
        <v>5.6000000000000001E-2</v>
      </c>
      <c r="AK576">
        <f>P576 * (1 + WhatIf_Panel!$B$3)</f>
        <v>941.71000000000015</v>
      </c>
      <c r="AL576">
        <f>ROUND(T576 * (1 + WhatIf_Panel!$B$4), 0)</f>
        <v>18</v>
      </c>
      <c r="AM576">
        <f t="shared" si="210"/>
        <v>15317.948159999998</v>
      </c>
      <c r="AN576">
        <f t="shared" si="211"/>
        <v>16950.780000000002</v>
      </c>
      <c r="AO576">
        <f t="shared" si="212"/>
        <v>-1632.8318400000044</v>
      </c>
      <c r="AP576" s="11">
        <f t="shared" si="213"/>
        <v>-0.10659598942003499</v>
      </c>
      <c r="AQ576" s="4">
        <f t="shared" si="214"/>
        <v>850.99711999999818</v>
      </c>
      <c r="AR576" s="4">
        <f t="shared" si="215"/>
        <v>-1546.0828800000036</v>
      </c>
    </row>
    <row r="577" spans="1:44" x14ac:dyDescent="0.25">
      <c r="A577" t="s">
        <v>589</v>
      </c>
      <c r="B577" s="3">
        <v>45042</v>
      </c>
      <c r="C577" s="13">
        <v>45042</v>
      </c>
      <c r="D577">
        <f t="shared" si="192"/>
        <v>0</v>
      </c>
      <c r="E577" t="str">
        <f t="shared" si="193"/>
        <v>Original</v>
      </c>
      <c r="F577" s="3">
        <f t="shared" si="194"/>
        <v>45042</v>
      </c>
      <c r="G577" s="8">
        <f t="shared" si="195"/>
        <v>0</v>
      </c>
      <c r="H577" t="s">
        <v>649</v>
      </c>
      <c r="I577" t="s">
        <v>657</v>
      </c>
      <c r="J577" t="s">
        <v>673</v>
      </c>
      <c r="K577" t="s">
        <v>704</v>
      </c>
      <c r="L577" t="s">
        <v>711</v>
      </c>
      <c r="M577" t="s">
        <v>724</v>
      </c>
      <c r="N577" t="s">
        <v>727</v>
      </c>
      <c r="O577" t="s">
        <v>1307</v>
      </c>
      <c r="P577" s="4">
        <v>81.489999999999995</v>
      </c>
      <c r="Q577" s="23">
        <v>113.08</v>
      </c>
      <c r="R577" s="4">
        <f t="shared" si="198"/>
        <v>113.08</v>
      </c>
      <c r="S577" s="11">
        <v>0.121</v>
      </c>
      <c r="T577" s="8">
        <v>5</v>
      </c>
      <c r="U577" s="4">
        <f t="shared" si="199"/>
        <v>496.98660000000001</v>
      </c>
      <c r="V577" s="4">
        <f t="shared" si="200"/>
        <v>407.45</v>
      </c>
      <c r="W577" s="4">
        <f t="shared" si="201"/>
        <v>89.536600000000021</v>
      </c>
      <c r="X577" s="11">
        <f t="shared" si="202"/>
        <v>0.18015898215364362</v>
      </c>
      <c r="Y577" s="3" t="str">
        <f t="shared" si="196"/>
        <v>Apr-2023</v>
      </c>
      <c r="Z577" s="3">
        <f t="shared" si="203"/>
        <v>45017</v>
      </c>
      <c r="AA577" s="3">
        <f t="shared" si="204"/>
        <v>44927</v>
      </c>
      <c r="AB577">
        <f t="shared" si="205"/>
        <v>3</v>
      </c>
      <c r="AC577" s="18" t="str">
        <f t="shared" si="197"/>
        <v>Q2-2023</v>
      </c>
      <c r="AD577" t="str">
        <f t="shared" si="206"/>
        <v>Europe → France → Marseille</v>
      </c>
      <c r="AG577" t="str">
        <f t="shared" si="207"/>
        <v>Low</v>
      </c>
      <c r="AH577">
        <f t="shared" si="208"/>
        <v>1</v>
      </c>
      <c r="AI577">
        <f t="shared" si="209"/>
        <v>0</v>
      </c>
      <c r="AJ577" s="11">
        <f>MIN(S577, WhatIf_Panel!$B$2)</f>
        <v>0.121</v>
      </c>
      <c r="AK577">
        <f>P577 * (1 + WhatIf_Panel!$B$3)</f>
        <v>89.638999999999996</v>
      </c>
      <c r="AL577">
        <f>ROUND(T577 * (1 + WhatIf_Panel!$B$4), 0)</f>
        <v>5</v>
      </c>
      <c r="AM577">
        <f t="shared" si="210"/>
        <v>496.98660000000001</v>
      </c>
      <c r="AN577">
        <f t="shared" si="211"/>
        <v>448.19499999999999</v>
      </c>
      <c r="AO577">
        <f t="shared" si="212"/>
        <v>48.791600000000017</v>
      </c>
      <c r="AP577" s="11">
        <f t="shared" si="213"/>
        <v>9.8174880369007969E-2</v>
      </c>
      <c r="AQ577" s="4">
        <f t="shared" si="214"/>
        <v>0</v>
      </c>
      <c r="AR577" s="4">
        <f t="shared" si="215"/>
        <v>-40.745000000000005</v>
      </c>
    </row>
    <row r="578" spans="1:44" x14ac:dyDescent="0.25">
      <c r="A578" t="s">
        <v>590</v>
      </c>
      <c r="B578" s="3">
        <v>45872</v>
      </c>
      <c r="C578" s="13">
        <v>45885</v>
      </c>
      <c r="D578">
        <f t="shared" ref="D578:D633" si="216" xml:space="preserve"> C578-B578</f>
        <v>13</v>
      </c>
      <c r="E578" t="str">
        <f t="shared" ref="E578:E633" si="217">IF(C578&lt;B578,"Corrected","Original")</f>
        <v>Original</v>
      </c>
      <c r="F578" s="3">
        <f t="shared" ref="F578:F633" si="218">IF(D578=-1,B578+1,IF(D578=-2,B578+2,C578))</f>
        <v>45885</v>
      </c>
      <c r="G578" s="8">
        <f t="shared" ref="G578:G633" si="219">F578-B578</f>
        <v>13</v>
      </c>
      <c r="H578" t="s">
        <v>648</v>
      </c>
      <c r="I578" t="s">
        <v>653</v>
      </c>
      <c r="J578" t="s">
        <v>681</v>
      </c>
      <c r="K578" t="s">
        <v>706</v>
      </c>
      <c r="L578" t="s">
        <v>710</v>
      </c>
      <c r="M578" t="s">
        <v>719</v>
      </c>
      <c r="N578" t="s">
        <v>729</v>
      </c>
      <c r="O578" t="s">
        <v>1308</v>
      </c>
      <c r="P578" s="4">
        <v>698.66</v>
      </c>
      <c r="Q578" s="23">
        <v>868.62</v>
      </c>
      <c r="R578" s="4">
        <f t="shared" si="198"/>
        <v>868.62</v>
      </c>
      <c r="S578" s="11">
        <v>7.1999999999999995E-2</v>
      </c>
      <c r="T578" s="8">
        <v>15</v>
      </c>
      <c r="U578" s="4">
        <f t="shared" si="199"/>
        <v>12091.190399999999</v>
      </c>
      <c r="V578" s="4">
        <f t="shared" si="200"/>
        <v>10479.9</v>
      </c>
      <c r="W578" s="4">
        <f t="shared" si="201"/>
        <v>1611.2903999999999</v>
      </c>
      <c r="X578" s="11">
        <f t="shared" si="202"/>
        <v>0.13326151906432637</v>
      </c>
      <c r="Y578" s="3" t="str">
        <f t="shared" ref="Y578:Y633" si="220">TEXT(B578,"MMM-YYYY")</f>
        <v>Aug-2025</v>
      </c>
      <c r="Z578" s="3">
        <f t="shared" si="203"/>
        <v>45870</v>
      </c>
      <c r="AA578" s="3">
        <f t="shared" si="204"/>
        <v>44927</v>
      </c>
      <c r="AB578">
        <f t="shared" si="205"/>
        <v>31</v>
      </c>
      <c r="AC578" s="18" t="str">
        <f t="shared" ref="AC578:AC633" si="221">"Q"&amp;ROUNDUP(MONTH(B578)/3,0)&amp;"-"&amp;YEAR(B578)</f>
        <v>Q3-2025</v>
      </c>
      <c r="AD578" t="str">
        <f t="shared" si="206"/>
        <v>Americas → Canada → Montreal</v>
      </c>
      <c r="AG578" t="str">
        <f t="shared" si="207"/>
        <v>Medium</v>
      </c>
      <c r="AH578">
        <f t="shared" si="208"/>
        <v>0</v>
      </c>
      <c r="AI578">
        <f t="shared" si="209"/>
        <v>0</v>
      </c>
      <c r="AJ578" s="11">
        <f>MIN(S578, WhatIf_Panel!$B$2)</f>
        <v>7.1999999999999995E-2</v>
      </c>
      <c r="AK578">
        <f>P578 * (1 + WhatIf_Panel!$B$3)</f>
        <v>768.52600000000007</v>
      </c>
      <c r="AL578">
        <f>ROUND(T578 * (1 + WhatIf_Panel!$B$4), 0)</f>
        <v>16</v>
      </c>
      <c r="AM578">
        <f t="shared" si="210"/>
        <v>12897.269760000001</v>
      </c>
      <c r="AN578">
        <f t="shared" si="211"/>
        <v>12296.416000000001</v>
      </c>
      <c r="AO578">
        <f t="shared" si="212"/>
        <v>600.85375999999997</v>
      </c>
      <c r="AP578" s="11">
        <f t="shared" si="213"/>
        <v>4.6587670970758999E-2</v>
      </c>
      <c r="AQ578" s="4">
        <f t="shared" si="214"/>
        <v>806.07936000000154</v>
      </c>
      <c r="AR578" s="4">
        <f t="shared" si="215"/>
        <v>-1010.4366399999999</v>
      </c>
    </row>
    <row r="579" spans="1:44" x14ac:dyDescent="0.25">
      <c r="A579" t="s">
        <v>591</v>
      </c>
      <c r="B579" s="3">
        <v>45140</v>
      </c>
      <c r="C579" s="13">
        <v>45157</v>
      </c>
      <c r="D579">
        <f t="shared" si="216"/>
        <v>17</v>
      </c>
      <c r="E579" t="str">
        <f t="shared" si="217"/>
        <v>Original</v>
      </c>
      <c r="F579" s="3">
        <f t="shared" si="218"/>
        <v>45157</v>
      </c>
      <c r="G579" s="8">
        <f t="shared" si="219"/>
        <v>17</v>
      </c>
      <c r="H579" t="s">
        <v>648</v>
      </c>
      <c r="I579" t="s">
        <v>653</v>
      </c>
      <c r="J579" t="s">
        <v>688</v>
      </c>
      <c r="K579" t="s">
        <v>701</v>
      </c>
      <c r="L579" t="s">
        <v>708</v>
      </c>
      <c r="M579" t="s">
        <v>721</v>
      </c>
      <c r="N579" t="s">
        <v>729</v>
      </c>
      <c r="O579" t="s">
        <v>1309</v>
      </c>
      <c r="P579" s="4">
        <v>175.38</v>
      </c>
      <c r="Q579" s="23">
        <v>347.9</v>
      </c>
      <c r="R579" s="4">
        <f t="shared" ref="R579:R633" si="222">IF(Q579&lt;0,-Q579,Q579)</f>
        <v>347.9</v>
      </c>
      <c r="S579" s="11">
        <v>7.1999999999999995E-2</v>
      </c>
      <c r="T579" s="8">
        <v>43</v>
      </c>
      <c r="U579" s="4">
        <f t="shared" ref="U579:U633" si="223">R579 * T579 * (1 - S579)</f>
        <v>13882.6016</v>
      </c>
      <c r="V579" s="4">
        <f t="shared" ref="V579:V633" si="224">P579*T579</f>
        <v>7541.34</v>
      </c>
      <c r="W579" s="4">
        <f t="shared" ref="W579:W633" si="225">U579-V579</f>
        <v>6341.2615999999998</v>
      </c>
      <c r="X579" s="11">
        <f t="shared" ref="X579:X633" si="226">IF(U579=0, 0, W579/U579)</f>
        <v>0.45677761148169804</v>
      </c>
      <c r="Y579" s="3" t="str">
        <f t="shared" si="220"/>
        <v>Aug-2023</v>
      </c>
      <c r="Z579" s="3">
        <f t="shared" ref="Z579:Z633" si="227">DATE(YEAR(B579),MONTH(B579),1)</f>
        <v>45139</v>
      </c>
      <c r="AA579" s="3">
        <f t="shared" ref="AA579:AA633" si="228">_xlfn.MINIFS(Z:Z,I:I, I579)</f>
        <v>44927</v>
      </c>
      <c r="AB579">
        <f t="shared" ref="AB579:AB633" si="229">IF(Z579&lt;AA579, " ", DATEDIF(AA579, Z579, "M"))</f>
        <v>7</v>
      </c>
      <c r="AC579" s="18" t="str">
        <f t="shared" si="221"/>
        <v>Q3-2023</v>
      </c>
      <c r="AD579" t="str">
        <f t="shared" ref="AD579:AD633" si="230">H579 &amp; " → " &amp; I579 &amp; " → " &amp; J579</f>
        <v>Americas → Canada → Vancouver</v>
      </c>
      <c r="AG579" t="str">
        <f t="shared" ref="AG579:AG633" si="231">IF(R579&lt;=$AE$2,"Low",IF(R579&lt;=$AF$2,"Medium","High"))</f>
        <v>Low</v>
      </c>
      <c r="AH579">
        <f t="shared" ref="AH579:AH633" si="232">IF(G579&lt;=7,1,0)</f>
        <v>0</v>
      </c>
      <c r="AI579">
        <f t="shared" ref="AI579:AI633" si="233">IF(S579&gt;0.2,1,0)</f>
        <v>0</v>
      </c>
      <c r="AJ579" s="11">
        <f>MIN(S579, WhatIf_Panel!$B$2)</f>
        <v>7.1999999999999995E-2</v>
      </c>
      <c r="AK579">
        <f>P579 * (1 + WhatIf_Panel!$B$3)</f>
        <v>192.91800000000001</v>
      </c>
      <c r="AL579">
        <f>ROUND(T579 * (1 + WhatIf_Panel!$B$4), 0)</f>
        <v>45</v>
      </c>
      <c r="AM579">
        <f t="shared" ref="AM579:AM633" si="234">R579 * AL579 * (1 - AJ579)</f>
        <v>14528.303999999998</v>
      </c>
      <c r="AN579">
        <f t="shared" ref="AN579:AN633" si="235">AK579 * AL579</f>
        <v>8681.31</v>
      </c>
      <c r="AO579">
        <f t="shared" ref="AO579:AO633" si="236">AM579 - AN579</f>
        <v>5846.9939999999988</v>
      </c>
      <c r="AP579" s="11">
        <f t="shared" ref="AP579:AP633" si="237">IF(AM579=0, 0, AO579/AM579)</f>
        <v>0.40245537262986786</v>
      </c>
      <c r="AQ579" s="4">
        <f t="shared" ref="AQ579:AQ633" si="238">AM579 - U579</f>
        <v>645.70239999999831</v>
      </c>
      <c r="AR579" s="4">
        <f t="shared" ref="AR579:AR633" si="239">AO579 - W579</f>
        <v>-494.26760000000104</v>
      </c>
    </row>
    <row r="580" spans="1:44" x14ac:dyDescent="0.25">
      <c r="A580" t="s">
        <v>592</v>
      </c>
      <c r="B580" s="3">
        <v>45092</v>
      </c>
      <c r="C580" s="13">
        <v>45119</v>
      </c>
      <c r="D580">
        <f t="shared" si="216"/>
        <v>27</v>
      </c>
      <c r="E580" t="str">
        <f t="shared" si="217"/>
        <v>Original</v>
      </c>
      <c r="F580" s="3">
        <f t="shared" si="218"/>
        <v>45119</v>
      </c>
      <c r="G580" s="8">
        <f t="shared" si="219"/>
        <v>27</v>
      </c>
      <c r="H580" t="s">
        <v>649</v>
      </c>
      <c r="I580" t="s">
        <v>658</v>
      </c>
      <c r="J580" t="s">
        <v>693</v>
      </c>
      <c r="K580" t="s">
        <v>704</v>
      </c>
      <c r="L580" t="s">
        <v>711</v>
      </c>
      <c r="M580" t="s">
        <v>714</v>
      </c>
      <c r="N580" t="s">
        <v>733</v>
      </c>
      <c r="O580" t="s">
        <v>1310</v>
      </c>
      <c r="P580" s="4">
        <v>751.28</v>
      </c>
      <c r="Q580" s="23">
        <v>1111.8800000000001</v>
      </c>
      <c r="R580" s="4">
        <f t="shared" si="222"/>
        <v>1111.8800000000001</v>
      </c>
      <c r="S580" s="11">
        <v>0.13500000000000001</v>
      </c>
      <c r="T580" s="8">
        <v>7</v>
      </c>
      <c r="U580" s="4">
        <f t="shared" si="223"/>
        <v>6732.4334000000008</v>
      </c>
      <c r="V580" s="4">
        <f t="shared" si="224"/>
        <v>5258.96</v>
      </c>
      <c r="W580" s="4">
        <f t="shared" si="225"/>
        <v>1473.4734000000008</v>
      </c>
      <c r="X580" s="11">
        <f t="shared" si="226"/>
        <v>0.21886193482433863</v>
      </c>
      <c r="Y580" s="3" t="str">
        <f t="shared" si="220"/>
        <v>Jun-2023</v>
      </c>
      <c r="Z580" s="3">
        <f t="shared" si="227"/>
        <v>45078</v>
      </c>
      <c r="AA580" s="3">
        <f t="shared" si="228"/>
        <v>44927</v>
      </c>
      <c r="AB580">
        <f t="shared" si="229"/>
        <v>5</v>
      </c>
      <c r="AC580" s="18" t="str">
        <f t="shared" si="221"/>
        <v>Q2-2023</v>
      </c>
      <c r="AD580" t="str">
        <f t="shared" si="230"/>
        <v>Europe → United Kingdom → Manchester</v>
      </c>
      <c r="AG580" t="str">
        <f t="shared" si="231"/>
        <v>Medium</v>
      </c>
      <c r="AH580">
        <f t="shared" si="232"/>
        <v>0</v>
      </c>
      <c r="AI580">
        <f t="shared" si="233"/>
        <v>0</v>
      </c>
      <c r="AJ580" s="11">
        <f>MIN(S580, WhatIf_Panel!$B$2)</f>
        <v>0.13500000000000001</v>
      </c>
      <c r="AK580">
        <f>P580 * (1 + WhatIf_Panel!$B$3)</f>
        <v>826.40800000000002</v>
      </c>
      <c r="AL580">
        <f>ROUND(T580 * (1 + WhatIf_Panel!$B$4), 0)</f>
        <v>7</v>
      </c>
      <c r="AM580">
        <f t="shared" si="234"/>
        <v>6732.4334000000008</v>
      </c>
      <c r="AN580">
        <f t="shared" si="235"/>
        <v>5784.8559999999998</v>
      </c>
      <c r="AO580">
        <f t="shared" si="236"/>
        <v>947.57740000000103</v>
      </c>
      <c r="AP580" s="11">
        <f t="shared" si="237"/>
        <v>0.14074812830677255</v>
      </c>
      <c r="AQ580" s="4">
        <f t="shared" si="238"/>
        <v>0</v>
      </c>
      <c r="AR580" s="4">
        <f t="shared" si="239"/>
        <v>-525.89599999999973</v>
      </c>
    </row>
    <row r="581" spans="1:44" x14ac:dyDescent="0.25">
      <c r="A581" t="s">
        <v>593</v>
      </c>
      <c r="B581" s="3">
        <v>45607</v>
      </c>
      <c r="C581" s="13">
        <v>45620</v>
      </c>
      <c r="D581">
        <f t="shared" si="216"/>
        <v>13</v>
      </c>
      <c r="E581" t="str">
        <f t="shared" si="217"/>
        <v>Original</v>
      </c>
      <c r="F581" s="3">
        <f t="shared" si="218"/>
        <v>45620</v>
      </c>
      <c r="G581" s="8">
        <f t="shared" si="219"/>
        <v>13</v>
      </c>
      <c r="H581" t="s">
        <v>649</v>
      </c>
      <c r="I581" t="s">
        <v>658</v>
      </c>
      <c r="J581" t="s">
        <v>683</v>
      </c>
      <c r="K581" t="s">
        <v>701</v>
      </c>
      <c r="L581" t="s">
        <v>707</v>
      </c>
      <c r="M581" t="s">
        <v>718</v>
      </c>
      <c r="N581" t="s">
        <v>729</v>
      </c>
      <c r="O581" t="s">
        <v>1311</v>
      </c>
      <c r="P581" s="4">
        <v>164.53</v>
      </c>
      <c r="Q581" s="23">
        <v>327.72</v>
      </c>
      <c r="R581" s="4">
        <f t="shared" si="222"/>
        <v>327.72</v>
      </c>
      <c r="S581" s="11">
        <v>6.7000000000000004E-2</v>
      </c>
      <c r="T581" s="8">
        <v>14</v>
      </c>
      <c r="U581" s="4">
        <f t="shared" si="223"/>
        <v>4280.6786400000001</v>
      </c>
      <c r="V581" s="4">
        <f t="shared" si="224"/>
        <v>2303.42</v>
      </c>
      <c r="W581" s="4">
        <f t="shared" si="225"/>
        <v>1977.25864</v>
      </c>
      <c r="X581" s="11">
        <f t="shared" si="226"/>
        <v>0.46190307805960412</v>
      </c>
      <c r="Y581" s="3" t="str">
        <f t="shared" si="220"/>
        <v>Nov-2024</v>
      </c>
      <c r="Z581" s="3">
        <f t="shared" si="227"/>
        <v>45597</v>
      </c>
      <c r="AA581" s="3">
        <f t="shared" si="228"/>
        <v>44927</v>
      </c>
      <c r="AB581">
        <f t="shared" si="229"/>
        <v>22</v>
      </c>
      <c r="AC581" s="18" t="str">
        <f t="shared" si="221"/>
        <v>Q4-2024</v>
      </c>
      <c r="AD581" t="str">
        <f t="shared" si="230"/>
        <v>Europe → United Kingdom → London</v>
      </c>
      <c r="AG581" t="str">
        <f t="shared" si="231"/>
        <v>Low</v>
      </c>
      <c r="AH581">
        <f t="shared" si="232"/>
        <v>0</v>
      </c>
      <c r="AI581">
        <f t="shared" si="233"/>
        <v>0</v>
      </c>
      <c r="AJ581" s="11">
        <f>MIN(S581, WhatIf_Panel!$B$2)</f>
        <v>6.7000000000000004E-2</v>
      </c>
      <c r="AK581">
        <f>P581 * (1 + WhatIf_Panel!$B$3)</f>
        <v>180.983</v>
      </c>
      <c r="AL581">
        <f>ROUND(T581 * (1 + WhatIf_Panel!$B$4), 0)</f>
        <v>15</v>
      </c>
      <c r="AM581">
        <f t="shared" si="234"/>
        <v>4586.4414000000006</v>
      </c>
      <c r="AN581">
        <f t="shared" si="235"/>
        <v>2714.7449999999999</v>
      </c>
      <c r="AO581">
        <f t="shared" si="236"/>
        <v>1871.6964000000007</v>
      </c>
      <c r="AP581" s="11">
        <f t="shared" si="237"/>
        <v>0.40809338586556465</v>
      </c>
      <c r="AQ581" s="4">
        <f t="shared" si="238"/>
        <v>305.76276000000053</v>
      </c>
      <c r="AR581" s="4">
        <f t="shared" si="239"/>
        <v>-105.56223999999929</v>
      </c>
    </row>
    <row r="582" spans="1:44" x14ac:dyDescent="0.25">
      <c r="A582" t="s">
        <v>594</v>
      </c>
      <c r="B582" s="3">
        <v>45849</v>
      </c>
      <c r="C582" s="13">
        <v>45872</v>
      </c>
      <c r="D582">
        <f t="shared" si="216"/>
        <v>23</v>
      </c>
      <c r="E582" t="str">
        <f t="shared" si="217"/>
        <v>Original</v>
      </c>
      <c r="F582" s="3">
        <f t="shared" si="218"/>
        <v>45872</v>
      </c>
      <c r="G582" s="8">
        <f t="shared" si="219"/>
        <v>23</v>
      </c>
      <c r="H582" t="s">
        <v>646</v>
      </c>
      <c r="I582" t="s">
        <v>650</v>
      </c>
      <c r="J582" t="s">
        <v>678</v>
      </c>
      <c r="K582" t="s">
        <v>705</v>
      </c>
      <c r="L582" t="s">
        <v>707</v>
      </c>
      <c r="M582" t="s">
        <v>712</v>
      </c>
      <c r="N582" t="s">
        <v>730</v>
      </c>
      <c r="O582" t="s">
        <v>1312</v>
      </c>
      <c r="P582" s="4">
        <v>389.93</v>
      </c>
      <c r="Q582" s="23">
        <v>486.13</v>
      </c>
      <c r="R582" s="4">
        <f t="shared" si="222"/>
        <v>486.13</v>
      </c>
      <c r="S582" s="11">
        <v>0.13200000000000001</v>
      </c>
      <c r="T582" s="8">
        <v>17</v>
      </c>
      <c r="U582" s="4">
        <f t="shared" si="223"/>
        <v>7173.3342799999991</v>
      </c>
      <c r="V582" s="4">
        <f t="shared" si="224"/>
        <v>6628.81</v>
      </c>
      <c r="W582" s="4">
        <f t="shared" si="225"/>
        <v>544.52427999999873</v>
      </c>
      <c r="X582" s="11">
        <f t="shared" si="226"/>
        <v>7.5909508569562828E-2</v>
      </c>
      <c r="Y582" s="3" t="str">
        <f t="shared" si="220"/>
        <v>Jul-2025</v>
      </c>
      <c r="Z582" s="3">
        <f t="shared" si="227"/>
        <v>45839</v>
      </c>
      <c r="AA582" s="3">
        <f t="shared" si="228"/>
        <v>44927</v>
      </c>
      <c r="AB582">
        <f t="shared" si="229"/>
        <v>30</v>
      </c>
      <c r="AC582" s="18" t="str">
        <f t="shared" si="221"/>
        <v>Q3-2025</v>
      </c>
      <c r="AD582" t="str">
        <f t="shared" si="230"/>
        <v>Africa → Kenya → Nakuru</v>
      </c>
      <c r="AG582" t="str">
        <f t="shared" si="231"/>
        <v>Low</v>
      </c>
      <c r="AH582">
        <f t="shared" si="232"/>
        <v>0</v>
      </c>
      <c r="AI582">
        <f t="shared" si="233"/>
        <v>0</v>
      </c>
      <c r="AJ582" s="11">
        <f>MIN(S582, WhatIf_Panel!$B$2)</f>
        <v>0.13200000000000001</v>
      </c>
      <c r="AK582">
        <f>P582 * (1 + WhatIf_Panel!$B$3)</f>
        <v>428.92300000000006</v>
      </c>
      <c r="AL582">
        <f>ROUND(T582 * (1 + WhatIf_Panel!$B$4), 0)</f>
        <v>18</v>
      </c>
      <c r="AM582">
        <f t="shared" si="234"/>
        <v>7595.2951199999998</v>
      </c>
      <c r="AN582">
        <f t="shared" si="235"/>
        <v>7720.6140000000014</v>
      </c>
      <c r="AO582">
        <f t="shared" si="236"/>
        <v>-125.31888000000163</v>
      </c>
      <c r="AP582" s="11">
        <f t="shared" si="237"/>
        <v>-1.6499540573480919E-2</v>
      </c>
      <c r="AQ582" s="4">
        <f t="shared" si="238"/>
        <v>421.96084000000064</v>
      </c>
      <c r="AR582" s="4">
        <f t="shared" si="239"/>
        <v>-669.84316000000035</v>
      </c>
    </row>
    <row r="583" spans="1:44" x14ac:dyDescent="0.25">
      <c r="A583" t="s">
        <v>595</v>
      </c>
      <c r="B583" s="3">
        <v>45080</v>
      </c>
      <c r="C583" s="13">
        <v>45108</v>
      </c>
      <c r="D583">
        <f t="shared" si="216"/>
        <v>28</v>
      </c>
      <c r="E583" t="str">
        <f t="shared" si="217"/>
        <v>Original</v>
      </c>
      <c r="F583" s="3">
        <f t="shared" si="218"/>
        <v>45108</v>
      </c>
      <c r="G583" s="8">
        <f t="shared" si="219"/>
        <v>28</v>
      </c>
      <c r="H583" t="s">
        <v>648</v>
      </c>
      <c r="I583" t="s">
        <v>655</v>
      </c>
      <c r="J583" t="s">
        <v>672</v>
      </c>
      <c r="K583" t="s">
        <v>705</v>
      </c>
      <c r="L583" t="s">
        <v>709</v>
      </c>
      <c r="M583" t="s">
        <v>720</v>
      </c>
      <c r="N583" t="s">
        <v>727</v>
      </c>
      <c r="O583" t="s">
        <v>1313</v>
      </c>
      <c r="P583" s="4">
        <v>860.4</v>
      </c>
      <c r="Q583" s="23">
        <v>2066.6</v>
      </c>
      <c r="R583" s="4">
        <f t="shared" si="222"/>
        <v>2066.6</v>
      </c>
      <c r="S583" s="11">
        <v>0.01</v>
      </c>
      <c r="T583" s="8">
        <v>3</v>
      </c>
      <c r="U583" s="4">
        <f t="shared" si="223"/>
        <v>6137.8019999999988</v>
      </c>
      <c r="V583" s="4">
        <f t="shared" si="224"/>
        <v>2581.1999999999998</v>
      </c>
      <c r="W583" s="4">
        <f t="shared" si="225"/>
        <v>3556.601999999999</v>
      </c>
      <c r="X583" s="11">
        <f t="shared" si="226"/>
        <v>0.57945857491004105</v>
      </c>
      <c r="Y583" s="3" t="str">
        <f t="shared" si="220"/>
        <v>Jun-2023</v>
      </c>
      <c r="Z583" s="3">
        <f t="shared" si="227"/>
        <v>45078</v>
      </c>
      <c r="AA583" s="3">
        <f t="shared" si="228"/>
        <v>44927</v>
      </c>
      <c r="AB583">
        <f t="shared" si="229"/>
        <v>5</v>
      </c>
      <c r="AC583" s="18" t="str">
        <f t="shared" si="221"/>
        <v>Q2-2023</v>
      </c>
      <c r="AD583" t="str">
        <f t="shared" si="230"/>
        <v>Americas → Brazil → Brasília</v>
      </c>
      <c r="AG583" t="str">
        <f t="shared" si="231"/>
        <v>High</v>
      </c>
      <c r="AH583">
        <f t="shared" si="232"/>
        <v>0</v>
      </c>
      <c r="AI583">
        <f t="shared" si="233"/>
        <v>0</v>
      </c>
      <c r="AJ583" s="11">
        <f>MIN(S583, WhatIf_Panel!$B$2)</f>
        <v>0.01</v>
      </c>
      <c r="AK583">
        <f>P583 * (1 + WhatIf_Panel!$B$3)</f>
        <v>946.44</v>
      </c>
      <c r="AL583">
        <f>ROUND(T583 * (1 + WhatIf_Panel!$B$4), 0)</f>
        <v>3</v>
      </c>
      <c r="AM583">
        <f t="shared" si="234"/>
        <v>6137.8019999999988</v>
      </c>
      <c r="AN583">
        <f t="shared" si="235"/>
        <v>2839.32</v>
      </c>
      <c r="AO583">
        <f t="shared" si="236"/>
        <v>3298.4819999999986</v>
      </c>
      <c r="AP583" s="11">
        <f t="shared" si="237"/>
        <v>0.53740443240104507</v>
      </c>
      <c r="AQ583" s="4">
        <f t="shared" si="238"/>
        <v>0</v>
      </c>
      <c r="AR583" s="4">
        <f t="shared" si="239"/>
        <v>-258.12000000000035</v>
      </c>
    </row>
    <row r="584" spans="1:44" x14ac:dyDescent="0.25">
      <c r="A584" t="s">
        <v>596</v>
      </c>
      <c r="B584" s="3">
        <v>44955</v>
      </c>
      <c r="C584" s="13">
        <v>44963</v>
      </c>
      <c r="D584">
        <f t="shared" si="216"/>
        <v>8</v>
      </c>
      <c r="E584" t="str">
        <f t="shared" si="217"/>
        <v>Original</v>
      </c>
      <c r="F584" s="3">
        <f t="shared" si="218"/>
        <v>44963</v>
      </c>
      <c r="G584" s="8">
        <f t="shared" si="219"/>
        <v>8</v>
      </c>
      <c r="H584" t="s">
        <v>648</v>
      </c>
      <c r="I584" t="s">
        <v>655</v>
      </c>
      <c r="J584" t="s">
        <v>672</v>
      </c>
      <c r="K584" t="s">
        <v>701</v>
      </c>
      <c r="L584" t="s">
        <v>709</v>
      </c>
      <c r="M584" t="s">
        <v>726</v>
      </c>
      <c r="N584" t="s">
        <v>732</v>
      </c>
      <c r="O584" t="s">
        <v>1314</v>
      </c>
      <c r="P584" s="4">
        <v>41.84</v>
      </c>
      <c r="Q584" s="23">
        <v>86.2</v>
      </c>
      <c r="R584" s="4">
        <f t="shared" si="222"/>
        <v>86.2</v>
      </c>
      <c r="S584" s="11">
        <v>0.22600000000000001</v>
      </c>
      <c r="T584" s="8">
        <v>27</v>
      </c>
      <c r="U584" s="4">
        <f t="shared" si="223"/>
        <v>1801.4076000000002</v>
      </c>
      <c r="V584" s="4">
        <f t="shared" si="224"/>
        <v>1129.68</v>
      </c>
      <c r="W584" s="4">
        <f t="shared" si="225"/>
        <v>671.72760000000017</v>
      </c>
      <c r="X584" s="11">
        <f t="shared" si="226"/>
        <v>0.37289039970742882</v>
      </c>
      <c r="Y584" s="3" t="str">
        <f t="shared" si="220"/>
        <v>Jan-2023</v>
      </c>
      <c r="Z584" s="3">
        <f t="shared" si="227"/>
        <v>44927</v>
      </c>
      <c r="AA584" s="3">
        <f t="shared" si="228"/>
        <v>44927</v>
      </c>
      <c r="AB584">
        <f t="shared" si="229"/>
        <v>0</v>
      </c>
      <c r="AC584" s="18" t="str">
        <f t="shared" si="221"/>
        <v>Q1-2023</v>
      </c>
      <c r="AD584" t="str">
        <f t="shared" si="230"/>
        <v>Americas → Brazil → Brasília</v>
      </c>
      <c r="AG584" t="str">
        <f t="shared" si="231"/>
        <v>Low</v>
      </c>
      <c r="AH584">
        <f t="shared" si="232"/>
        <v>0</v>
      </c>
      <c r="AI584">
        <f t="shared" si="233"/>
        <v>1</v>
      </c>
      <c r="AJ584" s="11">
        <f>MIN(S584, WhatIf_Panel!$B$2)</f>
        <v>0.22600000000000001</v>
      </c>
      <c r="AK584">
        <f>P584 * (1 + WhatIf_Panel!$B$3)</f>
        <v>46.024000000000008</v>
      </c>
      <c r="AL584">
        <f>ROUND(T584 * (1 + WhatIf_Panel!$B$4), 0)</f>
        <v>28</v>
      </c>
      <c r="AM584">
        <f t="shared" si="234"/>
        <v>1868.1263999999999</v>
      </c>
      <c r="AN584">
        <f t="shared" si="235"/>
        <v>1288.6720000000003</v>
      </c>
      <c r="AO584">
        <f t="shared" si="236"/>
        <v>579.45439999999962</v>
      </c>
      <c r="AP584" s="11">
        <f t="shared" si="237"/>
        <v>0.31017943967817146</v>
      </c>
      <c r="AQ584" s="4">
        <f t="shared" si="238"/>
        <v>66.718799999999646</v>
      </c>
      <c r="AR584" s="4">
        <f t="shared" si="239"/>
        <v>-92.273200000000543</v>
      </c>
    </row>
    <row r="585" spans="1:44" x14ac:dyDescent="0.25">
      <c r="A585" t="s">
        <v>597</v>
      </c>
      <c r="B585" s="3">
        <v>45541</v>
      </c>
      <c r="C585" s="13">
        <v>45539</v>
      </c>
      <c r="D585">
        <f t="shared" si="216"/>
        <v>-2</v>
      </c>
      <c r="E585" t="str">
        <f t="shared" si="217"/>
        <v>Corrected</v>
      </c>
      <c r="F585" s="3">
        <f t="shared" si="218"/>
        <v>45543</v>
      </c>
      <c r="G585" s="8">
        <f t="shared" si="219"/>
        <v>2</v>
      </c>
      <c r="H585" t="s">
        <v>647</v>
      </c>
      <c r="I585" t="s">
        <v>652</v>
      </c>
      <c r="J585" t="s">
        <v>666</v>
      </c>
      <c r="K585" t="s">
        <v>701</v>
      </c>
      <c r="L585" t="s">
        <v>711</v>
      </c>
      <c r="M585" t="s">
        <v>720</v>
      </c>
      <c r="N585" t="s">
        <v>731</v>
      </c>
      <c r="O585" t="s">
        <v>1315</v>
      </c>
      <c r="P585" s="4">
        <v>1368.17</v>
      </c>
      <c r="Q585" s="23">
        <v>2307.75</v>
      </c>
      <c r="R585" s="4">
        <f t="shared" si="222"/>
        <v>2307.75</v>
      </c>
      <c r="S585" s="11">
        <v>0.16300000000000001</v>
      </c>
      <c r="T585" s="8">
        <v>21</v>
      </c>
      <c r="U585" s="4">
        <f t="shared" si="223"/>
        <v>40563.321749999996</v>
      </c>
      <c r="V585" s="4">
        <f t="shared" si="224"/>
        <v>28731.57</v>
      </c>
      <c r="W585" s="4">
        <f t="shared" si="225"/>
        <v>11831.751749999996</v>
      </c>
      <c r="X585" s="11">
        <f t="shared" si="226"/>
        <v>0.29168596750831921</v>
      </c>
      <c r="Y585" s="3" t="str">
        <f t="shared" si="220"/>
        <v>Sep-2024</v>
      </c>
      <c r="Z585" s="3">
        <f t="shared" si="227"/>
        <v>45536</v>
      </c>
      <c r="AA585" s="3">
        <f t="shared" si="228"/>
        <v>44986</v>
      </c>
      <c r="AB585">
        <f t="shared" si="229"/>
        <v>18</v>
      </c>
      <c r="AC585" s="18" t="str">
        <f t="shared" si="221"/>
        <v>Q3-2024</v>
      </c>
      <c r="AD585" t="str">
        <f t="shared" si="230"/>
        <v>Asia → Japan → Osaka</v>
      </c>
      <c r="AG585" t="str">
        <f t="shared" si="231"/>
        <v>High</v>
      </c>
      <c r="AH585">
        <f t="shared" si="232"/>
        <v>1</v>
      </c>
      <c r="AI585">
        <f t="shared" si="233"/>
        <v>0</v>
      </c>
      <c r="AJ585" s="11">
        <f>MIN(S585, WhatIf_Panel!$B$2)</f>
        <v>0.16300000000000001</v>
      </c>
      <c r="AK585">
        <f>P585 * (1 + WhatIf_Panel!$B$3)</f>
        <v>1504.9870000000003</v>
      </c>
      <c r="AL585">
        <f>ROUND(T585 * (1 + WhatIf_Panel!$B$4), 0)</f>
        <v>22</v>
      </c>
      <c r="AM585">
        <f t="shared" si="234"/>
        <v>42494.908499999998</v>
      </c>
      <c r="AN585">
        <f t="shared" si="235"/>
        <v>33109.714000000007</v>
      </c>
      <c r="AO585">
        <f t="shared" si="236"/>
        <v>9385.1944999999905</v>
      </c>
      <c r="AP585" s="11">
        <f t="shared" si="237"/>
        <v>0.22085456425915098</v>
      </c>
      <c r="AQ585" s="4">
        <f t="shared" si="238"/>
        <v>1931.5867500000022</v>
      </c>
      <c r="AR585" s="4">
        <f t="shared" si="239"/>
        <v>-2446.5572500000053</v>
      </c>
    </row>
    <row r="586" spans="1:44" x14ac:dyDescent="0.25">
      <c r="A586" t="s">
        <v>598</v>
      </c>
      <c r="B586" s="3">
        <v>45507</v>
      </c>
      <c r="C586" s="13">
        <v>45513</v>
      </c>
      <c r="D586">
        <f t="shared" si="216"/>
        <v>6</v>
      </c>
      <c r="E586" t="str">
        <f t="shared" si="217"/>
        <v>Original</v>
      </c>
      <c r="F586" s="3">
        <f t="shared" si="218"/>
        <v>45513</v>
      </c>
      <c r="G586" s="8">
        <f t="shared" si="219"/>
        <v>6</v>
      </c>
      <c r="H586" t="s">
        <v>646</v>
      </c>
      <c r="I586" t="s">
        <v>650</v>
      </c>
      <c r="J586" t="s">
        <v>675</v>
      </c>
      <c r="K586" t="s">
        <v>704</v>
      </c>
      <c r="L586" t="s">
        <v>709</v>
      </c>
      <c r="M586" t="s">
        <v>722</v>
      </c>
      <c r="N586" t="s">
        <v>731</v>
      </c>
      <c r="O586" t="s">
        <v>1316</v>
      </c>
      <c r="P586" s="4">
        <v>643.21</v>
      </c>
      <c r="Q586" s="23">
        <v>1112.81</v>
      </c>
      <c r="R586" s="4">
        <f t="shared" si="222"/>
        <v>1112.81</v>
      </c>
      <c r="S586" s="11">
        <v>0.14099999999999999</v>
      </c>
      <c r="T586" s="8">
        <v>4</v>
      </c>
      <c r="U586" s="4">
        <f t="shared" si="223"/>
        <v>3823.6151599999998</v>
      </c>
      <c r="V586" s="4">
        <f t="shared" si="224"/>
        <v>2572.84</v>
      </c>
      <c r="W586" s="4">
        <f t="shared" si="225"/>
        <v>1250.7751599999997</v>
      </c>
      <c r="X586" s="11">
        <f t="shared" si="226"/>
        <v>0.32711847496702562</v>
      </c>
      <c r="Y586" s="3" t="str">
        <f t="shared" si="220"/>
        <v>Aug-2024</v>
      </c>
      <c r="Z586" s="3">
        <f t="shared" si="227"/>
        <v>45505</v>
      </c>
      <c r="AA586" s="3">
        <f t="shared" si="228"/>
        <v>44927</v>
      </c>
      <c r="AB586">
        <f t="shared" si="229"/>
        <v>19</v>
      </c>
      <c r="AC586" s="18" t="str">
        <f t="shared" si="221"/>
        <v>Q3-2024</v>
      </c>
      <c r="AD586" t="str">
        <f t="shared" si="230"/>
        <v>Africa → Kenya → Mombasa</v>
      </c>
      <c r="AG586" t="str">
        <f t="shared" si="231"/>
        <v>Medium</v>
      </c>
      <c r="AH586">
        <f t="shared" si="232"/>
        <v>1</v>
      </c>
      <c r="AI586">
        <f t="shared" si="233"/>
        <v>0</v>
      </c>
      <c r="AJ586" s="11">
        <f>MIN(S586, WhatIf_Panel!$B$2)</f>
        <v>0.14099999999999999</v>
      </c>
      <c r="AK586">
        <f>P586 * (1 + WhatIf_Panel!$B$3)</f>
        <v>707.53100000000006</v>
      </c>
      <c r="AL586">
        <f>ROUND(T586 * (1 + WhatIf_Panel!$B$4), 0)</f>
        <v>4</v>
      </c>
      <c r="AM586">
        <f t="shared" si="234"/>
        <v>3823.6151599999998</v>
      </c>
      <c r="AN586">
        <f t="shared" si="235"/>
        <v>2830.1240000000003</v>
      </c>
      <c r="AO586">
        <f t="shared" si="236"/>
        <v>993.49115999999958</v>
      </c>
      <c r="AP586" s="11">
        <f t="shared" si="237"/>
        <v>0.25983032246372817</v>
      </c>
      <c r="AQ586" s="4">
        <f t="shared" si="238"/>
        <v>0</v>
      </c>
      <c r="AR586" s="4">
        <f t="shared" si="239"/>
        <v>-257.28400000000011</v>
      </c>
    </row>
    <row r="587" spans="1:44" x14ac:dyDescent="0.25">
      <c r="A587" t="s">
        <v>599</v>
      </c>
      <c r="B587" s="3">
        <v>45764</v>
      </c>
      <c r="C587" s="13">
        <v>45764</v>
      </c>
      <c r="D587">
        <f t="shared" si="216"/>
        <v>0</v>
      </c>
      <c r="E587" t="str">
        <f t="shared" si="217"/>
        <v>Original</v>
      </c>
      <c r="F587" s="3">
        <f t="shared" si="218"/>
        <v>45764</v>
      </c>
      <c r="G587" s="8">
        <f t="shared" si="219"/>
        <v>0</v>
      </c>
      <c r="H587" t="s">
        <v>648</v>
      </c>
      <c r="I587" t="s">
        <v>655</v>
      </c>
      <c r="J587" t="s">
        <v>670</v>
      </c>
      <c r="K587" t="s">
        <v>701</v>
      </c>
      <c r="L587" t="s">
        <v>710</v>
      </c>
      <c r="M587" t="s">
        <v>716</v>
      </c>
      <c r="N587" t="s">
        <v>730</v>
      </c>
      <c r="O587" t="s">
        <v>1317</v>
      </c>
      <c r="P587" s="4">
        <v>719.41</v>
      </c>
      <c r="Q587" s="23">
        <v>1125.99</v>
      </c>
      <c r="R587" s="4">
        <f t="shared" si="222"/>
        <v>1125.99</v>
      </c>
      <c r="S587" s="11">
        <v>4.1000000000000002E-2</v>
      </c>
      <c r="T587" s="8">
        <v>21</v>
      </c>
      <c r="U587" s="4">
        <f t="shared" si="223"/>
        <v>22676.312610000001</v>
      </c>
      <c r="V587" s="4">
        <f t="shared" si="224"/>
        <v>15107.609999999999</v>
      </c>
      <c r="W587" s="4">
        <f t="shared" si="225"/>
        <v>7568.7026100000021</v>
      </c>
      <c r="X587" s="11">
        <f t="shared" si="226"/>
        <v>0.33377131194876403</v>
      </c>
      <c r="Y587" s="3" t="str">
        <f t="shared" si="220"/>
        <v>Apr-2025</v>
      </c>
      <c r="Z587" s="3">
        <f t="shared" si="227"/>
        <v>45748</v>
      </c>
      <c r="AA587" s="3">
        <f t="shared" si="228"/>
        <v>44927</v>
      </c>
      <c r="AB587">
        <f t="shared" si="229"/>
        <v>27</v>
      </c>
      <c r="AC587" s="18" t="str">
        <f t="shared" si="221"/>
        <v>Q2-2025</v>
      </c>
      <c r="AD587" t="str">
        <f t="shared" si="230"/>
        <v>Americas → Brazil → São Paulo</v>
      </c>
      <c r="AG587" t="str">
        <f t="shared" si="231"/>
        <v>Medium</v>
      </c>
      <c r="AH587">
        <f t="shared" si="232"/>
        <v>1</v>
      </c>
      <c r="AI587">
        <f t="shared" si="233"/>
        <v>0</v>
      </c>
      <c r="AJ587" s="11">
        <f>MIN(S587, WhatIf_Panel!$B$2)</f>
        <v>4.1000000000000002E-2</v>
      </c>
      <c r="AK587">
        <f>P587 * (1 + WhatIf_Panel!$B$3)</f>
        <v>791.351</v>
      </c>
      <c r="AL587">
        <f>ROUND(T587 * (1 + WhatIf_Panel!$B$4), 0)</f>
        <v>22</v>
      </c>
      <c r="AM587">
        <f t="shared" si="234"/>
        <v>23756.137019999998</v>
      </c>
      <c r="AN587">
        <f t="shared" si="235"/>
        <v>17409.722000000002</v>
      </c>
      <c r="AO587">
        <f t="shared" si="236"/>
        <v>6346.4150199999967</v>
      </c>
      <c r="AP587" s="11">
        <f t="shared" si="237"/>
        <v>0.26714844314364022</v>
      </c>
      <c r="AQ587" s="4">
        <f t="shared" si="238"/>
        <v>1079.8244099999974</v>
      </c>
      <c r="AR587" s="4">
        <f t="shared" si="239"/>
        <v>-1222.2875900000054</v>
      </c>
    </row>
    <row r="588" spans="1:44" x14ac:dyDescent="0.25">
      <c r="A588" t="s">
        <v>600</v>
      </c>
      <c r="B588" s="3">
        <v>45049</v>
      </c>
      <c r="C588" s="13">
        <v>45062</v>
      </c>
      <c r="D588">
        <f t="shared" si="216"/>
        <v>13</v>
      </c>
      <c r="E588" t="str">
        <f t="shared" si="217"/>
        <v>Original</v>
      </c>
      <c r="F588" s="3">
        <f t="shared" si="218"/>
        <v>45062</v>
      </c>
      <c r="G588" s="8">
        <f t="shared" si="219"/>
        <v>13</v>
      </c>
      <c r="H588" t="s">
        <v>648</v>
      </c>
      <c r="I588" t="s">
        <v>660</v>
      </c>
      <c r="J588" t="s">
        <v>700</v>
      </c>
      <c r="K588" t="s">
        <v>701</v>
      </c>
      <c r="L588" t="s">
        <v>709</v>
      </c>
      <c r="M588" t="s">
        <v>716</v>
      </c>
      <c r="N588" t="s">
        <v>730</v>
      </c>
      <c r="O588" t="s">
        <v>1318</v>
      </c>
      <c r="P588" s="4">
        <v>64.5</v>
      </c>
      <c r="Q588" s="23">
        <v>123.62</v>
      </c>
      <c r="R588" s="4">
        <f t="shared" si="222"/>
        <v>123.62</v>
      </c>
      <c r="S588" s="11">
        <v>0</v>
      </c>
      <c r="T588" s="8">
        <v>3</v>
      </c>
      <c r="U588" s="4">
        <f t="shared" si="223"/>
        <v>370.86</v>
      </c>
      <c r="V588" s="4">
        <f t="shared" si="224"/>
        <v>193.5</v>
      </c>
      <c r="W588" s="4">
        <f t="shared" si="225"/>
        <v>177.36</v>
      </c>
      <c r="X588" s="11">
        <f t="shared" si="226"/>
        <v>0.47823976702798904</v>
      </c>
      <c r="Y588" s="3" t="str">
        <f t="shared" si="220"/>
        <v>May-2023</v>
      </c>
      <c r="Z588" s="3">
        <f t="shared" si="227"/>
        <v>45047</v>
      </c>
      <c r="AA588" s="3">
        <f t="shared" si="228"/>
        <v>44927</v>
      </c>
      <c r="AB588">
        <f t="shared" si="229"/>
        <v>4</v>
      </c>
      <c r="AC588" s="18" t="str">
        <f t="shared" si="221"/>
        <v>Q2-2023</v>
      </c>
      <c r="AD588" t="str">
        <f t="shared" si="230"/>
        <v>Americas → USA → New York</v>
      </c>
      <c r="AG588" t="str">
        <f t="shared" si="231"/>
        <v>Low</v>
      </c>
      <c r="AH588">
        <f t="shared" si="232"/>
        <v>0</v>
      </c>
      <c r="AI588">
        <f t="shared" si="233"/>
        <v>0</v>
      </c>
      <c r="AJ588" s="11">
        <f>MIN(S588, WhatIf_Panel!$B$2)</f>
        <v>0</v>
      </c>
      <c r="AK588">
        <f>P588 * (1 + WhatIf_Panel!$B$3)</f>
        <v>70.95</v>
      </c>
      <c r="AL588">
        <f>ROUND(T588 * (1 + WhatIf_Panel!$B$4), 0)</f>
        <v>3</v>
      </c>
      <c r="AM588">
        <f t="shared" si="234"/>
        <v>370.86</v>
      </c>
      <c r="AN588">
        <f t="shared" si="235"/>
        <v>212.85000000000002</v>
      </c>
      <c r="AO588">
        <f t="shared" si="236"/>
        <v>158.01</v>
      </c>
      <c r="AP588" s="11">
        <f t="shared" si="237"/>
        <v>0.42606374373078787</v>
      </c>
      <c r="AQ588" s="4">
        <f t="shared" si="238"/>
        <v>0</v>
      </c>
      <c r="AR588" s="4">
        <f t="shared" si="239"/>
        <v>-19.350000000000023</v>
      </c>
    </row>
    <row r="589" spans="1:44" x14ac:dyDescent="0.25">
      <c r="A589" t="s">
        <v>601</v>
      </c>
      <c r="B589" s="3">
        <v>45364</v>
      </c>
      <c r="C589" s="13">
        <v>45388</v>
      </c>
      <c r="D589">
        <f t="shared" si="216"/>
        <v>24</v>
      </c>
      <c r="E589" t="str">
        <f t="shared" si="217"/>
        <v>Original</v>
      </c>
      <c r="F589" s="3">
        <f t="shared" si="218"/>
        <v>45388</v>
      </c>
      <c r="G589" s="8">
        <f t="shared" si="219"/>
        <v>24</v>
      </c>
      <c r="H589" t="s">
        <v>646</v>
      </c>
      <c r="I589" t="s">
        <v>651</v>
      </c>
      <c r="J589" t="s">
        <v>669</v>
      </c>
      <c r="K589" t="s">
        <v>704</v>
      </c>
      <c r="L589" t="s">
        <v>710</v>
      </c>
      <c r="M589" t="s">
        <v>716</v>
      </c>
      <c r="N589" t="s">
        <v>727</v>
      </c>
      <c r="O589" t="s">
        <v>1319</v>
      </c>
      <c r="P589" s="4">
        <v>1232.78</v>
      </c>
      <c r="Q589" s="23">
        <v>1731.75</v>
      </c>
      <c r="R589" s="4">
        <f t="shared" si="222"/>
        <v>1731.75</v>
      </c>
      <c r="S589" s="11">
        <v>9.2999999999999999E-2</v>
      </c>
      <c r="T589" s="8">
        <v>16</v>
      </c>
      <c r="U589" s="4">
        <f t="shared" si="223"/>
        <v>25131.155999999999</v>
      </c>
      <c r="V589" s="4">
        <f t="shared" si="224"/>
        <v>19724.48</v>
      </c>
      <c r="W589" s="4">
        <f t="shared" si="225"/>
        <v>5406.6759999999995</v>
      </c>
      <c r="X589" s="11">
        <f t="shared" si="226"/>
        <v>0.21513837246484005</v>
      </c>
      <c r="Y589" s="3" t="str">
        <f t="shared" si="220"/>
        <v>Mar-2024</v>
      </c>
      <c r="Z589" s="3">
        <f t="shared" si="227"/>
        <v>45352</v>
      </c>
      <c r="AA589" s="3">
        <f t="shared" si="228"/>
        <v>44927</v>
      </c>
      <c r="AB589">
        <f t="shared" si="229"/>
        <v>14</v>
      </c>
      <c r="AC589" s="18" t="str">
        <f t="shared" si="221"/>
        <v>Q1-2024</v>
      </c>
      <c r="AD589" t="str">
        <f t="shared" si="230"/>
        <v>Africa → Nigeria → Abuja</v>
      </c>
      <c r="AG589" t="str">
        <f t="shared" si="231"/>
        <v>High</v>
      </c>
      <c r="AH589">
        <f t="shared" si="232"/>
        <v>0</v>
      </c>
      <c r="AI589">
        <f t="shared" si="233"/>
        <v>0</v>
      </c>
      <c r="AJ589" s="11">
        <f>MIN(S589, WhatIf_Panel!$B$2)</f>
        <v>9.2999999999999999E-2</v>
      </c>
      <c r="AK589">
        <f>P589 * (1 + WhatIf_Panel!$B$3)</f>
        <v>1356.058</v>
      </c>
      <c r="AL589">
        <f>ROUND(T589 * (1 + WhatIf_Panel!$B$4), 0)</f>
        <v>17</v>
      </c>
      <c r="AM589">
        <f t="shared" si="234"/>
        <v>26701.85325</v>
      </c>
      <c r="AN589">
        <f t="shared" si="235"/>
        <v>23052.986000000001</v>
      </c>
      <c r="AO589">
        <f t="shared" si="236"/>
        <v>3648.8672499999993</v>
      </c>
      <c r="AP589" s="11">
        <f t="shared" si="237"/>
        <v>0.13665220971132402</v>
      </c>
      <c r="AQ589" s="4">
        <f t="shared" si="238"/>
        <v>1570.6972500000011</v>
      </c>
      <c r="AR589" s="4">
        <f t="shared" si="239"/>
        <v>-1757.8087500000001</v>
      </c>
    </row>
    <row r="590" spans="1:44" x14ac:dyDescent="0.25">
      <c r="A590" t="s">
        <v>602</v>
      </c>
      <c r="B590" s="3">
        <v>45459</v>
      </c>
      <c r="C590" s="13">
        <v>45464</v>
      </c>
      <c r="D590">
        <f t="shared" si="216"/>
        <v>5</v>
      </c>
      <c r="E590" t="str">
        <f t="shared" si="217"/>
        <v>Original</v>
      </c>
      <c r="F590" s="3">
        <f t="shared" si="218"/>
        <v>45464</v>
      </c>
      <c r="G590" s="8">
        <f t="shared" si="219"/>
        <v>5</v>
      </c>
      <c r="H590" t="s">
        <v>647</v>
      </c>
      <c r="I590" t="s">
        <v>652</v>
      </c>
      <c r="J590" t="s">
        <v>689</v>
      </c>
      <c r="K590" t="s">
        <v>705</v>
      </c>
      <c r="L590" t="s">
        <v>710</v>
      </c>
      <c r="M590" t="s">
        <v>721</v>
      </c>
      <c r="N590" t="s">
        <v>730</v>
      </c>
      <c r="O590" t="s">
        <v>1320</v>
      </c>
      <c r="P590" s="4">
        <v>1367.13</v>
      </c>
      <c r="Q590" s="23">
        <v>3062.01</v>
      </c>
      <c r="R590" s="4">
        <f t="shared" si="222"/>
        <v>3062.01</v>
      </c>
      <c r="S590" s="11">
        <v>0.10299999999999999</v>
      </c>
      <c r="T590" s="8">
        <v>25</v>
      </c>
      <c r="U590" s="4">
        <f t="shared" si="223"/>
        <v>68665.574250000005</v>
      </c>
      <c r="V590" s="4">
        <f t="shared" si="224"/>
        <v>34178.25</v>
      </c>
      <c r="W590" s="4">
        <f t="shared" si="225"/>
        <v>34487.324250000005</v>
      </c>
      <c r="X590" s="11">
        <f t="shared" si="226"/>
        <v>0.50225057645971705</v>
      </c>
      <c r="Y590" s="3" t="str">
        <f t="shared" si="220"/>
        <v>Jun-2024</v>
      </c>
      <c r="Z590" s="3">
        <f t="shared" si="227"/>
        <v>45444</v>
      </c>
      <c r="AA590" s="3">
        <f t="shared" si="228"/>
        <v>44986</v>
      </c>
      <c r="AB590">
        <f t="shared" si="229"/>
        <v>15</v>
      </c>
      <c r="AC590" s="18" t="str">
        <f t="shared" si="221"/>
        <v>Q2-2024</v>
      </c>
      <c r="AD590" t="str">
        <f t="shared" si="230"/>
        <v>Asia → Japan → Tokyo</v>
      </c>
      <c r="AG590" t="str">
        <f t="shared" si="231"/>
        <v>High</v>
      </c>
      <c r="AH590">
        <f t="shared" si="232"/>
        <v>1</v>
      </c>
      <c r="AI590">
        <f t="shared" si="233"/>
        <v>0</v>
      </c>
      <c r="AJ590" s="11">
        <f>MIN(S590, WhatIf_Panel!$B$2)</f>
        <v>0.10299999999999999</v>
      </c>
      <c r="AK590">
        <f>P590 * (1 + WhatIf_Panel!$B$3)</f>
        <v>1503.8430000000003</v>
      </c>
      <c r="AL590">
        <f>ROUND(T590 * (1 + WhatIf_Panel!$B$4), 0)</f>
        <v>26</v>
      </c>
      <c r="AM590">
        <f t="shared" si="234"/>
        <v>71412.197220000016</v>
      </c>
      <c r="AN590">
        <f t="shared" si="235"/>
        <v>39099.918000000005</v>
      </c>
      <c r="AO590">
        <f t="shared" si="236"/>
        <v>32312.279220000011</v>
      </c>
      <c r="AP590" s="11">
        <f t="shared" si="237"/>
        <v>0.45247563410568875</v>
      </c>
      <c r="AQ590" s="4">
        <f t="shared" si="238"/>
        <v>2746.6229700000113</v>
      </c>
      <c r="AR590" s="4">
        <f t="shared" si="239"/>
        <v>-2175.0450299999939</v>
      </c>
    </row>
    <row r="591" spans="1:44" x14ac:dyDescent="0.25">
      <c r="A591" t="s">
        <v>603</v>
      </c>
      <c r="B591" s="3">
        <v>45703</v>
      </c>
      <c r="C591" s="13">
        <v>45715</v>
      </c>
      <c r="D591">
        <f t="shared" si="216"/>
        <v>12</v>
      </c>
      <c r="E591" t="str">
        <f t="shared" si="217"/>
        <v>Original</v>
      </c>
      <c r="F591" s="3">
        <f t="shared" si="218"/>
        <v>45715</v>
      </c>
      <c r="G591" s="8">
        <f t="shared" si="219"/>
        <v>12</v>
      </c>
      <c r="H591" t="s">
        <v>649</v>
      </c>
      <c r="I591" t="s">
        <v>657</v>
      </c>
      <c r="J591" t="s">
        <v>679</v>
      </c>
      <c r="K591" t="s">
        <v>703</v>
      </c>
      <c r="L591" t="s">
        <v>711</v>
      </c>
      <c r="M591" t="s">
        <v>723</v>
      </c>
      <c r="N591" t="s">
        <v>733</v>
      </c>
      <c r="O591" t="s">
        <v>1321</v>
      </c>
      <c r="P591" s="4">
        <v>1027.26</v>
      </c>
      <c r="Q591" s="23">
        <v>2200.41</v>
      </c>
      <c r="R591" s="4">
        <f t="shared" si="222"/>
        <v>2200.41</v>
      </c>
      <c r="S591" s="11">
        <v>8.7999999999999995E-2</v>
      </c>
      <c r="T591" s="8">
        <v>6</v>
      </c>
      <c r="U591" s="4">
        <f t="shared" si="223"/>
        <v>12040.64352</v>
      </c>
      <c r="V591" s="4">
        <f t="shared" si="224"/>
        <v>6163.5599999999995</v>
      </c>
      <c r="W591" s="4">
        <f t="shared" si="225"/>
        <v>5877.0835200000001</v>
      </c>
      <c r="X591" s="11">
        <f t="shared" si="226"/>
        <v>0.48810377204822358</v>
      </c>
      <c r="Y591" s="3" t="str">
        <f t="shared" si="220"/>
        <v>Feb-2025</v>
      </c>
      <c r="Z591" s="3">
        <f t="shared" si="227"/>
        <v>45689</v>
      </c>
      <c r="AA591" s="3">
        <f t="shared" si="228"/>
        <v>44927</v>
      </c>
      <c r="AB591">
        <f t="shared" si="229"/>
        <v>25</v>
      </c>
      <c r="AC591" s="18" t="str">
        <f t="shared" si="221"/>
        <v>Q1-2025</v>
      </c>
      <c r="AD591" t="str">
        <f t="shared" si="230"/>
        <v>Europe → France → Lyon</v>
      </c>
      <c r="AG591" t="str">
        <f t="shared" si="231"/>
        <v>High</v>
      </c>
      <c r="AH591">
        <f t="shared" si="232"/>
        <v>0</v>
      </c>
      <c r="AI591">
        <f t="shared" si="233"/>
        <v>0</v>
      </c>
      <c r="AJ591" s="11">
        <f>MIN(S591, WhatIf_Panel!$B$2)</f>
        <v>8.7999999999999995E-2</v>
      </c>
      <c r="AK591">
        <f>P591 * (1 + WhatIf_Panel!$B$3)</f>
        <v>1129.9860000000001</v>
      </c>
      <c r="AL591">
        <f>ROUND(T591 * (1 + WhatIf_Panel!$B$4), 0)</f>
        <v>6</v>
      </c>
      <c r="AM591">
        <f t="shared" si="234"/>
        <v>12040.64352</v>
      </c>
      <c r="AN591">
        <f t="shared" si="235"/>
        <v>6779.9160000000011</v>
      </c>
      <c r="AO591">
        <f t="shared" si="236"/>
        <v>5260.7275199999985</v>
      </c>
      <c r="AP591" s="11">
        <f t="shared" si="237"/>
        <v>0.43691414925304578</v>
      </c>
      <c r="AQ591" s="4">
        <f t="shared" si="238"/>
        <v>0</v>
      </c>
      <c r="AR591" s="4">
        <f t="shared" si="239"/>
        <v>-616.35600000000159</v>
      </c>
    </row>
    <row r="592" spans="1:44" x14ac:dyDescent="0.25">
      <c r="A592" t="s">
        <v>604</v>
      </c>
      <c r="B592" s="3">
        <v>45019</v>
      </c>
      <c r="C592" s="13">
        <v>45032</v>
      </c>
      <c r="D592">
        <f t="shared" si="216"/>
        <v>13</v>
      </c>
      <c r="E592" t="str">
        <f t="shared" si="217"/>
        <v>Original</v>
      </c>
      <c r="F592" s="3">
        <f t="shared" si="218"/>
        <v>45032</v>
      </c>
      <c r="G592" s="8">
        <f t="shared" si="219"/>
        <v>13</v>
      </c>
      <c r="H592" t="s">
        <v>649</v>
      </c>
      <c r="I592" t="s">
        <v>657</v>
      </c>
      <c r="J592" t="s">
        <v>673</v>
      </c>
      <c r="K592" t="s">
        <v>703</v>
      </c>
      <c r="L592" t="s">
        <v>709</v>
      </c>
      <c r="M592" t="s">
        <v>724</v>
      </c>
      <c r="N592" t="s">
        <v>733</v>
      </c>
      <c r="O592" t="s">
        <v>1322</v>
      </c>
      <c r="P592" s="4">
        <v>790.54</v>
      </c>
      <c r="Q592" s="23">
        <v>601.49</v>
      </c>
      <c r="R592" s="4">
        <f t="shared" si="222"/>
        <v>601.49</v>
      </c>
      <c r="S592" s="11">
        <v>0</v>
      </c>
      <c r="T592" s="8">
        <v>15</v>
      </c>
      <c r="U592" s="4">
        <f t="shared" si="223"/>
        <v>9022.35</v>
      </c>
      <c r="V592" s="4">
        <f t="shared" si="224"/>
        <v>11858.099999999999</v>
      </c>
      <c r="W592" s="4">
        <f t="shared" si="225"/>
        <v>-2835.7499999999982</v>
      </c>
      <c r="X592" s="11">
        <f t="shared" si="226"/>
        <v>-0.31430281467688553</v>
      </c>
      <c r="Y592" s="3" t="str">
        <f t="shared" si="220"/>
        <v>Apr-2023</v>
      </c>
      <c r="Z592" s="3">
        <f t="shared" si="227"/>
        <v>45017</v>
      </c>
      <c r="AA592" s="3">
        <f t="shared" si="228"/>
        <v>44927</v>
      </c>
      <c r="AB592">
        <f t="shared" si="229"/>
        <v>3</v>
      </c>
      <c r="AC592" s="18" t="str">
        <f t="shared" si="221"/>
        <v>Q2-2023</v>
      </c>
      <c r="AD592" t="str">
        <f t="shared" si="230"/>
        <v>Europe → France → Marseille</v>
      </c>
      <c r="AG592" t="str">
        <f t="shared" si="231"/>
        <v>Low</v>
      </c>
      <c r="AH592">
        <f t="shared" si="232"/>
        <v>0</v>
      </c>
      <c r="AI592">
        <f t="shared" si="233"/>
        <v>0</v>
      </c>
      <c r="AJ592" s="11">
        <f>MIN(S592, WhatIf_Panel!$B$2)</f>
        <v>0</v>
      </c>
      <c r="AK592">
        <f>P592 * (1 + WhatIf_Panel!$B$3)</f>
        <v>869.59400000000005</v>
      </c>
      <c r="AL592">
        <f>ROUND(T592 * (1 + WhatIf_Panel!$B$4), 0)</f>
        <v>16</v>
      </c>
      <c r="AM592">
        <f t="shared" si="234"/>
        <v>9623.84</v>
      </c>
      <c r="AN592">
        <f t="shared" si="235"/>
        <v>13913.504000000001</v>
      </c>
      <c r="AO592">
        <f t="shared" si="236"/>
        <v>-4289.6640000000007</v>
      </c>
      <c r="AP592" s="11">
        <f t="shared" si="237"/>
        <v>-0.44573309614457435</v>
      </c>
      <c r="AQ592" s="4">
        <f t="shared" si="238"/>
        <v>601.48999999999978</v>
      </c>
      <c r="AR592" s="4">
        <f t="shared" si="239"/>
        <v>-1453.9140000000025</v>
      </c>
    </row>
    <row r="593" spans="1:44" x14ac:dyDescent="0.25">
      <c r="A593" t="s">
        <v>605</v>
      </c>
      <c r="B593" s="3">
        <v>45899</v>
      </c>
      <c r="C593" s="13">
        <v>45922</v>
      </c>
      <c r="D593">
        <f t="shared" si="216"/>
        <v>23</v>
      </c>
      <c r="E593" t="str">
        <f t="shared" si="217"/>
        <v>Original</v>
      </c>
      <c r="F593" s="3">
        <f t="shared" si="218"/>
        <v>45922</v>
      </c>
      <c r="G593" s="8">
        <f t="shared" si="219"/>
        <v>23</v>
      </c>
      <c r="H593" t="s">
        <v>649</v>
      </c>
      <c r="I593" t="s">
        <v>657</v>
      </c>
      <c r="J593" t="s">
        <v>673</v>
      </c>
      <c r="K593" t="s">
        <v>701</v>
      </c>
      <c r="L593" t="s">
        <v>711</v>
      </c>
      <c r="M593" t="s">
        <v>718</v>
      </c>
      <c r="N593" t="s">
        <v>727</v>
      </c>
      <c r="O593" t="s">
        <v>1323</v>
      </c>
      <c r="P593" s="4">
        <v>663.9</v>
      </c>
      <c r="Q593" s="23">
        <v>947.77</v>
      </c>
      <c r="R593" s="4">
        <f t="shared" si="222"/>
        <v>947.77</v>
      </c>
      <c r="S593" s="11">
        <v>0.17399999999999999</v>
      </c>
      <c r="T593" s="8">
        <v>15</v>
      </c>
      <c r="U593" s="4">
        <f t="shared" si="223"/>
        <v>11742.8703</v>
      </c>
      <c r="V593" s="4">
        <f t="shared" si="224"/>
        <v>9958.5</v>
      </c>
      <c r="W593" s="4">
        <f t="shared" si="225"/>
        <v>1784.3703000000005</v>
      </c>
      <c r="X593" s="11">
        <f t="shared" si="226"/>
        <v>0.1519535049280073</v>
      </c>
      <c r="Y593" s="3" t="str">
        <f t="shared" si="220"/>
        <v>Aug-2025</v>
      </c>
      <c r="Z593" s="3">
        <f t="shared" si="227"/>
        <v>45870</v>
      </c>
      <c r="AA593" s="3">
        <f t="shared" si="228"/>
        <v>44927</v>
      </c>
      <c r="AB593">
        <f t="shared" si="229"/>
        <v>31</v>
      </c>
      <c r="AC593" s="18" t="str">
        <f t="shared" si="221"/>
        <v>Q3-2025</v>
      </c>
      <c r="AD593" t="str">
        <f t="shared" si="230"/>
        <v>Europe → France → Marseille</v>
      </c>
      <c r="AG593" t="str">
        <f t="shared" si="231"/>
        <v>Medium</v>
      </c>
      <c r="AH593">
        <f t="shared" si="232"/>
        <v>0</v>
      </c>
      <c r="AI593">
        <f t="shared" si="233"/>
        <v>0</v>
      </c>
      <c r="AJ593" s="11">
        <f>MIN(S593, WhatIf_Panel!$B$2)</f>
        <v>0.17399999999999999</v>
      </c>
      <c r="AK593">
        <f>P593 * (1 + WhatIf_Panel!$B$3)</f>
        <v>730.29000000000008</v>
      </c>
      <c r="AL593">
        <f>ROUND(T593 * (1 + WhatIf_Panel!$B$4), 0)</f>
        <v>16</v>
      </c>
      <c r="AM593">
        <f t="shared" si="234"/>
        <v>12525.72832</v>
      </c>
      <c r="AN593">
        <f t="shared" si="235"/>
        <v>11684.640000000001</v>
      </c>
      <c r="AO593">
        <f t="shared" si="236"/>
        <v>841.08831999999893</v>
      </c>
      <c r="AP593" s="11">
        <f t="shared" si="237"/>
        <v>6.7148855420807896E-2</v>
      </c>
      <c r="AQ593" s="4">
        <f t="shared" si="238"/>
        <v>782.85801999999967</v>
      </c>
      <c r="AR593" s="4">
        <f t="shared" si="239"/>
        <v>-943.28198000000157</v>
      </c>
    </row>
    <row r="594" spans="1:44" x14ac:dyDescent="0.25">
      <c r="A594" t="s">
        <v>606</v>
      </c>
      <c r="B594" s="3">
        <v>44984</v>
      </c>
      <c r="C594" s="13">
        <v>44983</v>
      </c>
      <c r="D594">
        <f t="shared" si="216"/>
        <v>-1</v>
      </c>
      <c r="E594" t="str">
        <f t="shared" si="217"/>
        <v>Corrected</v>
      </c>
      <c r="F594" s="3">
        <f t="shared" si="218"/>
        <v>44985</v>
      </c>
      <c r="G594" s="8">
        <f t="shared" si="219"/>
        <v>1</v>
      </c>
      <c r="H594" t="s">
        <v>648</v>
      </c>
      <c r="I594" t="s">
        <v>660</v>
      </c>
      <c r="J594" t="s">
        <v>686</v>
      </c>
      <c r="K594" t="s">
        <v>703</v>
      </c>
      <c r="L594" t="s">
        <v>708</v>
      </c>
      <c r="M594" t="s">
        <v>716</v>
      </c>
      <c r="N594" t="s">
        <v>729</v>
      </c>
      <c r="O594" t="s">
        <v>1324</v>
      </c>
      <c r="P594" s="4">
        <v>1015.91</v>
      </c>
      <c r="Q594" s="23">
        <v>2331.48</v>
      </c>
      <c r="R594" s="4">
        <f t="shared" si="222"/>
        <v>2331.48</v>
      </c>
      <c r="S594" s="11">
        <v>0.14599999999999999</v>
      </c>
      <c r="T594" s="8">
        <v>26</v>
      </c>
      <c r="U594" s="4">
        <f t="shared" si="223"/>
        <v>51768.181920000003</v>
      </c>
      <c r="V594" s="4">
        <f t="shared" si="224"/>
        <v>26413.66</v>
      </c>
      <c r="W594" s="4">
        <f t="shared" si="225"/>
        <v>25354.521920000003</v>
      </c>
      <c r="X594" s="11">
        <f t="shared" si="226"/>
        <v>0.48977037592669626</v>
      </c>
      <c r="Y594" s="3" t="str">
        <f t="shared" si="220"/>
        <v>Feb-2023</v>
      </c>
      <c r="Z594" s="3">
        <f t="shared" si="227"/>
        <v>44958</v>
      </c>
      <c r="AA594" s="3">
        <f t="shared" si="228"/>
        <v>44927</v>
      </c>
      <c r="AB594">
        <f t="shared" si="229"/>
        <v>1</v>
      </c>
      <c r="AC594" s="18" t="str">
        <f t="shared" si="221"/>
        <v>Q1-2023</v>
      </c>
      <c r="AD594" t="str">
        <f t="shared" si="230"/>
        <v>Americas → USA → San Francisco</v>
      </c>
      <c r="AG594" t="str">
        <f t="shared" si="231"/>
        <v>High</v>
      </c>
      <c r="AH594">
        <f t="shared" si="232"/>
        <v>1</v>
      </c>
      <c r="AI594">
        <f t="shared" si="233"/>
        <v>0</v>
      </c>
      <c r="AJ594" s="11">
        <f>MIN(S594, WhatIf_Panel!$B$2)</f>
        <v>0.14599999999999999</v>
      </c>
      <c r="AK594">
        <f>P594 * (1 + WhatIf_Panel!$B$3)</f>
        <v>1117.501</v>
      </c>
      <c r="AL594">
        <f>ROUND(T594 * (1 + WhatIf_Panel!$B$4), 0)</f>
        <v>27</v>
      </c>
      <c r="AM594">
        <f t="shared" si="234"/>
        <v>53759.26584</v>
      </c>
      <c r="AN594">
        <f t="shared" si="235"/>
        <v>30172.526999999998</v>
      </c>
      <c r="AO594">
        <f t="shared" si="236"/>
        <v>23586.738840000002</v>
      </c>
      <c r="AP594" s="11">
        <f t="shared" si="237"/>
        <v>0.43874741351936591</v>
      </c>
      <c r="AQ594" s="4">
        <f t="shared" si="238"/>
        <v>1991.0839199999973</v>
      </c>
      <c r="AR594" s="4">
        <f t="shared" si="239"/>
        <v>-1767.7830800000011</v>
      </c>
    </row>
    <row r="595" spans="1:44" x14ac:dyDescent="0.25">
      <c r="A595" t="s">
        <v>607</v>
      </c>
      <c r="B595" s="3">
        <v>45504</v>
      </c>
      <c r="C595" s="13">
        <v>45519</v>
      </c>
      <c r="D595">
        <f t="shared" si="216"/>
        <v>15</v>
      </c>
      <c r="E595" t="str">
        <f t="shared" si="217"/>
        <v>Original</v>
      </c>
      <c r="F595" s="3">
        <f t="shared" si="218"/>
        <v>45519</v>
      </c>
      <c r="G595" s="8">
        <f t="shared" si="219"/>
        <v>15</v>
      </c>
      <c r="H595" t="s">
        <v>647</v>
      </c>
      <c r="I595" t="s">
        <v>652</v>
      </c>
      <c r="J595" t="s">
        <v>689</v>
      </c>
      <c r="K595" t="s">
        <v>701</v>
      </c>
      <c r="L595" t="s">
        <v>709</v>
      </c>
      <c r="M595" t="s">
        <v>721</v>
      </c>
      <c r="N595" t="s">
        <v>732</v>
      </c>
      <c r="O595" t="s">
        <v>1325</v>
      </c>
      <c r="P595" s="4">
        <v>1252.52</v>
      </c>
      <c r="Q595" s="23">
        <v>1417.24</v>
      </c>
      <c r="R595" s="4">
        <f t="shared" si="222"/>
        <v>1417.24</v>
      </c>
      <c r="S595" s="11">
        <v>0.192</v>
      </c>
      <c r="T595" s="8">
        <v>5</v>
      </c>
      <c r="U595" s="4">
        <f t="shared" si="223"/>
        <v>5725.6496000000006</v>
      </c>
      <c r="V595" s="4">
        <f t="shared" si="224"/>
        <v>6262.6</v>
      </c>
      <c r="W595" s="4">
        <f t="shared" si="225"/>
        <v>-536.95039999999972</v>
      </c>
      <c r="X595" s="11">
        <f t="shared" si="226"/>
        <v>-9.3779821943696953E-2</v>
      </c>
      <c r="Y595" s="3" t="str">
        <f t="shared" si="220"/>
        <v>Jul-2024</v>
      </c>
      <c r="Z595" s="3">
        <f t="shared" si="227"/>
        <v>45474</v>
      </c>
      <c r="AA595" s="3">
        <f t="shared" si="228"/>
        <v>44986</v>
      </c>
      <c r="AB595">
        <f t="shared" si="229"/>
        <v>16</v>
      </c>
      <c r="AC595" s="18" t="str">
        <f t="shared" si="221"/>
        <v>Q3-2024</v>
      </c>
      <c r="AD595" t="str">
        <f t="shared" si="230"/>
        <v>Asia → Japan → Tokyo</v>
      </c>
      <c r="AG595" t="str">
        <f t="shared" si="231"/>
        <v>Medium</v>
      </c>
      <c r="AH595">
        <f t="shared" si="232"/>
        <v>0</v>
      </c>
      <c r="AI595">
        <f t="shared" si="233"/>
        <v>0</v>
      </c>
      <c r="AJ595" s="11">
        <f>MIN(S595, WhatIf_Panel!$B$2)</f>
        <v>0.192</v>
      </c>
      <c r="AK595">
        <f>P595 * (1 + WhatIf_Panel!$B$3)</f>
        <v>1377.7720000000002</v>
      </c>
      <c r="AL595">
        <f>ROUND(T595 * (1 + WhatIf_Panel!$B$4), 0)</f>
        <v>5</v>
      </c>
      <c r="AM595">
        <f t="shared" si="234"/>
        <v>5725.6496000000006</v>
      </c>
      <c r="AN595">
        <f t="shared" si="235"/>
        <v>6888.8600000000006</v>
      </c>
      <c r="AO595">
        <f t="shared" si="236"/>
        <v>-1163.2103999999999</v>
      </c>
      <c r="AP595" s="11">
        <f t="shared" si="237"/>
        <v>-0.20315780413806667</v>
      </c>
      <c r="AQ595" s="4">
        <f t="shared" si="238"/>
        <v>0</v>
      </c>
      <c r="AR595" s="4">
        <f t="shared" si="239"/>
        <v>-626.26000000000022</v>
      </c>
    </row>
    <row r="596" spans="1:44" x14ac:dyDescent="0.25">
      <c r="A596" t="s">
        <v>608</v>
      </c>
      <c r="B596" s="3">
        <v>45823</v>
      </c>
      <c r="C596" s="13">
        <v>45850</v>
      </c>
      <c r="D596">
        <f t="shared" si="216"/>
        <v>27</v>
      </c>
      <c r="E596" t="str">
        <f t="shared" si="217"/>
        <v>Original</v>
      </c>
      <c r="F596" s="3">
        <f t="shared" si="218"/>
        <v>45850</v>
      </c>
      <c r="G596" s="8">
        <f t="shared" si="219"/>
        <v>27</v>
      </c>
      <c r="H596" t="s">
        <v>649</v>
      </c>
      <c r="I596" t="s">
        <v>657</v>
      </c>
      <c r="J596" t="s">
        <v>673</v>
      </c>
      <c r="K596" t="s">
        <v>704</v>
      </c>
      <c r="L596" t="s">
        <v>711</v>
      </c>
      <c r="M596" t="s">
        <v>712</v>
      </c>
      <c r="N596" t="s">
        <v>733</v>
      </c>
      <c r="O596" t="s">
        <v>1326</v>
      </c>
      <c r="P596" s="4">
        <v>318.83</v>
      </c>
      <c r="Q596" s="23">
        <v>699.5</v>
      </c>
      <c r="R596" s="4">
        <f t="shared" si="222"/>
        <v>699.5</v>
      </c>
      <c r="S596" s="11">
        <v>0.08</v>
      </c>
      <c r="T596" s="8">
        <v>13</v>
      </c>
      <c r="U596" s="4">
        <f t="shared" si="223"/>
        <v>8366.02</v>
      </c>
      <c r="V596" s="4">
        <f t="shared" si="224"/>
        <v>4144.79</v>
      </c>
      <c r="W596" s="4">
        <f t="shared" si="225"/>
        <v>4221.2300000000005</v>
      </c>
      <c r="X596" s="11">
        <f t="shared" si="226"/>
        <v>0.50456848059172699</v>
      </c>
      <c r="Y596" s="3" t="str">
        <f t="shared" si="220"/>
        <v>Jun-2025</v>
      </c>
      <c r="Z596" s="3">
        <f t="shared" si="227"/>
        <v>45809</v>
      </c>
      <c r="AA596" s="3">
        <f t="shared" si="228"/>
        <v>44927</v>
      </c>
      <c r="AB596">
        <f t="shared" si="229"/>
        <v>29</v>
      </c>
      <c r="AC596" s="18" t="str">
        <f t="shared" si="221"/>
        <v>Q2-2025</v>
      </c>
      <c r="AD596" t="str">
        <f t="shared" si="230"/>
        <v>Europe → France → Marseille</v>
      </c>
      <c r="AG596" t="str">
        <f t="shared" si="231"/>
        <v>Low</v>
      </c>
      <c r="AH596">
        <f t="shared" si="232"/>
        <v>0</v>
      </c>
      <c r="AI596">
        <f t="shared" si="233"/>
        <v>0</v>
      </c>
      <c r="AJ596" s="11">
        <f>MIN(S596, WhatIf_Panel!$B$2)</f>
        <v>0.08</v>
      </c>
      <c r="AK596">
        <f>P596 * (1 + WhatIf_Panel!$B$3)</f>
        <v>350.71300000000002</v>
      </c>
      <c r="AL596">
        <f>ROUND(T596 * (1 + WhatIf_Panel!$B$4), 0)</f>
        <v>14</v>
      </c>
      <c r="AM596">
        <f t="shared" si="234"/>
        <v>9009.56</v>
      </c>
      <c r="AN596">
        <f t="shared" si="235"/>
        <v>4909.982</v>
      </c>
      <c r="AO596">
        <f t="shared" si="236"/>
        <v>4099.5779999999995</v>
      </c>
      <c r="AP596" s="11">
        <f t="shared" si="237"/>
        <v>0.45502532865089967</v>
      </c>
      <c r="AQ596" s="4">
        <f t="shared" si="238"/>
        <v>643.53999999999905</v>
      </c>
      <c r="AR596" s="4">
        <f t="shared" si="239"/>
        <v>-121.65200000000095</v>
      </c>
    </row>
    <row r="597" spans="1:44" x14ac:dyDescent="0.25">
      <c r="A597" t="s">
        <v>609</v>
      </c>
      <c r="B597" s="3">
        <v>45473</v>
      </c>
      <c r="C597" s="13">
        <v>45494</v>
      </c>
      <c r="D597">
        <f t="shared" si="216"/>
        <v>21</v>
      </c>
      <c r="E597" t="str">
        <f t="shared" si="217"/>
        <v>Original</v>
      </c>
      <c r="F597" s="3">
        <f t="shared" si="218"/>
        <v>45494</v>
      </c>
      <c r="G597" s="8">
        <f t="shared" si="219"/>
        <v>21</v>
      </c>
      <c r="H597" t="s">
        <v>646</v>
      </c>
      <c r="I597" t="s">
        <v>650</v>
      </c>
      <c r="J597" t="s">
        <v>662</v>
      </c>
      <c r="K597" t="s">
        <v>705</v>
      </c>
      <c r="L597" t="s">
        <v>707</v>
      </c>
      <c r="M597" t="s">
        <v>723</v>
      </c>
      <c r="N597" t="s">
        <v>731</v>
      </c>
      <c r="O597" t="s">
        <v>1327</v>
      </c>
      <c r="P597" s="4">
        <v>753.43</v>
      </c>
      <c r="Q597" s="23">
        <v>1787.2</v>
      </c>
      <c r="R597" s="4">
        <f t="shared" si="222"/>
        <v>1787.2</v>
      </c>
      <c r="S597" s="11">
        <v>7.2999999999999995E-2</v>
      </c>
      <c r="T597" s="8">
        <v>9</v>
      </c>
      <c r="U597" s="4">
        <f t="shared" si="223"/>
        <v>14910.609600000002</v>
      </c>
      <c r="V597" s="4">
        <f t="shared" si="224"/>
        <v>6780.87</v>
      </c>
      <c r="W597" s="4">
        <f t="shared" si="225"/>
        <v>8129.7396000000017</v>
      </c>
      <c r="X597" s="11">
        <f t="shared" si="226"/>
        <v>0.54523187301476939</v>
      </c>
      <c r="Y597" s="3" t="str">
        <f t="shared" si="220"/>
        <v>Jun-2024</v>
      </c>
      <c r="Z597" s="3">
        <f t="shared" si="227"/>
        <v>45444</v>
      </c>
      <c r="AA597" s="3">
        <f t="shared" si="228"/>
        <v>44927</v>
      </c>
      <c r="AB597">
        <f t="shared" si="229"/>
        <v>17</v>
      </c>
      <c r="AC597" s="18" t="str">
        <f t="shared" si="221"/>
        <v>Q2-2024</v>
      </c>
      <c r="AD597" t="str">
        <f t="shared" si="230"/>
        <v>Africa → Kenya → Kisumu</v>
      </c>
      <c r="AG597" t="str">
        <f t="shared" si="231"/>
        <v>High</v>
      </c>
      <c r="AH597">
        <f t="shared" si="232"/>
        <v>0</v>
      </c>
      <c r="AI597">
        <f t="shared" si="233"/>
        <v>0</v>
      </c>
      <c r="AJ597" s="11">
        <f>MIN(S597, WhatIf_Panel!$B$2)</f>
        <v>7.2999999999999995E-2</v>
      </c>
      <c r="AK597">
        <f>P597 * (1 + WhatIf_Panel!$B$3)</f>
        <v>828.77300000000002</v>
      </c>
      <c r="AL597">
        <f>ROUND(T597 * (1 + WhatIf_Panel!$B$4), 0)</f>
        <v>9</v>
      </c>
      <c r="AM597">
        <f t="shared" si="234"/>
        <v>14910.609600000002</v>
      </c>
      <c r="AN597">
        <f t="shared" si="235"/>
        <v>7458.9570000000003</v>
      </c>
      <c r="AO597">
        <f t="shared" si="236"/>
        <v>7451.6526000000013</v>
      </c>
      <c r="AP597" s="11">
        <f t="shared" si="237"/>
        <v>0.49975506031624628</v>
      </c>
      <c r="AQ597" s="4">
        <f t="shared" si="238"/>
        <v>0</v>
      </c>
      <c r="AR597" s="4">
        <f t="shared" si="239"/>
        <v>-678.08700000000044</v>
      </c>
    </row>
    <row r="598" spans="1:44" x14ac:dyDescent="0.25">
      <c r="A598" t="s">
        <v>610</v>
      </c>
      <c r="B598" s="3">
        <v>45705</v>
      </c>
      <c r="C598" s="13">
        <v>45703</v>
      </c>
      <c r="D598">
        <f t="shared" si="216"/>
        <v>-2</v>
      </c>
      <c r="E598" t="str">
        <f t="shared" si="217"/>
        <v>Corrected</v>
      </c>
      <c r="F598" s="3">
        <f t="shared" si="218"/>
        <v>45707</v>
      </c>
      <c r="G598" s="8">
        <f t="shared" si="219"/>
        <v>2</v>
      </c>
      <c r="H598" t="s">
        <v>648</v>
      </c>
      <c r="I598" t="s">
        <v>653</v>
      </c>
      <c r="J598" t="s">
        <v>667</v>
      </c>
      <c r="K598" t="s">
        <v>705</v>
      </c>
      <c r="L598" t="s">
        <v>707</v>
      </c>
      <c r="M598" t="s">
        <v>726</v>
      </c>
      <c r="N598" t="s">
        <v>727</v>
      </c>
      <c r="O598" t="s">
        <v>1328</v>
      </c>
      <c r="P598" s="4">
        <v>1133.47</v>
      </c>
      <c r="Q598" s="23">
        <v>1698.75</v>
      </c>
      <c r="R598" s="4">
        <f t="shared" si="222"/>
        <v>1698.75</v>
      </c>
      <c r="S598" s="11">
        <v>4.2999999999999997E-2</v>
      </c>
      <c r="T598" s="8">
        <v>5</v>
      </c>
      <c r="U598" s="4">
        <f t="shared" si="223"/>
        <v>8128.5187499999993</v>
      </c>
      <c r="V598" s="4">
        <f t="shared" si="224"/>
        <v>5667.35</v>
      </c>
      <c r="W598" s="4">
        <f t="shared" si="225"/>
        <v>2461.1687499999989</v>
      </c>
      <c r="X598" s="11">
        <f t="shared" si="226"/>
        <v>0.30278194904821976</v>
      </c>
      <c r="Y598" s="3" t="str">
        <f t="shared" si="220"/>
        <v>Feb-2025</v>
      </c>
      <c r="Z598" s="3">
        <f t="shared" si="227"/>
        <v>45689</v>
      </c>
      <c r="AA598" s="3">
        <f t="shared" si="228"/>
        <v>44927</v>
      </c>
      <c r="AB598">
        <f t="shared" si="229"/>
        <v>25</v>
      </c>
      <c r="AC598" s="18" t="str">
        <f t="shared" si="221"/>
        <v>Q1-2025</v>
      </c>
      <c r="AD598" t="str">
        <f t="shared" si="230"/>
        <v>Americas → Canada → Toronto</v>
      </c>
      <c r="AG598" t="str">
        <f t="shared" si="231"/>
        <v>High</v>
      </c>
      <c r="AH598">
        <f t="shared" si="232"/>
        <v>1</v>
      </c>
      <c r="AI598">
        <f t="shared" si="233"/>
        <v>0</v>
      </c>
      <c r="AJ598" s="11">
        <f>MIN(S598, WhatIf_Panel!$B$2)</f>
        <v>4.2999999999999997E-2</v>
      </c>
      <c r="AK598">
        <f>P598 * (1 + WhatIf_Panel!$B$3)</f>
        <v>1246.8170000000002</v>
      </c>
      <c r="AL598">
        <f>ROUND(T598 * (1 + WhatIf_Panel!$B$4), 0)</f>
        <v>5</v>
      </c>
      <c r="AM598">
        <f t="shared" si="234"/>
        <v>8128.5187499999993</v>
      </c>
      <c r="AN598">
        <f t="shared" si="235"/>
        <v>6234.0850000000009</v>
      </c>
      <c r="AO598">
        <f t="shared" si="236"/>
        <v>1894.4337499999983</v>
      </c>
      <c r="AP598" s="11">
        <f t="shared" si="237"/>
        <v>0.2330601439530417</v>
      </c>
      <c r="AQ598" s="4">
        <f t="shared" si="238"/>
        <v>0</v>
      </c>
      <c r="AR598" s="4">
        <f t="shared" si="239"/>
        <v>-566.73500000000058</v>
      </c>
    </row>
    <row r="599" spans="1:44" x14ac:dyDescent="0.25">
      <c r="A599" t="s">
        <v>611</v>
      </c>
      <c r="B599" s="3">
        <v>44933</v>
      </c>
      <c r="C599" s="13">
        <v>44956</v>
      </c>
      <c r="D599">
        <f t="shared" si="216"/>
        <v>23</v>
      </c>
      <c r="E599" t="str">
        <f t="shared" si="217"/>
        <v>Original</v>
      </c>
      <c r="F599" s="3">
        <f t="shared" si="218"/>
        <v>44956</v>
      </c>
      <c r="G599" s="8">
        <f t="shared" si="219"/>
        <v>23</v>
      </c>
      <c r="H599" t="s">
        <v>646</v>
      </c>
      <c r="I599" t="s">
        <v>661</v>
      </c>
      <c r="J599" t="s">
        <v>695</v>
      </c>
      <c r="K599" t="s">
        <v>704</v>
      </c>
      <c r="L599" t="s">
        <v>708</v>
      </c>
      <c r="M599" t="s">
        <v>720</v>
      </c>
      <c r="N599" t="s">
        <v>728</v>
      </c>
      <c r="O599" t="s">
        <v>1329</v>
      </c>
      <c r="P599" s="4">
        <v>299.02</v>
      </c>
      <c r="Q599" s="23">
        <v>724.7</v>
      </c>
      <c r="R599" s="4">
        <f t="shared" si="222"/>
        <v>724.7</v>
      </c>
      <c r="S599" s="11">
        <v>0.14000000000000001</v>
      </c>
      <c r="T599" s="8">
        <v>5</v>
      </c>
      <c r="U599" s="4">
        <f t="shared" si="223"/>
        <v>3116.21</v>
      </c>
      <c r="V599" s="4">
        <f t="shared" si="224"/>
        <v>1495.1</v>
      </c>
      <c r="W599" s="4">
        <f t="shared" si="225"/>
        <v>1621.1100000000001</v>
      </c>
      <c r="X599" s="11">
        <f t="shared" si="226"/>
        <v>0.52021847051386139</v>
      </c>
      <c r="Y599" s="3" t="str">
        <f t="shared" si="220"/>
        <v>Jan-2023</v>
      </c>
      <c r="Z599" s="3">
        <f t="shared" si="227"/>
        <v>44927</v>
      </c>
      <c r="AA599" s="3">
        <f t="shared" si="228"/>
        <v>44927</v>
      </c>
      <c r="AB599">
        <f t="shared" si="229"/>
        <v>0</v>
      </c>
      <c r="AC599" s="18" t="str">
        <f t="shared" si="221"/>
        <v>Q1-2023</v>
      </c>
      <c r="AD599" t="str">
        <f t="shared" si="230"/>
        <v>Africa → South Africa → Cape Town</v>
      </c>
      <c r="AG599" t="str">
        <f t="shared" si="231"/>
        <v>Low</v>
      </c>
      <c r="AH599">
        <f t="shared" si="232"/>
        <v>0</v>
      </c>
      <c r="AI599">
        <f t="shared" si="233"/>
        <v>0</v>
      </c>
      <c r="AJ599" s="11">
        <f>MIN(S599, WhatIf_Panel!$B$2)</f>
        <v>0.14000000000000001</v>
      </c>
      <c r="AK599">
        <f>P599 * (1 + WhatIf_Panel!$B$3)</f>
        <v>328.92200000000003</v>
      </c>
      <c r="AL599">
        <f>ROUND(T599 * (1 + WhatIf_Panel!$B$4), 0)</f>
        <v>5</v>
      </c>
      <c r="AM599">
        <f t="shared" si="234"/>
        <v>3116.21</v>
      </c>
      <c r="AN599">
        <f t="shared" si="235"/>
        <v>1644.6100000000001</v>
      </c>
      <c r="AO599">
        <f t="shared" si="236"/>
        <v>1471.6</v>
      </c>
      <c r="AP599" s="11">
        <f t="shared" si="237"/>
        <v>0.47224031756524748</v>
      </c>
      <c r="AQ599" s="4">
        <f t="shared" si="238"/>
        <v>0</v>
      </c>
      <c r="AR599" s="4">
        <f t="shared" si="239"/>
        <v>-149.51000000000022</v>
      </c>
    </row>
    <row r="600" spans="1:44" x14ac:dyDescent="0.25">
      <c r="A600" t="s">
        <v>612</v>
      </c>
      <c r="B600" s="3">
        <v>45726</v>
      </c>
      <c r="C600" s="13">
        <v>45751</v>
      </c>
      <c r="D600">
        <f t="shared" si="216"/>
        <v>25</v>
      </c>
      <c r="E600" t="str">
        <f t="shared" si="217"/>
        <v>Original</v>
      </c>
      <c r="F600" s="3">
        <f t="shared" si="218"/>
        <v>45751</v>
      </c>
      <c r="G600" s="8">
        <f t="shared" si="219"/>
        <v>25</v>
      </c>
      <c r="H600" t="s">
        <v>647</v>
      </c>
      <c r="I600" t="s">
        <v>652</v>
      </c>
      <c r="J600" t="s">
        <v>666</v>
      </c>
      <c r="K600" t="s">
        <v>701</v>
      </c>
      <c r="L600" t="s">
        <v>711</v>
      </c>
      <c r="M600" t="s">
        <v>722</v>
      </c>
      <c r="N600" t="s">
        <v>728</v>
      </c>
      <c r="O600" t="s">
        <v>1330</v>
      </c>
      <c r="P600" s="4">
        <v>783.72</v>
      </c>
      <c r="Q600" s="23">
        <v>1355.94</v>
      </c>
      <c r="R600" s="4">
        <f t="shared" si="222"/>
        <v>1355.94</v>
      </c>
      <c r="S600" s="11">
        <v>0.187</v>
      </c>
      <c r="T600" s="8">
        <v>4</v>
      </c>
      <c r="U600" s="4">
        <f t="shared" si="223"/>
        <v>4409.5168800000001</v>
      </c>
      <c r="V600" s="4">
        <f t="shared" si="224"/>
        <v>3134.88</v>
      </c>
      <c r="W600" s="4">
        <f t="shared" si="225"/>
        <v>1274.63688</v>
      </c>
      <c r="X600" s="11">
        <f t="shared" si="226"/>
        <v>0.28906497348525856</v>
      </c>
      <c r="Y600" s="3" t="str">
        <f t="shared" si="220"/>
        <v>Mar-2025</v>
      </c>
      <c r="Z600" s="3">
        <f t="shared" si="227"/>
        <v>45717</v>
      </c>
      <c r="AA600" s="3">
        <f t="shared" si="228"/>
        <v>44986</v>
      </c>
      <c r="AB600">
        <f t="shared" si="229"/>
        <v>24</v>
      </c>
      <c r="AC600" s="18" t="str">
        <f t="shared" si="221"/>
        <v>Q1-2025</v>
      </c>
      <c r="AD600" t="str">
        <f t="shared" si="230"/>
        <v>Asia → Japan → Osaka</v>
      </c>
      <c r="AG600" t="str">
        <f t="shared" si="231"/>
        <v>Medium</v>
      </c>
      <c r="AH600">
        <f t="shared" si="232"/>
        <v>0</v>
      </c>
      <c r="AI600">
        <f t="shared" si="233"/>
        <v>0</v>
      </c>
      <c r="AJ600" s="11">
        <f>MIN(S600, WhatIf_Panel!$B$2)</f>
        <v>0.187</v>
      </c>
      <c r="AK600">
        <f>P600 * (1 + WhatIf_Panel!$B$3)</f>
        <v>862.0920000000001</v>
      </c>
      <c r="AL600">
        <f>ROUND(T600 * (1 + WhatIf_Panel!$B$4), 0)</f>
        <v>4</v>
      </c>
      <c r="AM600">
        <f t="shared" si="234"/>
        <v>4409.5168800000001</v>
      </c>
      <c r="AN600">
        <f t="shared" si="235"/>
        <v>3448.3680000000004</v>
      </c>
      <c r="AO600">
        <f t="shared" si="236"/>
        <v>961.14887999999974</v>
      </c>
      <c r="AP600" s="11">
        <f t="shared" si="237"/>
        <v>0.21797147083378435</v>
      </c>
      <c r="AQ600" s="4">
        <f t="shared" si="238"/>
        <v>0</v>
      </c>
      <c r="AR600" s="4">
        <f t="shared" si="239"/>
        <v>-313.48800000000028</v>
      </c>
    </row>
    <row r="601" spans="1:44" x14ac:dyDescent="0.25">
      <c r="A601" t="s">
        <v>613</v>
      </c>
      <c r="B601" s="3">
        <v>45521</v>
      </c>
      <c r="C601" s="13">
        <v>45519</v>
      </c>
      <c r="D601">
        <f t="shared" si="216"/>
        <v>-2</v>
      </c>
      <c r="E601" t="str">
        <f t="shared" si="217"/>
        <v>Corrected</v>
      </c>
      <c r="F601" s="3">
        <f t="shared" si="218"/>
        <v>45523</v>
      </c>
      <c r="G601" s="8">
        <f t="shared" si="219"/>
        <v>2</v>
      </c>
      <c r="H601" t="s">
        <v>648</v>
      </c>
      <c r="I601" t="s">
        <v>655</v>
      </c>
      <c r="J601" t="s">
        <v>692</v>
      </c>
      <c r="K601" t="s">
        <v>704</v>
      </c>
      <c r="L601" t="s">
        <v>711</v>
      </c>
      <c r="M601" t="s">
        <v>724</v>
      </c>
      <c r="N601" t="s">
        <v>732</v>
      </c>
      <c r="O601" t="s">
        <v>1331</v>
      </c>
      <c r="P601" s="4">
        <v>165.3</v>
      </c>
      <c r="Q601" s="23">
        <v>275.07</v>
      </c>
      <c r="R601" s="4">
        <f t="shared" si="222"/>
        <v>275.07</v>
      </c>
      <c r="S601" s="11">
        <v>0.13300000000000001</v>
      </c>
      <c r="T601" s="8">
        <v>25</v>
      </c>
      <c r="U601" s="4">
        <f t="shared" si="223"/>
        <v>5962.1422499999999</v>
      </c>
      <c r="V601" s="4">
        <f t="shared" si="224"/>
        <v>4132.5</v>
      </c>
      <c r="W601" s="4">
        <f t="shared" si="225"/>
        <v>1829.6422499999999</v>
      </c>
      <c r="X601" s="11">
        <f t="shared" si="226"/>
        <v>0.30687665159280625</v>
      </c>
      <c r="Y601" s="3" t="str">
        <f t="shared" si="220"/>
        <v>Aug-2024</v>
      </c>
      <c r="Z601" s="3">
        <f t="shared" si="227"/>
        <v>45505</v>
      </c>
      <c r="AA601" s="3">
        <f t="shared" si="228"/>
        <v>44927</v>
      </c>
      <c r="AB601">
        <f t="shared" si="229"/>
        <v>19</v>
      </c>
      <c r="AC601" s="18" t="str">
        <f t="shared" si="221"/>
        <v>Q3-2024</v>
      </c>
      <c r="AD601" t="str">
        <f t="shared" si="230"/>
        <v>Americas → Brazil → Rio de Janeiro</v>
      </c>
      <c r="AG601" t="str">
        <f t="shared" si="231"/>
        <v>Low</v>
      </c>
      <c r="AH601">
        <f t="shared" si="232"/>
        <v>1</v>
      </c>
      <c r="AI601">
        <f t="shared" si="233"/>
        <v>0</v>
      </c>
      <c r="AJ601" s="11">
        <f>MIN(S601, WhatIf_Panel!$B$2)</f>
        <v>0.13300000000000001</v>
      </c>
      <c r="AK601">
        <f>P601 * (1 + WhatIf_Panel!$B$3)</f>
        <v>181.83000000000004</v>
      </c>
      <c r="AL601">
        <f>ROUND(T601 * (1 + WhatIf_Panel!$B$4), 0)</f>
        <v>26</v>
      </c>
      <c r="AM601">
        <f t="shared" si="234"/>
        <v>6200.6279399999994</v>
      </c>
      <c r="AN601">
        <f t="shared" si="235"/>
        <v>4727.5800000000008</v>
      </c>
      <c r="AO601">
        <f t="shared" si="236"/>
        <v>1473.0479399999986</v>
      </c>
      <c r="AP601" s="11">
        <f t="shared" si="237"/>
        <v>0.23756431675208667</v>
      </c>
      <c r="AQ601" s="4">
        <f t="shared" si="238"/>
        <v>238.48568999999952</v>
      </c>
      <c r="AR601" s="4">
        <f t="shared" si="239"/>
        <v>-356.59431000000131</v>
      </c>
    </row>
    <row r="602" spans="1:44" x14ac:dyDescent="0.25">
      <c r="A602" t="s">
        <v>614</v>
      </c>
      <c r="B602" s="3">
        <v>45360</v>
      </c>
      <c r="C602" s="13">
        <v>45373</v>
      </c>
      <c r="D602">
        <f t="shared" si="216"/>
        <v>13</v>
      </c>
      <c r="E602" t="str">
        <f t="shared" si="217"/>
        <v>Original</v>
      </c>
      <c r="F602" s="3">
        <f t="shared" si="218"/>
        <v>45373</v>
      </c>
      <c r="G602" s="8">
        <f t="shared" si="219"/>
        <v>13</v>
      </c>
      <c r="H602" t="s">
        <v>649</v>
      </c>
      <c r="I602" t="s">
        <v>658</v>
      </c>
      <c r="J602" t="s">
        <v>693</v>
      </c>
      <c r="K602" t="s">
        <v>704</v>
      </c>
      <c r="L602" t="s">
        <v>708</v>
      </c>
      <c r="M602" t="s">
        <v>718</v>
      </c>
      <c r="N602" t="s">
        <v>731</v>
      </c>
      <c r="O602" t="s">
        <v>1332</v>
      </c>
      <c r="P602" s="4">
        <v>985.45</v>
      </c>
      <c r="Q602" s="23">
        <v>1802.44</v>
      </c>
      <c r="R602" s="4">
        <f t="shared" si="222"/>
        <v>1802.44</v>
      </c>
      <c r="S602" s="11">
        <v>8.9999999999999993E-3</v>
      </c>
      <c r="T602" s="8">
        <v>19</v>
      </c>
      <c r="U602" s="4">
        <f t="shared" si="223"/>
        <v>33938.142760000002</v>
      </c>
      <c r="V602" s="4">
        <f t="shared" si="224"/>
        <v>18723.55</v>
      </c>
      <c r="W602" s="4">
        <f t="shared" si="225"/>
        <v>15214.592760000003</v>
      </c>
      <c r="X602" s="11">
        <f t="shared" si="226"/>
        <v>0.44830363486867486</v>
      </c>
      <c r="Y602" s="3" t="str">
        <f t="shared" si="220"/>
        <v>Mar-2024</v>
      </c>
      <c r="Z602" s="3">
        <f t="shared" si="227"/>
        <v>45352</v>
      </c>
      <c r="AA602" s="3">
        <f t="shared" si="228"/>
        <v>44927</v>
      </c>
      <c r="AB602">
        <f t="shared" si="229"/>
        <v>14</v>
      </c>
      <c r="AC602" s="18" t="str">
        <f t="shared" si="221"/>
        <v>Q1-2024</v>
      </c>
      <c r="AD602" t="str">
        <f t="shared" si="230"/>
        <v>Europe → United Kingdom → Manchester</v>
      </c>
      <c r="AG602" t="str">
        <f t="shared" si="231"/>
        <v>High</v>
      </c>
      <c r="AH602">
        <f t="shared" si="232"/>
        <v>0</v>
      </c>
      <c r="AI602">
        <f t="shared" si="233"/>
        <v>0</v>
      </c>
      <c r="AJ602" s="11">
        <f>MIN(S602, WhatIf_Panel!$B$2)</f>
        <v>8.9999999999999993E-3</v>
      </c>
      <c r="AK602">
        <f>P602 * (1 + WhatIf_Panel!$B$3)</f>
        <v>1083.9950000000001</v>
      </c>
      <c r="AL602">
        <f>ROUND(T602 * (1 + WhatIf_Panel!$B$4), 0)</f>
        <v>20</v>
      </c>
      <c r="AM602">
        <f t="shared" si="234"/>
        <v>35724.360800000002</v>
      </c>
      <c r="AN602">
        <f t="shared" si="235"/>
        <v>21679.9</v>
      </c>
      <c r="AO602">
        <f t="shared" si="236"/>
        <v>14044.460800000001</v>
      </c>
      <c r="AP602" s="11">
        <f t="shared" si="237"/>
        <v>0.3931339983555423</v>
      </c>
      <c r="AQ602" s="4">
        <f t="shared" si="238"/>
        <v>1786.2180399999997</v>
      </c>
      <c r="AR602" s="4">
        <f t="shared" si="239"/>
        <v>-1170.1319600000024</v>
      </c>
    </row>
    <row r="603" spans="1:44" x14ac:dyDescent="0.25">
      <c r="A603" t="s">
        <v>615</v>
      </c>
      <c r="B603" s="3">
        <v>45523</v>
      </c>
      <c r="C603" s="13">
        <v>45537</v>
      </c>
      <c r="D603">
        <f t="shared" si="216"/>
        <v>14</v>
      </c>
      <c r="E603" t="str">
        <f t="shared" si="217"/>
        <v>Original</v>
      </c>
      <c r="F603" s="3">
        <f t="shared" si="218"/>
        <v>45537</v>
      </c>
      <c r="G603" s="8">
        <f t="shared" si="219"/>
        <v>14</v>
      </c>
      <c r="H603" t="s">
        <v>648</v>
      </c>
      <c r="I603" t="s">
        <v>653</v>
      </c>
      <c r="J603" t="s">
        <v>667</v>
      </c>
      <c r="K603" t="s">
        <v>704</v>
      </c>
      <c r="L603" t="s">
        <v>710</v>
      </c>
      <c r="M603" t="s">
        <v>712</v>
      </c>
      <c r="N603" t="s">
        <v>728</v>
      </c>
      <c r="O603" t="s">
        <v>1333</v>
      </c>
      <c r="P603" s="4">
        <v>1337.01</v>
      </c>
      <c r="Q603" s="23">
        <v>1269.78</v>
      </c>
      <c r="R603" s="4">
        <f t="shared" si="222"/>
        <v>1269.78</v>
      </c>
      <c r="S603" s="11">
        <v>0.16</v>
      </c>
      <c r="T603" s="8">
        <v>7</v>
      </c>
      <c r="U603" s="4">
        <f t="shared" si="223"/>
        <v>7466.3063999999986</v>
      </c>
      <c r="V603" s="4">
        <f t="shared" si="224"/>
        <v>9359.07</v>
      </c>
      <c r="W603" s="4">
        <f t="shared" si="225"/>
        <v>-1892.7636000000011</v>
      </c>
      <c r="X603" s="11">
        <f t="shared" si="226"/>
        <v>-0.25350735672996244</v>
      </c>
      <c r="Y603" s="3" t="str">
        <f t="shared" si="220"/>
        <v>Aug-2024</v>
      </c>
      <c r="Z603" s="3">
        <f t="shared" si="227"/>
        <v>45505</v>
      </c>
      <c r="AA603" s="3">
        <f t="shared" si="228"/>
        <v>44927</v>
      </c>
      <c r="AB603">
        <f t="shared" si="229"/>
        <v>19</v>
      </c>
      <c r="AC603" s="18" t="str">
        <f t="shared" si="221"/>
        <v>Q3-2024</v>
      </c>
      <c r="AD603" t="str">
        <f t="shared" si="230"/>
        <v>Americas → Canada → Toronto</v>
      </c>
      <c r="AG603" t="str">
        <f t="shared" si="231"/>
        <v>Medium</v>
      </c>
      <c r="AH603">
        <f t="shared" si="232"/>
        <v>0</v>
      </c>
      <c r="AI603">
        <f t="shared" si="233"/>
        <v>0</v>
      </c>
      <c r="AJ603" s="11">
        <f>MIN(S603, WhatIf_Panel!$B$2)</f>
        <v>0.16</v>
      </c>
      <c r="AK603">
        <f>P603 * (1 + WhatIf_Panel!$B$3)</f>
        <v>1470.711</v>
      </c>
      <c r="AL603">
        <f>ROUND(T603 * (1 + WhatIf_Panel!$B$4), 0)</f>
        <v>7</v>
      </c>
      <c r="AM603">
        <f t="shared" si="234"/>
        <v>7466.3063999999986</v>
      </c>
      <c r="AN603">
        <f t="shared" si="235"/>
        <v>10294.977000000001</v>
      </c>
      <c r="AO603">
        <f t="shared" si="236"/>
        <v>-2828.6706000000022</v>
      </c>
      <c r="AP603" s="11">
        <f t="shared" si="237"/>
        <v>-0.37885809240295881</v>
      </c>
      <c r="AQ603" s="4">
        <f t="shared" si="238"/>
        <v>0</v>
      </c>
      <c r="AR603" s="4">
        <f t="shared" si="239"/>
        <v>-935.90700000000106</v>
      </c>
    </row>
    <row r="604" spans="1:44" x14ac:dyDescent="0.25">
      <c r="A604" t="s">
        <v>616</v>
      </c>
      <c r="B604" s="3">
        <v>45880</v>
      </c>
      <c r="C604" s="13">
        <v>45897</v>
      </c>
      <c r="D604">
        <f t="shared" si="216"/>
        <v>17</v>
      </c>
      <c r="E604" t="str">
        <f t="shared" si="217"/>
        <v>Original</v>
      </c>
      <c r="F604" s="3">
        <f t="shared" si="218"/>
        <v>45897</v>
      </c>
      <c r="G604" s="8">
        <f t="shared" si="219"/>
        <v>17</v>
      </c>
      <c r="H604" t="s">
        <v>649</v>
      </c>
      <c r="I604" t="s">
        <v>657</v>
      </c>
      <c r="J604" t="s">
        <v>690</v>
      </c>
      <c r="K604" t="s">
        <v>702</v>
      </c>
      <c r="L604" t="s">
        <v>708</v>
      </c>
      <c r="M604" t="s">
        <v>721</v>
      </c>
      <c r="N604" t="s">
        <v>729</v>
      </c>
      <c r="O604" t="s">
        <v>1334</v>
      </c>
      <c r="P604" s="4">
        <v>416.16</v>
      </c>
      <c r="Q604" s="23">
        <v>571.9</v>
      </c>
      <c r="R604" s="4">
        <f t="shared" si="222"/>
        <v>571.9</v>
      </c>
      <c r="S604" s="11">
        <v>7.0999999999999994E-2</v>
      </c>
      <c r="T604" s="8">
        <v>2</v>
      </c>
      <c r="U604" s="4">
        <f t="shared" si="223"/>
        <v>1062.5902000000001</v>
      </c>
      <c r="V604" s="4">
        <f t="shared" si="224"/>
        <v>832.32</v>
      </c>
      <c r="W604" s="4">
        <f t="shared" si="225"/>
        <v>230.27020000000005</v>
      </c>
      <c r="X604" s="11">
        <f t="shared" si="226"/>
        <v>0.21670649701079497</v>
      </c>
      <c r="Y604" s="3" t="str">
        <f t="shared" si="220"/>
        <v>Aug-2025</v>
      </c>
      <c r="Z604" s="3">
        <f t="shared" si="227"/>
        <v>45870</v>
      </c>
      <c r="AA604" s="3">
        <f t="shared" si="228"/>
        <v>44927</v>
      </c>
      <c r="AB604">
        <f t="shared" si="229"/>
        <v>31</v>
      </c>
      <c r="AC604" s="18" t="str">
        <f t="shared" si="221"/>
        <v>Q3-2025</v>
      </c>
      <c r="AD604" t="str">
        <f t="shared" si="230"/>
        <v>Europe → France → Paris</v>
      </c>
      <c r="AG604" t="str">
        <f t="shared" si="231"/>
        <v>Low</v>
      </c>
      <c r="AH604">
        <f t="shared" si="232"/>
        <v>0</v>
      </c>
      <c r="AI604">
        <f t="shared" si="233"/>
        <v>0</v>
      </c>
      <c r="AJ604" s="11">
        <f>MIN(S604, WhatIf_Panel!$B$2)</f>
        <v>7.0999999999999994E-2</v>
      </c>
      <c r="AK604">
        <f>P604 * (1 + WhatIf_Panel!$B$3)</f>
        <v>457.77600000000007</v>
      </c>
      <c r="AL604">
        <f>ROUND(T604 * (1 + WhatIf_Panel!$B$4), 0)</f>
        <v>2</v>
      </c>
      <c r="AM604">
        <f t="shared" si="234"/>
        <v>1062.5902000000001</v>
      </c>
      <c r="AN604">
        <f t="shared" si="235"/>
        <v>915.55200000000013</v>
      </c>
      <c r="AO604">
        <f t="shared" si="236"/>
        <v>147.03819999999996</v>
      </c>
      <c r="AP604" s="11">
        <f t="shared" si="237"/>
        <v>0.1383771467118744</v>
      </c>
      <c r="AQ604" s="4">
        <f t="shared" si="238"/>
        <v>0</v>
      </c>
      <c r="AR604" s="4">
        <f t="shared" si="239"/>
        <v>-83.232000000000085</v>
      </c>
    </row>
    <row r="605" spans="1:44" x14ac:dyDescent="0.25">
      <c r="A605" t="s">
        <v>617</v>
      </c>
      <c r="B605" s="3">
        <v>45793</v>
      </c>
      <c r="C605" s="13">
        <v>45795</v>
      </c>
      <c r="D605">
        <f t="shared" si="216"/>
        <v>2</v>
      </c>
      <c r="E605" t="str">
        <f t="shared" si="217"/>
        <v>Original</v>
      </c>
      <c r="F605" s="3">
        <f t="shared" si="218"/>
        <v>45795</v>
      </c>
      <c r="G605" s="8">
        <f t="shared" si="219"/>
        <v>2</v>
      </c>
      <c r="H605" t="s">
        <v>647</v>
      </c>
      <c r="I605" t="s">
        <v>652</v>
      </c>
      <c r="J605" t="s">
        <v>689</v>
      </c>
      <c r="K605" t="s">
        <v>706</v>
      </c>
      <c r="L605" t="s">
        <v>707</v>
      </c>
      <c r="M605" t="s">
        <v>713</v>
      </c>
      <c r="N605" t="s">
        <v>728</v>
      </c>
      <c r="O605" t="s">
        <v>1335</v>
      </c>
      <c r="P605" s="4">
        <v>1144.3800000000001</v>
      </c>
      <c r="Q605" s="23">
        <v>2755.04</v>
      </c>
      <c r="R605" s="4">
        <f t="shared" si="222"/>
        <v>2755.04</v>
      </c>
      <c r="S605" s="11">
        <v>0.15</v>
      </c>
      <c r="T605" s="8">
        <v>17</v>
      </c>
      <c r="U605" s="4">
        <f t="shared" si="223"/>
        <v>39810.328000000001</v>
      </c>
      <c r="V605" s="4">
        <f t="shared" si="224"/>
        <v>19454.460000000003</v>
      </c>
      <c r="W605" s="4">
        <f t="shared" si="225"/>
        <v>20355.867999999999</v>
      </c>
      <c r="X605" s="11">
        <f t="shared" si="226"/>
        <v>0.51132128326096682</v>
      </c>
      <c r="Y605" s="3" t="str">
        <f t="shared" si="220"/>
        <v>May-2025</v>
      </c>
      <c r="Z605" s="3">
        <f t="shared" si="227"/>
        <v>45778</v>
      </c>
      <c r="AA605" s="3">
        <f t="shared" si="228"/>
        <v>44986</v>
      </c>
      <c r="AB605">
        <f t="shared" si="229"/>
        <v>26</v>
      </c>
      <c r="AC605" s="18" t="str">
        <f t="shared" si="221"/>
        <v>Q2-2025</v>
      </c>
      <c r="AD605" t="str">
        <f t="shared" si="230"/>
        <v>Asia → Japan → Tokyo</v>
      </c>
      <c r="AG605" t="str">
        <f t="shared" si="231"/>
        <v>High</v>
      </c>
      <c r="AH605">
        <f t="shared" si="232"/>
        <v>1</v>
      </c>
      <c r="AI605">
        <f t="shared" si="233"/>
        <v>0</v>
      </c>
      <c r="AJ605" s="11">
        <f>MIN(S605, WhatIf_Panel!$B$2)</f>
        <v>0.15</v>
      </c>
      <c r="AK605">
        <f>P605 * (1 + WhatIf_Panel!$B$3)</f>
        <v>1258.8180000000002</v>
      </c>
      <c r="AL605">
        <f>ROUND(T605 * (1 + WhatIf_Panel!$B$4), 0)</f>
        <v>18</v>
      </c>
      <c r="AM605">
        <f t="shared" si="234"/>
        <v>42152.112000000001</v>
      </c>
      <c r="AN605">
        <f t="shared" si="235"/>
        <v>22658.724000000002</v>
      </c>
      <c r="AO605">
        <f t="shared" si="236"/>
        <v>19493.387999999999</v>
      </c>
      <c r="AP605" s="11">
        <f t="shared" si="237"/>
        <v>0.46245341158706349</v>
      </c>
      <c r="AQ605" s="4">
        <f t="shared" si="238"/>
        <v>2341.7839999999997</v>
      </c>
      <c r="AR605" s="4">
        <f t="shared" si="239"/>
        <v>-862.47999999999956</v>
      </c>
    </row>
    <row r="606" spans="1:44" x14ac:dyDescent="0.25">
      <c r="A606" t="s">
        <v>618</v>
      </c>
      <c r="B606" s="3">
        <v>45026</v>
      </c>
      <c r="C606" s="13">
        <v>45041</v>
      </c>
      <c r="D606">
        <f t="shared" si="216"/>
        <v>15</v>
      </c>
      <c r="E606" t="str">
        <f t="shared" si="217"/>
        <v>Original</v>
      </c>
      <c r="F606" s="3">
        <f t="shared" si="218"/>
        <v>45041</v>
      </c>
      <c r="G606" s="8">
        <f t="shared" si="219"/>
        <v>15</v>
      </c>
      <c r="H606" t="s">
        <v>649</v>
      </c>
      <c r="I606" t="s">
        <v>658</v>
      </c>
      <c r="J606" t="s">
        <v>683</v>
      </c>
      <c r="K606" t="s">
        <v>705</v>
      </c>
      <c r="L606" t="s">
        <v>707</v>
      </c>
      <c r="M606" t="s">
        <v>726</v>
      </c>
      <c r="N606" t="s">
        <v>728</v>
      </c>
      <c r="O606" t="s">
        <v>1336</v>
      </c>
      <c r="P606" s="4">
        <v>405.66</v>
      </c>
      <c r="Q606" s="23">
        <v>962.51</v>
      </c>
      <c r="R606" s="4">
        <f t="shared" si="222"/>
        <v>962.51</v>
      </c>
      <c r="S606" s="11">
        <v>0.19</v>
      </c>
      <c r="T606" s="8">
        <v>7</v>
      </c>
      <c r="U606" s="4">
        <f t="shared" si="223"/>
        <v>5457.4317000000001</v>
      </c>
      <c r="V606" s="4">
        <f t="shared" si="224"/>
        <v>2839.6200000000003</v>
      </c>
      <c r="W606" s="4">
        <f t="shared" si="225"/>
        <v>2617.8116999999997</v>
      </c>
      <c r="X606" s="11">
        <f t="shared" si="226"/>
        <v>0.47967832561239376</v>
      </c>
      <c r="Y606" s="3" t="str">
        <f t="shared" si="220"/>
        <v>Apr-2023</v>
      </c>
      <c r="Z606" s="3">
        <f t="shared" si="227"/>
        <v>45017</v>
      </c>
      <c r="AA606" s="3">
        <f t="shared" si="228"/>
        <v>44927</v>
      </c>
      <c r="AB606">
        <f t="shared" si="229"/>
        <v>3</v>
      </c>
      <c r="AC606" s="18" t="str">
        <f t="shared" si="221"/>
        <v>Q2-2023</v>
      </c>
      <c r="AD606" t="str">
        <f t="shared" si="230"/>
        <v>Europe → United Kingdom → London</v>
      </c>
      <c r="AG606" t="str">
        <f t="shared" si="231"/>
        <v>Medium</v>
      </c>
      <c r="AH606">
        <f t="shared" si="232"/>
        <v>0</v>
      </c>
      <c r="AI606">
        <f t="shared" si="233"/>
        <v>0</v>
      </c>
      <c r="AJ606" s="11">
        <f>MIN(S606, WhatIf_Panel!$B$2)</f>
        <v>0.19</v>
      </c>
      <c r="AK606">
        <f>P606 * (1 + WhatIf_Panel!$B$3)</f>
        <v>446.22600000000006</v>
      </c>
      <c r="AL606">
        <f>ROUND(T606 * (1 + WhatIf_Panel!$B$4), 0)</f>
        <v>7</v>
      </c>
      <c r="AM606">
        <f t="shared" si="234"/>
        <v>5457.4317000000001</v>
      </c>
      <c r="AN606">
        <f t="shared" si="235"/>
        <v>3123.5820000000003</v>
      </c>
      <c r="AO606">
        <f t="shared" si="236"/>
        <v>2333.8496999999998</v>
      </c>
      <c r="AP606" s="11">
        <f t="shared" si="237"/>
        <v>0.42764615817363316</v>
      </c>
      <c r="AQ606" s="4">
        <f t="shared" si="238"/>
        <v>0</v>
      </c>
      <c r="AR606" s="4">
        <f t="shared" si="239"/>
        <v>-283.96199999999999</v>
      </c>
    </row>
    <row r="607" spans="1:44" x14ac:dyDescent="0.25">
      <c r="A607" t="s">
        <v>619</v>
      </c>
      <c r="B607" s="3">
        <v>45186</v>
      </c>
      <c r="C607" s="13">
        <v>45201</v>
      </c>
      <c r="D607">
        <f t="shared" si="216"/>
        <v>15</v>
      </c>
      <c r="E607" t="str">
        <f t="shared" si="217"/>
        <v>Original</v>
      </c>
      <c r="F607" s="3">
        <f t="shared" si="218"/>
        <v>45201</v>
      </c>
      <c r="G607" s="8">
        <f t="shared" si="219"/>
        <v>15</v>
      </c>
      <c r="H607" t="s">
        <v>648</v>
      </c>
      <c r="I607" t="s">
        <v>655</v>
      </c>
      <c r="J607" t="s">
        <v>692</v>
      </c>
      <c r="K607" t="s">
        <v>705</v>
      </c>
      <c r="L607" t="s">
        <v>707</v>
      </c>
      <c r="M607" t="s">
        <v>717</v>
      </c>
      <c r="N607" t="s">
        <v>731</v>
      </c>
      <c r="O607" t="s">
        <v>1337</v>
      </c>
      <c r="P607" s="4">
        <v>689.33</v>
      </c>
      <c r="Q607" s="23">
        <v>668.27</v>
      </c>
      <c r="R607" s="4">
        <f t="shared" si="222"/>
        <v>668.27</v>
      </c>
      <c r="S607" s="11">
        <v>0.186</v>
      </c>
      <c r="T607" s="8">
        <v>13</v>
      </c>
      <c r="U607" s="4">
        <f t="shared" si="223"/>
        <v>7071.6331400000008</v>
      </c>
      <c r="V607" s="4">
        <f t="shared" si="224"/>
        <v>8961.2900000000009</v>
      </c>
      <c r="W607" s="4">
        <f t="shared" si="225"/>
        <v>-1889.6568600000001</v>
      </c>
      <c r="X607" s="11">
        <f t="shared" si="226"/>
        <v>-0.26721647214861033</v>
      </c>
      <c r="Y607" s="3" t="str">
        <f t="shared" si="220"/>
        <v>Sep-2023</v>
      </c>
      <c r="Z607" s="3">
        <f t="shared" si="227"/>
        <v>45170</v>
      </c>
      <c r="AA607" s="3">
        <f t="shared" si="228"/>
        <v>44927</v>
      </c>
      <c r="AB607">
        <f t="shared" si="229"/>
        <v>8</v>
      </c>
      <c r="AC607" s="18" t="str">
        <f t="shared" si="221"/>
        <v>Q3-2023</v>
      </c>
      <c r="AD607" t="str">
        <f t="shared" si="230"/>
        <v>Americas → Brazil → Rio de Janeiro</v>
      </c>
      <c r="AG607" t="str">
        <f t="shared" si="231"/>
        <v>Low</v>
      </c>
      <c r="AH607">
        <f t="shared" si="232"/>
        <v>0</v>
      </c>
      <c r="AI607">
        <f t="shared" si="233"/>
        <v>0</v>
      </c>
      <c r="AJ607" s="11">
        <f>MIN(S607, WhatIf_Panel!$B$2)</f>
        <v>0.186</v>
      </c>
      <c r="AK607">
        <f>P607 * (1 + WhatIf_Panel!$B$3)</f>
        <v>758.26300000000015</v>
      </c>
      <c r="AL607">
        <f>ROUND(T607 * (1 + WhatIf_Panel!$B$4), 0)</f>
        <v>14</v>
      </c>
      <c r="AM607">
        <f t="shared" si="234"/>
        <v>7615.6049199999998</v>
      </c>
      <c r="AN607">
        <f t="shared" si="235"/>
        <v>10615.682000000003</v>
      </c>
      <c r="AO607">
        <f t="shared" si="236"/>
        <v>-3000.0770800000028</v>
      </c>
      <c r="AP607" s="11">
        <f t="shared" si="237"/>
        <v>-0.39393811936347178</v>
      </c>
      <c r="AQ607" s="4">
        <f t="shared" si="238"/>
        <v>543.97177999999894</v>
      </c>
      <c r="AR607" s="4">
        <f t="shared" si="239"/>
        <v>-1110.4202200000027</v>
      </c>
    </row>
    <row r="608" spans="1:44" x14ac:dyDescent="0.25">
      <c r="A608" t="s">
        <v>620</v>
      </c>
      <c r="B608" s="3">
        <v>45038</v>
      </c>
      <c r="C608" s="13">
        <v>45060</v>
      </c>
      <c r="D608">
        <f t="shared" si="216"/>
        <v>22</v>
      </c>
      <c r="E608" t="str">
        <f t="shared" si="217"/>
        <v>Original</v>
      </c>
      <c r="F608" s="3">
        <f t="shared" si="218"/>
        <v>45060</v>
      </c>
      <c r="G608" s="8">
        <f t="shared" si="219"/>
        <v>22</v>
      </c>
      <c r="H608" t="s">
        <v>647</v>
      </c>
      <c r="I608" t="s">
        <v>652</v>
      </c>
      <c r="J608" t="s">
        <v>694</v>
      </c>
      <c r="K608" t="s">
        <v>706</v>
      </c>
      <c r="L608" t="s">
        <v>707</v>
      </c>
      <c r="M608" t="s">
        <v>720</v>
      </c>
      <c r="N608" t="s">
        <v>733</v>
      </c>
      <c r="O608" t="s">
        <v>1338</v>
      </c>
      <c r="P608" s="4">
        <v>1209.22</v>
      </c>
      <c r="Q608" s="23">
        <v>1404.33</v>
      </c>
      <c r="R608" s="4">
        <f t="shared" si="222"/>
        <v>1404.33</v>
      </c>
      <c r="S608" s="11">
        <v>0.10299999999999999</v>
      </c>
      <c r="T608" s="8">
        <v>11</v>
      </c>
      <c r="U608" s="4">
        <f t="shared" si="223"/>
        <v>13856.52411</v>
      </c>
      <c r="V608" s="4">
        <f t="shared" si="224"/>
        <v>13301.42</v>
      </c>
      <c r="W608" s="4">
        <f t="shared" si="225"/>
        <v>555.10411000000022</v>
      </c>
      <c r="X608" s="11">
        <f t="shared" si="226"/>
        <v>4.0060848275751328E-2</v>
      </c>
      <c r="Y608" s="3" t="str">
        <f t="shared" si="220"/>
        <v>Apr-2023</v>
      </c>
      <c r="Z608" s="3">
        <f t="shared" si="227"/>
        <v>45017</v>
      </c>
      <c r="AA608" s="3">
        <f t="shared" si="228"/>
        <v>44986</v>
      </c>
      <c r="AB608">
        <f t="shared" si="229"/>
        <v>1</v>
      </c>
      <c r="AC608" s="18" t="str">
        <f t="shared" si="221"/>
        <v>Q2-2023</v>
      </c>
      <c r="AD608" t="str">
        <f t="shared" si="230"/>
        <v>Asia → Japan → Nagoya</v>
      </c>
      <c r="AG608" t="str">
        <f t="shared" si="231"/>
        <v>Medium</v>
      </c>
      <c r="AH608">
        <f t="shared" si="232"/>
        <v>0</v>
      </c>
      <c r="AI608">
        <f t="shared" si="233"/>
        <v>0</v>
      </c>
      <c r="AJ608" s="11">
        <f>MIN(S608, WhatIf_Panel!$B$2)</f>
        <v>0.10299999999999999</v>
      </c>
      <c r="AK608">
        <f>P608 * (1 + WhatIf_Panel!$B$3)</f>
        <v>1330.1420000000001</v>
      </c>
      <c r="AL608">
        <f>ROUND(T608 * (1 + WhatIf_Panel!$B$4), 0)</f>
        <v>12</v>
      </c>
      <c r="AM608">
        <f t="shared" si="234"/>
        <v>15116.208119999999</v>
      </c>
      <c r="AN608">
        <f t="shared" si="235"/>
        <v>15961.704000000002</v>
      </c>
      <c r="AO608">
        <f t="shared" si="236"/>
        <v>-845.49588000000222</v>
      </c>
      <c r="AP608" s="11">
        <f t="shared" si="237"/>
        <v>-5.5933066896673704E-2</v>
      </c>
      <c r="AQ608" s="4">
        <f t="shared" si="238"/>
        <v>1259.684009999999</v>
      </c>
      <c r="AR608" s="4">
        <f t="shared" si="239"/>
        <v>-1400.5999900000024</v>
      </c>
    </row>
    <row r="609" spans="1:44" x14ac:dyDescent="0.25">
      <c r="A609" t="s">
        <v>621</v>
      </c>
      <c r="B609" s="3">
        <v>45827</v>
      </c>
      <c r="C609" s="13">
        <v>45829</v>
      </c>
      <c r="D609">
        <f t="shared" si="216"/>
        <v>2</v>
      </c>
      <c r="E609" t="str">
        <f t="shared" si="217"/>
        <v>Original</v>
      </c>
      <c r="F609" s="3">
        <f t="shared" si="218"/>
        <v>45829</v>
      </c>
      <c r="G609" s="8">
        <f t="shared" si="219"/>
        <v>2</v>
      </c>
      <c r="H609" t="s">
        <v>646</v>
      </c>
      <c r="I609" t="s">
        <v>661</v>
      </c>
      <c r="J609" t="s">
        <v>682</v>
      </c>
      <c r="K609" t="s">
        <v>705</v>
      </c>
      <c r="L609" s="9" t="s">
        <v>1422</v>
      </c>
      <c r="M609" t="s">
        <v>722</v>
      </c>
      <c r="N609" t="s">
        <v>730</v>
      </c>
      <c r="O609" t="s">
        <v>1339</v>
      </c>
      <c r="P609" s="4">
        <v>1466.27</v>
      </c>
      <c r="Q609" s="23">
        <v>3589.89</v>
      </c>
      <c r="R609" s="4">
        <f t="shared" si="222"/>
        <v>3589.89</v>
      </c>
      <c r="S609" s="11">
        <v>9.7000000000000003E-2</v>
      </c>
      <c r="T609" s="8">
        <v>9</v>
      </c>
      <c r="U609" s="4">
        <f t="shared" si="223"/>
        <v>29175.036029999999</v>
      </c>
      <c r="V609" s="4">
        <f t="shared" si="224"/>
        <v>13196.43</v>
      </c>
      <c r="W609" s="4">
        <f t="shared" si="225"/>
        <v>15978.606029999999</v>
      </c>
      <c r="X609" s="11">
        <f t="shared" si="226"/>
        <v>0.54768076425234147</v>
      </c>
      <c r="Y609" s="3" t="str">
        <f t="shared" si="220"/>
        <v>Jun-2025</v>
      </c>
      <c r="Z609" s="3">
        <f t="shared" si="227"/>
        <v>45809</v>
      </c>
      <c r="AA609" s="3">
        <f t="shared" si="228"/>
        <v>44927</v>
      </c>
      <c r="AB609">
        <f t="shared" si="229"/>
        <v>29</v>
      </c>
      <c r="AC609" s="18" t="str">
        <f t="shared" si="221"/>
        <v>Q2-2025</v>
      </c>
      <c r="AD609" t="str">
        <f t="shared" si="230"/>
        <v>Africa → South Africa → Johannesburg</v>
      </c>
      <c r="AG609" t="str">
        <f t="shared" si="231"/>
        <v>High</v>
      </c>
      <c r="AH609">
        <f t="shared" si="232"/>
        <v>1</v>
      </c>
      <c r="AI609">
        <f t="shared" si="233"/>
        <v>0</v>
      </c>
      <c r="AJ609" s="11">
        <f>MIN(S609, WhatIf_Panel!$B$2)</f>
        <v>9.7000000000000003E-2</v>
      </c>
      <c r="AK609">
        <f>P609 * (1 + WhatIf_Panel!$B$3)</f>
        <v>1612.8970000000002</v>
      </c>
      <c r="AL609">
        <f>ROUND(T609 * (1 + WhatIf_Panel!$B$4), 0)</f>
        <v>9</v>
      </c>
      <c r="AM609">
        <f t="shared" si="234"/>
        <v>29175.036029999999</v>
      </c>
      <c r="AN609">
        <f t="shared" si="235"/>
        <v>14516.073000000002</v>
      </c>
      <c r="AO609">
        <f t="shared" si="236"/>
        <v>14658.963029999997</v>
      </c>
      <c r="AP609" s="11">
        <f t="shared" si="237"/>
        <v>0.50244884067757556</v>
      </c>
      <c r="AQ609" s="4">
        <f t="shared" si="238"/>
        <v>0</v>
      </c>
      <c r="AR609" s="4">
        <f t="shared" si="239"/>
        <v>-1319.6430000000018</v>
      </c>
    </row>
    <row r="610" spans="1:44" x14ac:dyDescent="0.25">
      <c r="A610" t="s">
        <v>622</v>
      </c>
      <c r="B610" s="3">
        <v>45623</v>
      </c>
      <c r="C610" s="13">
        <v>45650</v>
      </c>
      <c r="D610">
        <f t="shared" si="216"/>
        <v>27</v>
      </c>
      <c r="E610" t="str">
        <f t="shared" si="217"/>
        <v>Original</v>
      </c>
      <c r="F610" s="3">
        <f t="shared" si="218"/>
        <v>45650</v>
      </c>
      <c r="G610" s="8">
        <f t="shared" si="219"/>
        <v>27</v>
      </c>
      <c r="H610" t="s">
        <v>646</v>
      </c>
      <c r="I610" t="s">
        <v>650</v>
      </c>
      <c r="J610" t="s">
        <v>675</v>
      </c>
      <c r="K610" t="s">
        <v>701</v>
      </c>
      <c r="L610" t="s">
        <v>710</v>
      </c>
      <c r="M610" t="s">
        <v>717</v>
      </c>
      <c r="N610" t="s">
        <v>728</v>
      </c>
      <c r="O610" t="s">
        <v>1340</v>
      </c>
      <c r="P610" s="4">
        <v>143.33000000000001</v>
      </c>
      <c r="Q610" s="23">
        <v>233.51</v>
      </c>
      <c r="R610" s="4">
        <f t="shared" si="222"/>
        <v>233.51</v>
      </c>
      <c r="S610" s="11">
        <v>0.16300000000000001</v>
      </c>
      <c r="T610" s="8">
        <v>14</v>
      </c>
      <c r="U610" s="4">
        <f t="shared" si="223"/>
        <v>2736.27018</v>
      </c>
      <c r="V610" s="4">
        <f t="shared" si="224"/>
        <v>2006.6200000000001</v>
      </c>
      <c r="W610" s="4">
        <f t="shared" si="225"/>
        <v>729.65017999999986</v>
      </c>
      <c r="X610" s="11">
        <f t="shared" si="226"/>
        <v>0.26665867476580835</v>
      </c>
      <c r="Y610" s="3" t="str">
        <f t="shared" si="220"/>
        <v>Nov-2024</v>
      </c>
      <c r="Z610" s="3">
        <f t="shared" si="227"/>
        <v>45597</v>
      </c>
      <c r="AA610" s="3">
        <f t="shared" si="228"/>
        <v>44927</v>
      </c>
      <c r="AB610">
        <f t="shared" si="229"/>
        <v>22</v>
      </c>
      <c r="AC610" s="18" t="str">
        <f t="shared" si="221"/>
        <v>Q4-2024</v>
      </c>
      <c r="AD610" t="str">
        <f t="shared" si="230"/>
        <v>Africa → Kenya → Mombasa</v>
      </c>
      <c r="AG610" t="str">
        <f t="shared" si="231"/>
        <v>Low</v>
      </c>
      <c r="AH610">
        <f t="shared" si="232"/>
        <v>0</v>
      </c>
      <c r="AI610">
        <f t="shared" si="233"/>
        <v>0</v>
      </c>
      <c r="AJ610" s="11">
        <f>MIN(S610, WhatIf_Panel!$B$2)</f>
        <v>0.16300000000000001</v>
      </c>
      <c r="AK610">
        <f>P610 * (1 + WhatIf_Panel!$B$3)</f>
        <v>157.66300000000004</v>
      </c>
      <c r="AL610">
        <f>ROUND(T610 * (1 + WhatIf_Panel!$B$4), 0)</f>
        <v>15</v>
      </c>
      <c r="AM610">
        <f t="shared" si="234"/>
        <v>2931.7180499999995</v>
      </c>
      <c r="AN610">
        <f t="shared" si="235"/>
        <v>2364.9450000000006</v>
      </c>
      <c r="AO610">
        <f t="shared" si="236"/>
        <v>566.77304999999888</v>
      </c>
      <c r="AP610" s="11">
        <f t="shared" si="237"/>
        <v>0.19332454224238887</v>
      </c>
      <c r="AQ610" s="4">
        <f t="shared" si="238"/>
        <v>195.44786999999951</v>
      </c>
      <c r="AR610" s="4">
        <f t="shared" si="239"/>
        <v>-162.87713000000099</v>
      </c>
    </row>
    <row r="611" spans="1:44" x14ac:dyDescent="0.25">
      <c r="A611" t="s">
        <v>623</v>
      </c>
      <c r="B611" s="3">
        <v>45319</v>
      </c>
      <c r="C611" s="13">
        <v>45318</v>
      </c>
      <c r="D611">
        <f t="shared" si="216"/>
        <v>-1</v>
      </c>
      <c r="E611" t="str">
        <f t="shared" si="217"/>
        <v>Corrected</v>
      </c>
      <c r="F611" s="3">
        <f t="shared" si="218"/>
        <v>45320</v>
      </c>
      <c r="G611" s="8">
        <f t="shared" si="219"/>
        <v>1</v>
      </c>
      <c r="H611" t="s">
        <v>646</v>
      </c>
      <c r="I611" t="s">
        <v>661</v>
      </c>
      <c r="J611" t="s">
        <v>695</v>
      </c>
      <c r="K611" t="s">
        <v>706</v>
      </c>
      <c r="L611" t="s">
        <v>711</v>
      </c>
      <c r="M611" t="s">
        <v>719</v>
      </c>
      <c r="N611" t="s">
        <v>727</v>
      </c>
      <c r="O611" t="s">
        <v>1341</v>
      </c>
      <c r="P611" s="4">
        <v>109.75</v>
      </c>
      <c r="Q611" s="23">
        <v>124.25</v>
      </c>
      <c r="R611" s="4">
        <f t="shared" si="222"/>
        <v>124.25</v>
      </c>
      <c r="S611" s="11">
        <v>0.12</v>
      </c>
      <c r="T611" s="8">
        <v>19</v>
      </c>
      <c r="U611" s="4">
        <f t="shared" si="223"/>
        <v>2077.46</v>
      </c>
      <c r="V611" s="4">
        <f t="shared" si="224"/>
        <v>2085.25</v>
      </c>
      <c r="W611" s="4">
        <f t="shared" si="225"/>
        <v>-7.7899999999999636</v>
      </c>
      <c r="X611" s="11">
        <f t="shared" si="226"/>
        <v>-3.7497713554051405E-3</v>
      </c>
      <c r="Y611" s="3" t="str">
        <f t="shared" si="220"/>
        <v>Jan-2024</v>
      </c>
      <c r="Z611" s="3">
        <f t="shared" si="227"/>
        <v>45292</v>
      </c>
      <c r="AA611" s="3">
        <f t="shared" si="228"/>
        <v>44927</v>
      </c>
      <c r="AB611">
        <f t="shared" si="229"/>
        <v>12</v>
      </c>
      <c r="AC611" s="18" t="str">
        <f t="shared" si="221"/>
        <v>Q1-2024</v>
      </c>
      <c r="AD611" t="str">
        <f t="shared" si="230"/>
        <v>Africa → South Africa → Cape Town</v>
      </c>
      <c r="AG611" t="str">
        <f t="shared" si="231"/>
        <v>Low</v>
      </c>
      <c r="AH611">
        <f t="shared" si="232"/>
        <v>1</v>
      </c>
      <c r="AI611">
        <f t="shared" si="233"/>
        <v>0</v>
      </c>
      <c r="AJ611" s="11">
        <f>MIN(S611, WhatIf_Panel!$B$2)</f>
        <v>0.12</v>
      </c>
      <c r="AK611">
        <f>P611 * (1 + WhatIf_Panel!$B$3)</f>
        <v>120.72500000000001</v>
      </c>
      <c r="AL611">
        <f>ROUND(T611 * (1 + WhatIf_Panel!$B$4), 0)</f>
        <v>20</v>
      </c>
      <c r="AM611">
        <f t="shared" si="234"/>
        <v>2186.8000000000002</v>
      </c>
      <c r="AN611">
        <f t="shared" si="235"/>
        <v>2414.5</v>
      </c>
      <c r="AO611">
        <f t="shared" si="236"/>
        <v>-227.69999999999982</v>
      </c>
      <c r="AP611" s="11">
        <f t="shared" si="237"/>
        <v>-0.10412474849094558</v>
      </c>
      <c r="AQ611" s="4">
        <f t="shared" si="238"/>
        <v>109.34000000000015</v>
      </c>
      <c r="AR611" s="4">
        <f t="shared" si="239"/>
        <v>-219.90999999999985</v>
      </c>
    </row>
    <row r="612" spans="1:44" x14ac:dyDescent="0.25">
      <c r="A612" t="s">
        <v>624</v>
      </c>
      <c r="B612" s="3">
        <v>45032</v>
      </c>
      <c r="C612" s="13">
        <v>45039</v>
      </c>
      <c r="D612">
        <f t="shared" si="216"/>
        <v>7</v>
      </c>
      <c r="E612" t="str">
        <f t="shared" si="217"/>
        <v>Original</v>
      </c>
      <c r="F612" s="3">
        <f t="shared" si="218"/>
        <v>45039</v>
      </c>
      <c r="G612" s="8">
        <f t="shared" si="219"/>
        <v>7</v>
      </c>
      <c r="H612" t="s">
        <v>648</v>
      </c>
      <c r="I612" t="s">
        <v>660</v>
      </c>
      <c r="J612" t="s">
        <v>697</v>
      </c>
      <c r="K612" t="s">
        <v>701</v>
      </c>
      <c r="L612" t="s">
        <v>710</v>
      </c>
      <c r="M612" t="s">
        <v>719</v>
      </c>
      <c r="N612" t="s">
        <v>728</v>
      </c>
      <c r="O612" t="s">
        <v>1342</v>
      </c>
      <c r="P612" s="4">
        <v>1099.1500000000001</v>
      </c>
      <c r="Q612" s="23">
        <v>1431.37</v>
      </c>
      <c r="R612" s="4">
        <f t="shared" si="222"/>
        <v>1431.37</v>
      </c>
      <c r="S612" s="11">
        <v>0.104</v>
      </c>
      <c r="T612" s="8">
        <v>8</v>
      </c>
      <c r="U612" s="4">
        <f t="shared" si="223"/>
        <v>10260.060159999999</v>
      </c>
      <c r="V612" s="4">
        <f t="shared" si="224"/>
        <v>8793.2000000000007</v>
      </c>
      <c r="W612" s="4">
        <f t="shared" si="225"/>
        <v>1466.8601599999984</v>
      </c>
      <c r="X612" s="11">
        <f t="shared" si="226"/>
        <v>0.14296798821109433</v>
      </c>
      <c r="Y612" s="3" t="str">
        <f t="shared" si="220"/>
        <v>Apr-2023</v>
      </c>
      <c r="Z612" s="3">
        <f t="shared" si="227"/>
        <v>45017</v>
      </c>
      <c r="AA612" s="3">
        <f t="shared" si="228"/>
        <v>44927</v>
      </c>
      <c r="AB612">
        <f t="shared" si="229"/>
        <v>3</v>
      </c>
      <c r="AC612" s="18" t="str">
        <f t="shared" si="221"/>
        <v>Q2-2023</v>
      </c>
      <c r="AD612" t="str">
        <f t="shared" si="230"/>
        <v>Americas → USA → Austin</v>
      </c>
      <c r="AG612" t="str">
        <f t="shared" si="231"/>
        <v>Medium</v>
      </c>
      <c r="AH612">
        <f t="shared" si="232"/>
        <v>1</v>
      </c>
      <c r="AI612">
        <f t="shared" si="233"/>
        <v>0</v>
      </c>
      <c r="AJ612" s="11">
        <f>MIN(S612, WhatIf_Panel!$B$2)</f>
        <v>0.104</v>
      </c>
      <c r="AK612">
        <f>P612 * (1 + WhatIf_Panel!$B$3)</f>
        <v>1209.0650000000003</v>
      </c>
      <c r="AL612">
        <f>ROUND(T612 * (1 + WhatIf_Panel!$B$4), 0)</f>
        <v>8</v>
      </c>
      <c r="AM612">
        <f t="shared" si="234"/>
        <v>10260.060159999999</v>
      </c>
      <c r="AN612">
        <f t="shared" si="235"/>
        <v>9672.5200000000023</v>
      </c>
      <c r="AO612">
        <f t="shared" si="236"/>
        <v>587.54015999999683</v>
      </c>
      <c r="AP612" s="11">
        <f t="shared" si="237"/>
        <v>5.7264787032203605E-2</v>
      </c>
      <c r="AQ612" s="4">
        <f t="shared" si="238"/>
        <v>0</v>
      </c>
      <c r="AR612" s="4">
        <f t="shared" si="239"/>
        <v>-879.32000000000153</v>
      </c>
    </row>
    <row r="613" spans="1:44" x14ac:dyDescent="0.25">
      <c r="A613" t="s">
        <v>625</v>
      </c>
      <c r="B613" s="3">
        <v>45323</v>
      </c>
      <c r="C613" s="13">
        <v>45323</v>
      </c>
      <c r="D613">
        <f t="shared" si="216"/>
        <v>0</v>
      </c>
      <c r="E613" t="str">
        <f t="shared" si="217"/>
        <v>Original</v>
      </c>
      <c r="F613" s="3">
        <f t="shared" si="218"/>
        <v>45323</v>
      </c>
      <c r="G613" s="8">
        <f t="shared" si="219"/>
        <v>0</v>
      </c>
      <c r="H613" t="s">
        <v>648</v>
      </c>
      <c r="I613" t="s">
        <v>660</v>
      </c>
      <c r="J613" t="s">
        <v>697</v>
      </c>
      <c r="K613" t="s">
        <v>704</v>
      </c>
      <c r="L613" t="s">
        <v>710</v>
      </c>
      <c r="M613" t="s">
        <v>722</v>
      </c>
      <c r="N613" t="s">
        <v>728</v>
      </c>
      <c r="O613" t="s">
        <v>1343</v>
      </c>
      <c r="P613" s="4">
        <v>714.43</v>
      </c>
      <c r="Q613" s="23">
        <v>1595.52</v>
      </c>
      <c r="R613" s="4">
        <f t="shared" si="222"/>
        <v>1595.52</v>
      </c>
      <c r="S613" s="11">
        <v>0.19400000000000001</v>
      </c>
      <c r="T613" s="8">
        <v>14</v>
      </c>
      <c r="U613" s="4">
        <f t="shared" si="223"/>
        <v>18003.847679999999</v>
      </c>
      <c r="V613" s="4">
        <f t="shared" si="224"/>
        <v>10002.019999999999</v>
      </c>
      <c r="W613" s="4">
        <f t="shared" si="225"/>
        <v>8001.8276800000003</v>
      </c>
      <c r="X613" s="11">
        <f t="shared" si="226"/>
        <v>0.44445097638151093</v>
      </c>
      <c r="Y613" s="3" t="str">
        <f t="shared" si="220"/>
        <v>Feb-2024</v>
      </c>
      <c r="Z613" s="3">
        <f t="shared" si="227"/>
        <v>45323</v>
      </c>
      <c r="AA613" s="3">
        <f t="shared" si="228"/>
        <v>44927</v>
      </c>
      <c r="AB613">
        <f t="shared" si="229"/>
        <v>13</v>
      </c>
      <c r="AC613" s="18" t="str">
        <f t="shared" si="221"/>
        <v>Q1-2024</v>
      </c>
      <c r="AD613" t="str">
        <f t="shared" si="230"/>
        <v>Americas → USA → Austin</v>
      </c>
      <c r="AG613" t="str">
        <f t="shared" si="231"/>
        <v>Medium</v>
      </c>
      <c r="AH613">
        <f t="shared" si="232"/>
        <v>1</v>
      </c>
      <c r="AI613">
        <f t="shared" si="233"/>
        <v>0</v>
      </c>
      <c r="AJ613" s="11">
        <f>MIN(S613, WhatIf_Panel!$B$2)</f>
        <v>0.19400000000000001</v>
      </c>
      <c r="AK613">
        <f>P613 * (1 + WhatIf_Panel!$B$3)</f>
        <v>785.87300000000005</v>
      </c>
      <c r="AL613">
        <f>ROUND(T613 * (1 + WhatIf_Panel!$B$4), 0)</f>
        <v>15</v>
      </c>
      <c r="AM613">
        <f t="shared" si="234"/>
        <v>19289.836800000001</v>
      </c>
      <c r="AN613">
        <f t="shared" si="235"/>
        <v>11788.095000000001</v>
      </c>
      <c r="AO613">
        <f t="shared" si="236"/>
        <v>7501.7417999999998</v>
      </c>
      <c r="AP613" s="11">
        <f t="shared" si="237"/>
        <v>0.38889607401966197</v>
      </c>
      <c r="AQ613" s="4">
        <f t="shared" si="238"/>
        <v>1285.989120000002</v>
      </c>
      <c r="AR613" s="4">
        <f t="shared" si="239"/>
        <v>-500.08588000000054</v>
      </c>
    </row>
    <row r="614" spans="1:44" x14ac:dyDescent="0.25">
      <c r="A614" t="s">
        <v>626</v>
      </c>
      <c r="B614" s="3">
        <v>45584</v>
      </c>
      <c r="C614" s="13">
        <v>45602</v>
      </c>
      <c r="D614">
        <f t="shared" si="216"/>
        <v>18</v>
      </c>
      <c r="E614" t="str">
        <f t="shared" si="217"/>
        <v>Original</v>
      </c>
      <c r="F614" s="3">
        <f t="shared" si="218"/>
        <v>45602</v>
      </c>
      <c r="G614" s="8">
        <f t="shared" si="219"/>
        <v>18</v>
      </c>
      <c r="H614" t="s">
        <v>648</v>
      </c>
      <c r="I614" t="s">
        <v>660</v>
      </c>
      <c r="J614" t="s">
        <v>677</v>
      </c>
      <c r="K614" t="s">
        <v>702</v>
      </c>
      <c r="L614" s="9" t="s">
        <v>1422</v>
      </c>
      <c r="M614" t="s">
        <v>712</v>
      </c>
      <c r="N614" t="s">
        <v>732</v>
      </c>
      <c r="O614" t="s">
        <v>1344</v>
      </c>
      <c r="P614" s="4">
        <v>942.02</v>
      </c>
      <c r="Q614" s="23">
        <v>1028.46</v>
      </c>
      <c r="R614" s="4">
        <f t="shared" si="222"/>
        <v>1028.46</v>
      </c>
      <c r="S614" s="11">
        <v>0</v>
      </c>
      <c r="T614" s="8">
        <v>9</v>
      </c>
      <c r="U614" s="4">
        <f t="shared" si="223"/>
        <v>9256.14</v>
      </c>
      <c r="V614" s="4">
        <f t="shared" si="224"/>
        <v>8478.18</v>
      </c>
      <c r="W614" s="4">
        <f t="shared" si="225"/>
        <v>777.95999999999913</v>
      </c>
      <c r="X614" s="11">
        <f t="shared" si="226"/>
        <v>8.4047994088248354E-2</v>
      </c>
      <c r="Y614" s="3" t="str">
        <f t="shared" si="220"/>
        <v>Oct-2024</v>
      </c>
      <c r="Z614" s="3">
        <f t="shared" si="227"/>
        <v>45566</v>
      </c>
      <c r="AA614" s="3">
        <f t="shared" si="228"/>
        <v>44927</v>
      </c>
      <c r="AB614">
        <f t="shared" si="229"/>
        <v>21</v>
      </c>
      <c r="AC614" s="18" t="str">
        <f t="shared" si="221"/>
        <v>Q4-2024</v>
      </c>
      <c r="AD614" t="str">
        <f t="shared" si="230"/>
        <v>Americas → USA → Chicago</v>
      </c>
      <c r="AG614" t="str">
        <f t="shared" si="231"/>
        <v>Medium</v>
      </c>
      <c r="AH614">
        <f t="shared" si="232"/>
        <v>0</v>
      </c>
      <c r="AI614">
        <f t="shared" si="233"/>
        <v>0</v>
      </c>
      <c r="AJ614" s="11">
        <f>MIN(S614, WhatIf_Panel!$B$2)</f>
        <v>0</v>
      </c>
      <c r="AK614">
        <f>P614 * (1 + WhatIf_Panel!$B$3)</f>
        <v>1036.222</v>
      </c>
      <c r="AL614">
        <f>ROUND(T614 * (1 + WhatIf_Panel!$B$4), 0)</f>
        <v>9</v>
      </c>
      <c r="AM614">
        <f t="shared" si="234"/>
        <v>9256.14</v>
      </c>
      <c r="AN614">
        <f t="shared" si="235"/>
        <v>9325.9979999999996</v>
      </c>
      <c r="AO614">
        <f t="shared" si="236"/>
        <v>-69.858000000000175</v>
      </c>
      <c r="AP614" s="11">
        <f t="shared" si="237"/>
        <v>-7.5472065029267253E-3</v>
      </c>
      <c r="AQ614" s="4">
        <f t="shared" si="238"/>
        <v>0</v>
      </c>
      <c r="AR614" s="4">
        <f t="shared" si="239"/>
        <v>-847.8179999999993</v>
      </c>
    </row>
    <row r="615" spans="1:44" x14ac:dyDescent="0.25">
      <c r="A615" t="s">
        <v>627</v>
      </c>
      <c r="B615" s="3">
        <v>45468</v>
      </c>
      <c r="C615" s="13">
        <v>45473</v>
      </c>
      <c r="D615">
        <f t="shared" si="216"/>
        <v>5</v>
      </c>
      <c r="E615" t="str">
        <f t="shared" si="217"/>
        <v>Original</v>
      </c>
      <c r="F615" s="3">
        <f t="shared" si="218"/>
        <v>45473</v>
      </c>
      <c r="G615" s="8">
        <f t="shared" si="219"/>
        <v>5</v>
      </c>
      <c r="H615" t="s">
        <v>646</v>
      </c>
      <c r="I615" t="s">
        <v>650</v>
      </c>
      <c r="J615" t="s">
        <v>662</v>
      </c>
      <c r="K615" t="s">
        <v>702</v>
      </c>
      <c r="L615" t="s">
        <v>711</v>
      </c>
      <c r="M615" t="s">
        <v>724</v>
      </c>
      <c r="N615" t="s">
        <v>729</v>
      </c>
      <c r="O615" t="s">
        <v>1345</v>
      </c>
      <c r="P615" s="4">
        <v>1323.55</v>
      </c>
      <c r="Q615" s="23">
        <v>3230.35</v>
      </c>
      <c r="R615" s="4">
        <f t="shared" si="222"/>
        <v>3230.35</v>
      </c>
      <c r="S615" s="11">
        <v>2.1999999999999999E-2</v>
      </c>
      <c r="T615" s="8">
        <v>26</v>
      </c>
      <c r="U615" s="4">
        <f t="shared" si="223"/>
        <v>82141.339799999987</v>
      </c>
      <c r="V615" s="4">
        <f t="shared" si="224"/>
        <v>34412.299999999996</v>
      </c>
      <c r="W615" s="4">
        <f t="shared" si="225"/>
        <v>47729.039799999991</v>
      </c>
      <c r="X615" s="11">
        <f t="shared" si="226"/>
        <v>0.58105991351263542</v>
      </c>
      <c r="Y615" s="3" t="str">
        <f t="shared" si="220"/>
        <v>Jun-2024</v>
      </c>
      <c r="Z615" s="3">
        <f t="shared" si="227"/>
        <v>45444</v>
      </c>
      <c r="AA615" s="3">
        <f t="shared" si="228"/>
        <v>44927</v>
      </c>
      <c r="AB615">
        <f t="shared" si="229"/>
        <v>17</v>
      </c>
      <c r="AC615" s="18" t="str">
        <f t="shared" si="221"/>
        <v>Q2-2024</v>
      </c>
      <c r="AD615" t="str">
        <f t="shared" si="230"/>
        <v>Africa → Kenya → Kisumu</v>
      </c>
      <c r="AG615" t="str">
        <f t="shared" si="231"/>
        <v>High</v>
      </c>
      <c r="AH615">
        <f t="shared" si="232"/>
        <v>1</v>
      </c>
      <c r="AI615">
        <f t="shared" si="233"/>
        <v>0</v>
      </c>
      <c r="AJ615" s="11">
        <f>MIN(S615, WhatIf_Panel!$B$2)</f>
        <v>2.1999999999999999E-2</v>
      </c>
      <c r="AK615">
        <f>P615 * (1 + WhatIf_Panel!$B$3)</f>
        <v>1455.905</v>
      </c>
      <c r="AL615">
        <f>ROUND(T615 * (1 + WhatIf_Panel!$B$4), 0)</f>
        <v>27</v>
      </c>
      <c r="AM615">
        <f t="shared" si="234"/>
        <v>85300.622099999993</v>
      </c>
      <c r="AN615">
        <f t="shared" si="235"/>
        <v>39309.434999999998</v>
      </c>
      <c r="AO615">
        <f t="shared" si="236"/>
        <v>45991.187099999996</v>
      </c>
      <c r="AP615" s="11">
        <f t="shared" si="237"/>
        <v>0.53916590486389904</v>
      </c>
      <c r="AQ615" s="4">
        <f t="shared" si="238"/>
        <v>3159.2823000000062</v>
      </c>
      <c r="AR615" s="4">
        <f t="shared" si="239"/>
        <v>-1737.8526999999958</v>
      </c>
    </row>
    <row r="616" spans="1:44" x14ac:dyDescent="0.25">
      <c r="A616" t="s">
        <v>628</v>
      </c>
      <c r="B616" s="3">
        <v>45137</v>
      </c>
      <c r="C616" s="13">
        <v>45157</v>
      </c>
      <c r="D616">
        <f t="shared" si="216"/>
        <v>20</v>
      </c>
      <c r="E616" t="str">
        <f t="shared" si="217"/>
        <v>Original</v>
      </c>
      <c r="F616" s="3">
        <f t="shared" si="218"/>
        <v>45157</v>
      </c>
      <c r="G616" s="8">
        <f t="shared" si="219"/>
        <v>20</v>
      </c>
      <c r="H616" t="s">
        <v>649</v>
      </c>
      <c r="I616" t="s">
        <v>657</v>
      </c>
      <c r="J616" t="s">
        <v>690</v>
      </c>
      <c r="K616" t="s">
        <v>706</v>
      </c>
      <c r="L616" t="s">
        <v>709</v>
      </c>
      <c r="M616" t="s">
        <v>715</v>
      </c>
      <c r="N616" t="s">
        <v>729</v>
      </c>
      <c r="O616" t="s">
        <v>1346</v>
      </c>
      <c r="P616" s="4">
        <v>1418.51</v>
      </c>
      <c r="Q616" s="23">
        <v>2789.61</v>
      </c>
      <c r="R616" s="4">
        <f t="shared" si="222"/>
        <v>2789.61</v>
      </c>
      <c r="S616" s="11">
        <v>0.17100000000000001</v>
      </c>
      <c r="T616" s="8">
        <v>8</v>
      </c>
      <c r="U616" s="4">
        <f t="shared" si="223"/>
        <v>18500.693520000001</v>
      </c>
      <c r="V616" s="4">
        <f t="shared" si="224"/>
        <v>11348.08</v>
      </c>
      <c r="W616" s="4">
        <f t="shared" si="225"/>
        <v>7152.6135200000008</v>
      </c>
      <c r="X616" s="11">
        <f t="shared" si="226"/>
        <v>0.38661326464695689</v>
      </c>
      <c r="Y616" s="3" t="str">
        <f t="shared" si="220"/>
        <v>Jul-2023</v>
      </c>
      <c r="Z616" s="3">
        <f t="shared" si="227"/>
        <v>45108</v>
      </c>
      <c r="AA616" s="3">
        <f t="shared" si="228"/>
        <v>44927</v>
      </c>
      <c r="AB616">
        <f t="shared" si="229"/>
        <v>6</v>
      </c>
      <c r="AC616" s="18" t="str">
        <f t="shared" si="221"/>
        <v>Q3-2023</v>
      </c>
      <c r="AD616" t="str">
        <f t="shared" si="230"/>
        <v>Europe → France → Paris</v>
      </c>
      <c r="AG616" t="str">
        <f t="shared" si="231"/>
        <v>High</v>
      </c>
      <c r="AH616">
        <f t="shared" si="232"/>
        <v>0</v>
      </c>
      <c r="AI616">
        <f t="shared" si="233"/>
        <v>0</v>
      </c>
      <c r="AJ616" s="11">
        <f>MIN(S616, WhatIf_Panel!$B$2)</f>
        <v>0.17100000000000001</v>
      </c>
      <c r="AK616">
        <f>P616 * (1 + WhatIf_Panel!$B$3)</f>
        <v>1560.3610000000001</v>
      </c>
      <c r="AL616">
        <f>ROUND(T616 * (1 + WhatIf_Panel!$B$4), 0)</f>
        <v>8</v>
      </c>
      <c r="AM616">
        <f t="shared" si="234"/>
        <v>18500.693520000001</v>
      </c>
      <c r="AN616">
        <f t="shared" si="235"/>
        <v>12482.888000000001</v>
      </c>
      <c r="AO616">
        <f t="shared" si="236"/>
        <v>6017.8055199999999</v>
      </c>
      <c r="AP616" s="11">
        <f t="shared" si="237"/>
        <v>0.32527459111165252</v>
      </c>
      <c r="AQ616" s="4">
        <f t="shared" si="238"/>
        <v>0</v>
      </c>
      <c r="AR616" s="4">
        <f t="shared" si="239"/>
        <v>-1134.8080000000009</v>
      </c>
    </row>
    <row r="617" spans="1:44" x14ac:dyDescent="0.25">
      <c r="A617" t="s">
        <v>629</v>
      </c>
      <c r="B617" s="3">
        <v>45727</v>
      </c>
      <c r="C617" s="13">
        <v>45743</v>
      </c>
      <c r="D617">
        <f t="shared" si="216"/>
        <v>16</v>
      </c>
      <c r="E617" t="str">
        <f t="shared" si="217"/>
        <v>Original</v>
      </c>
      <c r="F617" s="3">
        <f t="shared" si="218"/>
        <v>45743</v>
      </c>
      <c r="G617" s="8">
        <f t="shared" si="219"/>
        <v>16</v>
      </c>
      <c r="H617" t="s">
        <v>647</v>
      </c>
      <c r="I617" t="s">
        <v>652</v>
      </c>
      <c r="J617" t="s">
        <v>689</v>
      </c>
      <c r="K617" t="s">
        <v>706</v>
      </c>
      <c r="L617" t="s">
        <v>710</v>
      </c>
      <c r="M617" t="s">
        <v>717</v>
      </c>
      <c r="N617" t="s">
        <v>728</v>
      </c>
      <c r="O617" t="s">
        <v>1347</v>
      </c>
      <c r="P617" s="4">
        <v>1317.58</v>
      </c>
      <c r="Q617" s="23">
        <v>1897.74</v>
      </c>
      <c r="R617" s="4">
        <f t="shared" si="222"/>
        <v>1897.74</v>
      </c>
      <c r="S617" s="11">
        <v>8.1000000000000003E-2</v>
      </c>
      <c r="T617" s="8">
        <v>6</v>
      </c>
      <c r="U617" s="4">
        <f t="shared" si="223"/>
        <v>10464.138360000001</v>
      </c>
      <c r="V617" s="4">
        <f t="shared" si="224"/>
        <v>7905.48</v>
      </c>
      <c r="W617" s="4">
        <f t="shared" si="225"/>
        <v>2558.6583600000013</v>
      </c>
      <c r="X617" s="11">
        <f t="shared" si="226"/>
        <v>0.24451687009230266</v>
      </c>
      <c r="Y617" s="3" t="str">
        <f t="shared" si="220"/>
        <v>Mar-2025</v>
      </c>
      <c r="Z617" s="3">
        <f t="shared" si="227"/>
        <v>45717</v>
      </c>
      <c r="AA617" s="3">
        <f t="shared" si="228"/>
        <v>44986</v>
      </c>
      <c r="AB617">
        <f t="shared" si="229"/>
        <v>24</v>
      </c>
      <c r="AC617" s="18" t="str">
        <f t="shared" si="221"/>
        <v>Q1-2025</v>
      </c>
      <c r="AD617" t="str">
        <f t="shared" si="230"/>
        <v>Asia → Japan → Tokyo</v>
      </c>
      <c r="AG617" t="str">
        <f t="shared" si="231"/>
        <v>High</v>
      </c>
      <c r="AH617">
        <f t="shared" si="232"/>
        <v>0</v>
      </c>
      <c r="AI617">
        <f t="shared" si="233"/>
        <v>0</v>
      </c>
      <c r="AJ617" s="11">
        <f>MIN(S617, WhatIf_Panel!$B$2)</f>
        <v>8.1000000000000003E-2</v>
      </c>
      <c r="AK617">
        <f>P617 * (1 + WhatIf_Panel!$B$3)</f>
        <v>1449.338</v>
      </c>
      <c r="AL617">
        <f>ROUND(T617 * (1 + WhatIf_Panel!$B$4), 0)</f>
        <v>6</v>
      </c>
      <c r="AM617">
        <f t="shared" si="234"/>
        <v>10464.138360000001</v>
      </c>
      <c r="AN617">
        <f t="shared" si="235"/>
        <v>8696.0280000000002</v>
      </c>
      <c r="AO617">
        <f t="shared" si="236"/>
        <v>1768.1103600000006</v>
      </c>
      <c r="AP617" s="11">
        <f t="shared" si="237"/>
        <v>0.16896855710153286</v>
      </c>
      <c r="AQ617" s="4">
        <f t="shared" si="238"/>
        <v>0</v>
      </c>
      <c r="AR617" s="4">
        <f t="shared" si="239"/>
        <v>-790.54800000000068</v>
      </c>
    </row>
    <row r="618" spans="1:44" x14ac:dyDescent="0.25">
      <c r="A618" t="s">
        <v>630</v>
      </c>
      <c r="B618" s="3">
        <v>45208</v>
      </c>
      <c r="C618" s="13">
        <v>45210</v>
      </c>
      <c r="D618">
        <f t="shared" si="216"/>
        <v>2</v>
      </c>
      <c r="E618" t="str">
        <f t="shared" si="217"/>
        <v>Original</v>
      </c>
      <c r="F618" s="3">
        <f t="shared" si="218"/>
        <v>45210</v>
      </c>
      <c r="G618" s="8">
        <f t="shared" si="219"/>
        <v>2</v>
      </c>
      <c r="H618" t="s">
        <v>646</v>
      </c>
      <c r="I618" t="s">
        <v>651</v>
      </c>
      <c r="J618" t="s">
        <v>663</v>
      </c>
      <c r="K618" t="s">
        <v>702</v>
      </c>
      <c r="L618" t="s">
        <v>709</v>
      </c>
      <c r="M618" t="s">
        <v>723</v>
      </c>
      <c r="N618" t="s">
        <v>729</v>
      </c>
      <c r="O618" t="s">
        <v>1348</v>
      </c>
      <c r="P618" s="4">
        <v>391.16</v>
      </c>
      <c r="Q618" s="23">
        <v>902.47</v>
      </c>
      <c r="R618" s="4">
        <f t="shared" si="222"/>
        <v>902.47</v>
      </c>
      <c r="S618" s="11">
        <v>4.0000000000000001E-3</v>
      </c>
      <c r="T618" s="8">
        <v>12</v>
      </c>
      <c r="U618" s="4">
        <f t="shared" si="223"/>
        <v>10786.32144</v>
      </c>
      <c r="V618" s="4">
        <f t="shared" si="224"/>
        <v>4693.92</v>
      </c>
      <c r="W618" s="4">
        <f t="shared" si="225"/>
        <v>6092.4014399999996</v>
      </c>
      <c r="X618" s="11">
        <f t="shared" si="226"/>
        <v>0.56482661618139207</v>
      </c>
      <c r="Y618" s="3" t="str">
        <f t="shared" si="220"/>
        <v>Oct-2023</v>
      </c>
      <c r="Z618" s="3">
        <f t="shared" si="227"/>
        <v>45200</v>
      </c>
      <c r="AA618" s="3">
        <f t="shared" si="228"/>
        <v>44927</v>
      </c>
      <c r="AB618">
        <f t="shared" si="229"/>
        <v>9</v>
      </c>
      <c r="AC618" s="18" t="str">
        <f t="shared" si="221"/>
        <v>Q4-2023</v>
      </c>
      <c r="AD618" t="str">
        <f t="shared" si="230"/>
        <v>Africa → Nigeria → Port Harcourt</v>
      </c>
      <c r="AG618" t="str">
        <f t="shared" si="231"/>
        <v>Medium</v>
      </c>
      <c r="AH618">
        <f t="shared" si="232"/>
        <v>1</v>
      </c>
      <c r="AI618">
        <f t="shared" si="233"/>
        <v>0</v>
      </c>
      <c r="AJ618" s="11">
        <f>MIN(S618, WhatIf_Panel!$B$2)</f>
        <v>4.0000000000000001E-3</v>
      </c>
      <c r="AK618">
        <f>P618 * (1 + WhatIf_Panel!$B$3)</f>
        <v>430.27600000000007</v>
      </c>
      <c r="AL618">
        <f>ROUND(T618 * (1 + WhatIf_Panel!$B$4), 0)</f>
        <v>13</v>
      </c>
      <c r="AM618">
        <f t="shared" si="234"/>
        <v>11685.181560000001</v>
      </c>
      <c r="AN618">
        <f t="shared" si="235"/>
        <v>5593.5880000000006</v>
      </c>
      <c r="AO618">
        <f t="shared" si="236"/>
        <v>6091.5935600000003</v>
      </c>
      <c r="AP618" s="11">
        <f t="shared" si="237"/>
        <v>0.52130927779953129</v>
      </c>
      <c r="AQ618" s="4">
        <f t="shared" si="238"/>
        <v>898.86012000000119</v>
      </c>
      <c r="AR618" s="4">
        <f t="shared" si="239"/>
        <v>-0.8078799999993862</v>
      </c>
    </row>
    <row r="619" spans="1:44" x14ac:dyDescent="0.25">
      <c r="A619" t="s">
        <v>631</v>
      </c>
      <c r="B619" s="3">
        <v>45643</v>
      </c>
      <c r="C619" s="13">
        <v>45673</v>
      </c>
      <c r="D619">
        <f t="shared" si="216"/>
        <v>30</v>
      </c>
      <c r="E619" t="str">
        <f t="shared" si="217"/>
        <v>Original</v>
      </c>
      <c r="F619" s="3">
        <f t="shared" si="218"/>
        <v>45673</v>
      </c>
      <c r="G619" s="8">
        <f t="shared" si="219"/>
        <v>30</v>
      </c>
      <c r="H619" t="s">
        <v>649</v>
      </c>
      <c r="I619" t="s">
        <v>658</v>
      </c>
      <c r="J619" t="s">
        <v>693</v>
      </c>
      <c r="K619" t="s">
        <v>701</v>
      </c>
      <c r="L619" t="s">
        <v>707</v>
      </c>
      <c r="M619" t="s">
        <v>726</v>
      </c>
      <c r="N619" t="s">
        <v>732</v>
      </c>
      <c r="O619" t="s">
        <v>1349</v>
      </c>
      <c r="P619" s="4">
        <v>722.87</v>
      </c>
      <c r="Q619" s="23">
        <v>-33.659999999999997</v>
      </c>
      <c r="R619" s="4">
        <f t="shared" si="222"/>
        <v>33.659999999999997</v>
      </c>
      <c r="S619" s="11">
        <v>0.10199999999999999</v>
      </c>
      <c r="T619" s="8">
        <v>28</v>
      </c>
      <c r="U619" s="4">
        <f t="shared" si="223"/>
        <v>846.34703999999988</v>
      </c>
      <c r="V619" s="4">
        <f t="shared" si="224"/>
        <v>20240.36</v>
      </c>
      <c r="W619" s="4">
        <f t="shared" si="225"/>
        <v>-19394.01296</v>
      </c>
      <c r="X619" s="11">
        <f t="shared" si="226"/>
        <v>-22.914965189693348</v>
      </c>
      <c r="Y619" s="3" t="str">
        <f t="shared" si="220"/>
        <v>Dec-2024</v>
      </c>
      <c r="Z619" s="3">
        <f t="shared" si="227"/>
        <v>45627</v>
      </c>
      <c r="AA619" s="3">
        <f t="shared" si="228"/>
        <v>44927</v>
      </c>
      <c r="AB619">
        <f t="shared" si="229"/>
        <v>23</v>
      </c>
      <c r="AC619" s="18" t="str">
        <f t="shared" si="221"/>
        <v>Q4-2024</v>
      </c>
      <c r="AD619" t="str">
        <f t="shared" si="230"/>
        <v>Europe → United Kingdom → Manchester</v>
      </c>
      <c r="AG619" t="str">
        <f t="shared" si="231"/>
        <v>Low</v>
      </c>
      <c r="AH619">
        <f t="shared" si="232"/>
        <v>0</v>
      </c>
      <c r="AI619">
        <f t="shared" si="233"/>
        <v>0</v>
      </c>
      <c r="AJ619" s="11">
        <f>MIN(S619, WhatIf_Panel!$B$2)</f>
        <v>0.10199999999999999</v>
      </c>
      <c r="AK619">
        <f>P619 * (1 + WhatIf_Panel!$B$3)</f>
        <v>795.15700000000004</v>
      </c>
      <c r="AL619">
        <f>ROUND(T619 * (1 + WhatIf_Panel!$B$4), 0)</f>
        <v>29</v>
      </c>
      <c r="AM619">
        <f t="shared" si="234"/>
        <v>876.57371999999987</v>
      </c>
      <c r="AN619">
        <f t="shared" si="235"/>
        <v>23059.553</v>
      </c>
      <c r="AO619">
        <f t="shared" si="236"/>
        <v>-22182.97928</v>
      </c>
      <c r="AP619" s="11">
        <f t="shared" si="237"/>
        <v>-25.306461708662681</v>
      </c>
      <c r="AQ619" s="4">
        <f t="shared" si="238"/>
        <v>30.226679999999988</v>
      </c>
      <c r="AR619" s="4">
        <f t="shared" si="239"/>
        <v>-2788.9663199999995</v>
      </c>
    </row>
    <row r="620" spans="1:44" x14ac:dyDescent="0.25">
      <c r="A620" t="s">
        <v>632</v>
      </c>
      <c r="B620" s="3">
        <v>45849</v>
      </c>
      <c r="C620" s="13">
        <v>45854</v>
      </c>
      <c r="D620">
        <f t="shared" si="216"/>
        <v>5</v>
      </c>
      <c r="E620" t="str">
        <f t="shared" si="217"/>
        <v>Original</v>
      </c>
      <c r="F620" s="3">
        <f t="shared" si="218"/>
        <v>45854</v>
      </c>
      <c r="G620" s="8">
        <f t="shared" si="219"/>
        <v>5</v>
      </c>
      <c r="H620" t="s">
        <v>649</v>
      </c>
      <c r="I620" t="s">
        <v>658</v>
      </c>
      <c r="J620" t="s">
        <v>683</v>
      </c>
      <c r="K620" t="s">
        <v>706</v>
      </c>
      <c r="L620" t="s">
        <v>708</v>
      </c>
      <c r="M620" t="s">
        <v>723</v>
      </c>
      <c r="N620" t="s">
        <v>728</v>
      </c>
      <c r="O620" t="s">
        <v>1350</v>
      </c>
      <c r="P620" s="4">
        <v>930.03</v>
      </c>
      <c r="Q620" s="23">
        <v>1086.68</v>
      </c>
      <c r="R620" s="4">
        <f t="shared" si="222"/>
        <v>1086.68</v>
      </c>
      <c r="S620" s="11">
        <v>0.109</v>
      </c>
      <c r="T620" s="8">
        <v>26</v>
      </c>
      <c r="U620" s="4">
        <f t="shared" si="223"/>
        <v>25174.028880000002</v>
      </c>
      <c r="V620" s="4">
        <f t="shared" si="224"/>
        <v>24180.78</v>
      </c>
      <c r="W620" s="4">
        <f t="shared" si="225"/>
        <v>993.24888000000283</v>
      </c>
      <c r="X620" s="11">
        <f t="shared" si="226"/>
        <v>3.9455300728168656E-2</v>
      </c>
      <c r="Y620" s="3" t="str">
        <f t="shared" si="220"/>
        <v>Jul-2025</v>
      </c>
      <c r="Z620" s="3">
        <f t="shared" si="227"/>
        <v>45839</v>
      </c>
      <c r="AA620" s="3">
        <f t="shared" si="228"/>
        <v>44927</v>
      </c>
      <c r="AB620">
        <f t="shared" si="229"/>
        <v>30</v>
      </c>
      <c r="AC620" s="18" t="str">
        <f t="shared" si="221"/>
        <v>Q3-2025</v>
      </c>
      <c r="AD620" t="str">
        <f t="shared" si="230"/>
        <v>Europe → United Kingdom → London</v>
      </c>
      <c r="AG620" t="str">
        <f t="shared" si="231"/>
        <v>Medium</v>
      </c>
      <c r="AH620">
        <f t="shared" si="232"/>
        <v>1</v>
      </c>
      <c r="AI620">
        <f t="shared" si="233"/>
        <v>0</v>
      </c>
      <c r="AJ620" s="11">
        <f>MIN(S620, WhatIf_Panel!$B$2)</f>
        <v>0.109</v>
      </c>
      <c r="AK620">
        <f>P620 * (1 + WhatIf_Panel!$B$3)</f>
        <v>1023.033</v>
      </c>
      <c r="AL620">
        <f>ROUND(T620 * (1 + WhatIf_Panel!$B$4), 0)</f>
        <v>27</v>
      </c>
      <c r="AM620">
        <f t="shared" si="234"/>
        <v>26142.260760000001</v>
      </c>
      <c r="AN620">
        <f t="shared" si="235"/>
        <v>27621.891</v>
      </c>
      <c r="AO620">
        <f t="shared" si="236"/>
        <v>-1479.6302399999986</v>
      </c>
      <c r="AP620" s="11">
        <f t="shared" si="237"/>
        <v>-5.6599169199014546E-2</v>
      </c>
      <c r="AQ620" s="4">
        <f t="shared" si="238"/>
        <v>968.23187999999936</v>
      </c>
      <c r="AR620" s="4">
        <f t="shared" si="239"/>
        <v>-2472.8791200000014</v>
      </c>
    </row>
    <row r="621" spans="1:44" x14ac:dyDescent="0.25">
      <c r="A621" t="s">
        <v>633</v>
      </c>
      <c r="B621" s="3">
        <v>45578</v>
      </c>
      <c r="C621" s="13">
        <v>45589</v>
      </c>
      <c r="D621">
        <f t="shared" si="216"/>
        <v>11</v>
      </c>
      <c r="E621" t="str">
        <f t="shared" si="217"/>
        <v>Original</v>
      </c>
      <c r="F621" s="3">
        <f t="shared" si="218"/>
        <v>45589</v>
      </c>
      <c r="G621" s="8">
        <f t="shared" si="219"/>
        <v>11</v>
      </c>
      <c r="H621" t="s">
        <v>649</v>
      </c>
      <c r="I621" t="s">
        <v>657</v>
      </c>
      <c r="J621" t="s">
        <v>690</v>
      </c>
      <c r="K621" t="s">
        <v>702</v>
      </c>
      <c r="L621" t="s">
        <v>710</v>
      </c>
      <c r="M621" t="s">
        <v>721</v>
      </c>
      <c r="N621" t="s">
        <v>727</v>
      </c>
      <c r="O621" t="s">
        <v>1351</v>
      </c>
      <c r="P621" s="4">
        <v>816.7</v>
      </c>
      <c r="Q621" s="23">
        <v>1010.75</v>
      </c>
      <c r="R621" s="4">
        <f t="shared" si="222"/>
        <v>1010.75</v>
      </c>
      <c r="S621" s="11">
        <v>4.7E-2</v>
      </c>
      <c r="T621" s="8">
        <v>43</v>
      </c>
      <c r="U621" s="4">
        <f t="shared" si="223"/>
        <v>41419.524249999995</v>
      </c>
      <c r="V621" s="4">
        <f t="shared" si="224"/>
        <v>35118.1</v>
      </c>
      <c r="W621" s="4">
        <f t="shared" si="225"/>
        <v>6301.4242499999964</v>
      </c>
      <c r="X621" s="11">
        <f t="shared" si="226"/>
        <v>0.15213656757537472</v>
      </c>
      <c r="Y621" s="3" t="str">
        <f t="shared" si="220"/>
        <v>Oct-2024</v>
      </c>
      <c r="Z621" s="3">
        <f t="shared" si="227"/>
        <v>45566</v>
      </c>
      <c r="AA621" s="3">
        <f t="shared" si="228"/>
        <v>44927</v>
      </c>
      <c r="AB621">
        <f t="shared" si="229"/>
        <v>21</v>
      </c>
      <c r="AC621" s="18" t="str">
        <f t="shared" si="221"/>
        <v>Q4-2024</v>
      </c>
      <c r="AD621" t="str">
        <f t="shared" si="230"/>
        <v>Europe → France → Paris</v>
      </c>
      <c r="AG621" t="str">
        <f t="shared" si="231"/>
        <v>Medium</v>
      </c>
      <c r="AH621">
        <f t="shared" si="232"/>
        <v>0</v>
      </c>
      <c r="AI621">
        <f t="shared" si="233"/>
        <v>0</v>
      </c>
      <c r="AJ621" s="11">
        <f>MIN(S621, WhatIf_Panel!$B$2)</f>
        <v>4.7E-2</v>
      </c>
      <c r="AK621">
        <f>P621 * (1 + WhatIf_Panel!$B$3)</f>
        <v>898.37000000000012</v>
      </c>
      <c r="AL621">
        <f>ROUND(T621 * (1 + WhatIf_Panel!$B$4), 0)</f>
        <v>45</v>
      </c>
      <c r="AM621">
        <f t="shared" si="234"/>
        <v>43346.013749999998</v>
      </c>
      <c r="AN621">
        <f t="shared" si="235"/>
        <v>40426.650000000009</v>
      </c>
      <c r="AO621">
        <f t="shared" si="236"/>
        <v>2919.3637499999895</v>
      </c>
      <c r="AP621" s="11">
        <f t="shared" si="237"/>
        <v>6.7350224332912031E-2</v>
      </c>
      <c r="AQ621" s="4">
        <f t="shared" si="238"/>
        <v>1926.4895000000033</v>
      </c>
      <c r="AR621" s="4">
        <f t="shared" si="239"/>
        <v>-3382.0605000000069</v>
      </c>
    </row>
    <row r="622" spans="1:44" x14ac:dyDescent="0.25">
      <c r="A622" t="s">
        <v>634</v>
      </c>
      <c r="B622" s="3">
        <v>45177</v>
      </c>
      <c r="C622" s="13">
        <v>45183</v>
      </c>
      <c r="D622">
        <f t="shared" si="216"/>
        <v>6</v>
      </c>
      <c r="E622" t="str">
        <f t="shared" si="217"/>
        <v>Original</v>
      </c>
      <c r="F622" s="3">
        <f t="shared" si="218"/>
        <v>45183</v>
      </c>
      <c r="G622" s="8">
        <f t="shared" si="219"/>
        <v>6</v>
      </c>
      <c r="H622" t="s">
        <v>646</v>
      </c>
      <c r="I622" t="s">
        <v>650</v>
      </c>
      <c r="J622" t="s">
        <v>678</v>
      </c>
      <c r="K622" t="s">
        <v>702</v>
      </c>
      <c r="L622" t="s">
        <v>711</v>
      </c>
      <c r="M622" t="s">
        <v>714</v>
      </c>
      <c r="N622" t="s">
        <v>733</v>
      </c>
      <c r="O622" t="s">
        <v>1352</v>
      </c>
      <c r="P622" s="4">
        <v>251.03</v>
      </c>
      <c r="Q622" s="23">
        <v>411.48</v>
      </c>
      <c r="R622" s="4">
        <f t="shared" si="222"/>
        <v>411.48</v>
      </c>
      <c r="S622" s="11">
        <v>0.16500000000000001</v>
      </c>
      <c r="T622" s="8">
        <v>3</v>
      </c>
      <c r="U622" s="4">
        <f t="shared" si="223"/>
        <v>1030.7574</v>
      </c>
      <c r="V622" s="4">
        <f t="shared" si="224"/>
        <v>753.09</v>
      </c>
      <c r="W622" s="4">
        <f t="shared" si="225"/>
        <v>277.66739999999993</v>
      </c>
      <c r="X622" s="11">
        <f t="shared" si="226"/>
        <v>0.26938191275658069</v>
      </c>
      <c r="Y622" s="3" t="str">
        <f t="shared" si="220"/>
        <v>Sep-2023</v>
      </c>
      <c r="Z622" s="3">
        <f t="shared" si="227"/>
        <v>45170</v>
      </c>
      <c r="AA622" s="3">
        <f t="shared" si="228"/>
        <v>44927</v>
      </c>
      <c r="AB622">
        <f t="shared" si="229"/>
        <v>8</v>
      </c>
      <c r="AC622" s="18" t="str">
        <f t="shared" si="221"/>
        <v>Q3-2023</v>
      </c>
      <c r="AD622" t="str">
        <f t="shared" si="230"/>
        <v>Africa → Kenya → Nakuru</v>
      </c>
      <c r="AG622" t="str">
        <f t="shared" si="231"/>
        <v>Low</v>
      </c>
      <c r="AH622">
        <f t="shared" si="232"/>
        <v>1</v>
      </c>
      <c r="AI622">
        <f t="shared" si="233"/>
        <v>0</v>
      </c>
      <c r="AJ622" s="11">
        <f>MIN(S622, WhatIf_Panel!$B$2)</f>
        <v>0.16500000000000001</v>
      </c>
      <c r="AK622">
        <f>P622 * (1 + WhatIf_Panel!$B$3)</f>
        <v>276.13300000000004</v>
      </c>
      <c r="AL622">
        <f>ROUND(T622 * (1 + WhatIf_Panel!$B$4), 0)</f>
        <v>3</v>
      </c>
      <c r="AM622">
        <f t="shared" si="234"/>
        <v>1030.7574</v>
      </c>
      <c r="AN622">
        <f t="shared" si="235"/>
        <v>828.39900000000011</v>
      </c>
      <c r="AO622">
        <f t="shared" si="236"/>
        <v>202.35839999999985</v>
      </c>
      <c r="AP622" s="11">
        <f t="shared" si="237"/>
        <v>0.19632010403223868</v>
      </c>
      <c r="AQ622" s="4">
        <f t="shared" si="238"/>
        <v>0</v>
      </c>
      <c r="AR622" s="4">
        <f t="shared" si="239"/>
        <v>-75.309000000000083</v>
      </c>
    </row>
    <row r="623" spans="1:44" x14ac:dyDescent="0.25">
      <c r="A623" t="s">
        <v>635</v>
      </c>
      <c r="B623" s="3">
        <v>45764</v>
      </c>
      <c r="C623" s="13">
        <v>45780</v>
      </c>
      <c r="D623">
        <f t="shared" si="216"/>
        <v>16</v>
      </c>
      <c r="E623" t="str">
        <f t="shared" si="217"/>
        <v>Original</v>
      </c>
      <c r="F623" s="3">
        <f t="shared" si="218"/>
        <v>45780</v>
      </c>
      <c r="G623" s="8">
        <f t="shared" si="219"/>
        <v>16</v>
      </c>
      <c r="H623" t="s">
        <v>648</v>
      </c>
      <c r="I623" t="s">
        <v>655</v>
      </c>
      <c r="J623" t="s">
        <v>692</v>
      </c>
      <c r="K623" t="s">
        <v>704</v>
      </c>
      <c r="L623" t="s">
        <v>709</v>
      </c>
      <c r="M623" t="s">
        <v>713</v>
      </c>
      <c r="N623" t="s">
        <v>729</v>
      </c>
      <c r="O623" t="s">
        <v>1353</v>
      </c>
      <c r="P623" s="4">
        <v>168.68</v>
      </c>
      <c r="Q623" s="23">
        <v>413.34</v>
      </c>
      <c r="R623" s="4">
        <f t="shared" si="222"/>
        <v>413.34</v>
      </c>
      <c r="S623" s="11">
        <v>0.186</v>
      </c>
      <c r="T623" s="8">
        <v>7</v>
      </c>
      <c r="U623" s="4">
        <f t="shared" si="223"/>
        <v>2355.2113199999999</v>
      </c>
      <c r="V623" s="4">
        <f t="shared" si="224"/>
        <v>1180.76</v>
      </c>
      <c r="W623" s="4">
        <f t="shared" si="225"/>
        <v>1174.4513199999999</v>
      </c>
      <c r="X623" s="11">
        <f t="shared" si="226"/>
        <v>0.49866069767361682</v>
      </c>
      <c r="Y623" s="3" t="str">
        <f t="shared" si="220"/>
        <v>Apr-2025</v>
      </c>
      <c r="Z623" s="3">
        <f t="shared" si="227"/>
        <v>45748</v>
      </c>
      <c r="AA623" s="3">
        <f t="shared" si="228"/>
        <v>44927</v>
      </c>
      <c r="AB623">
        <f t="shared" si="229"/>
        <v>27</v>
      </c>
      <c r="AC623" s="18" t="str">
        <f t="shared" si="221"/>
        <v>Q2-2025</v>
      </c>
      <c r="AD623" t="str">
        <f t="shared" si="230"/>
        <v>Americas → Brazil → Rio de Janeiro</v>
      </c>
      <c r="AG623" t="str">
        <f t="shared" si="231"/>
        <v>Low</v>
      </c>
      <c r="AH623">
        <f t="shared" si="232"/>
        <v>0</v>
      </c>
      <c r="AI623">
        <f t="shared" si="233"/>
        <v>0</v>
      </c>
      <c r="AJ623" s="11">
        <f>MIN(S623, WhatIf_Panel!$B$2)</f>
        <v>0.186</v>
      </c>
      <c r="AK623">
        <f>P623 * (1 + WhatIf_Panel!$B$3)</f>
        <v>185.54800000000003</v>
      </c>
      <c r="AL623">
        <f>ROUND(T623 * (1 + WhatIf_Panel!$B$4), 0)</f>
        <v>7</v>
      </c>
      <c r="AM623">
        <f t="shared" si="234"/>
        <v>2355.2113199999999</v>
      </c>
      <c r="AN623">
        <f t="shared" si="235"/>
        <v>1298.8360000000002</v>
      </c>
      <c r="AO623">
        <f t="shared" si="236"/>
        <v>1056.3753199999996</v>
      </c>
      <c r="AP623" s="11">
        <f t="shared" si="237"/>
        <v>0.44852676744097836</v>
      </c>
      <c r="AQ623" s="4">
        <f t="shared" si="238"/>
        <v>0</v>
      </c>
      <c r="AR623" s="4">
        <f t="shared" si="239"/>
        <v>-118.07600000000025</v>
      </c>
    </row>
    <row r="624" spans="1:44" x14ac:dyDescent="0.25">
      <c r="A624" t="s">
        <v>636</v>
      </c>
      <c r="B624" s="3">
        <v>45501</v>
      </c>
      <c r="C624" s="13">
        <v>45527</v>
      </c>
      <c r="D624">
        <f t="shared" si="216"/>
        <v>26</v>
      </c>
      <c r="E624" t="str">
        <f t="shared" si="217"/>
        <v>Original</v>
      </c>
      <c r="F624" s="3">
        <f t="shared" si="218"/>
        <v>45527</v>
      </c>
      <c r="G624" s="8">
        <f t="shared" si="219"/>
        <v>26</v>
      </c>
      <c r="H624" t="s">
        <v>647</v>
      </c>
      <c r="I624" t="s">
        <v>654</v>
      </c>
      <c r="J624" t="s">
        <v>696</v>
      </c>
      <c r="K624" t="s">
        <v>701</v>
      </c>
      <c r="L624" t="s">
        <v>707</v>
      </c>
      <c r="M624" t="s">
        <v>713</v>
      </c>
      <c r="N624" t="s">
        <v>729</v>
      </c>
      <c r="O624" t="s">
        <v>1354</v>
      </c>
      <c r="P624" s="4">
        <v>1339.24</v>
      </c>
      <c r="Q624" s="23">
        <v>1558.89</v>
      </c>
      <c r="R624" s="4">
        <f t="shared" si="222"/>
        <v>1558.89</v>
      </c>
      <c r="S624" s="11">
        <v>0.192</v>
      </c>
      <c r="T624" s="8">
        <v>24</v>
      </c>
      <c r="U624" s="4">
        <f t="shared" si="223"/>
        <v>30229.994880000002</v>
      </c>
      <c r="V624" s="4">
        <f t="shared" si="224"/>
        <v>32141.760000000002</v>
      </c>
      <c r="W624" s="4">
        <f t="shared" si="225"/>
        <v>-1911.76512</v>
      </c>
      <c r="X624" s="11">
        <f t="shared" si="226"/>
        <v>-6.3240669659021781E-2</v>
      </c>
      <c r="Y624" s="3" t="str">
        <f t="shared" si="220"/>
        <v>Jul-2024</v>
      </c>
      <c r="Z624" s="3">
        <f t="shared" si="227"/>
        <v>45474</v>
      </c>
      <c r="AA624" s="3">
        <f t="shared" si="228"/>
        <v>44927</v>
      </c>
      <c r="AB624">
        <f t="shared" si="229"/>
        <v>18</v>
      </c>
      <c r="AC624" s="18" t="str">
        <f t="shared" si="221"/>
        <v>Q3-2024</v>
      </c>
      <c r="AD624" t="str">
        <f t="shared" si="230"/>
        <v>Asia → India → Hyderabad</v>
      </c>
      <c r="AG624" t="str">
        <f t="shared" si="231"/>
        <v>Medium</v>
      </c>
      <c r="AH624">
        <f t="shared" si="232"/>
        <v>0</v>
      </c>
      <c r="AI624">
        <f t="shared" si="233"/>
        <v>0</v>
      </c>
      <c r="AJ624" s="11">
        <f>MIN(S624, WhatIf_Panel!$B$2)</f>
        <v>0.192</v>
      </c>
      <c r="AK624">
        <f>P624 * (1 + WhatIf_Panel!$B$3)</f>
        <v>1473.1640000000002</v>
      </c>
      <c r="AL624">
        <f>ROUND(T624 * (1 + WhatIf_Panel!$B$4), 0)</f>
        <v>25</v>
      </c>
      <c r="AM624">
        <f t="shared" si="234"/>
        <v>31489.578000000001</v>
      </c>
      <c r="AN624">
        <f t="shared" si="235"/>
        <v>36829.100000000006</v>
      </c>
      <c r="AO624">
        <f t="shared" si="236"/>
        <v>-5339.5220000000045</v>
      </c>
      <c r="AP624" s="11">
        <f t="shared" si="237"/>
        <v>-0.16956473662492411</v>
      </c>
      <c r="AQ624" s="4">
        <f t="shared" si="238"/>
        <v>1259.5831199999993</v>
      </c>
      <c r="AR624" s="4">
        <f t="shared" si="239"/>
        <v>-3427.7568800000045</v>
      </c>
    </row>
    <row r="625" spans="1:44" x14ac:dyDescent="0.25">
      <c r="A625" t="s">
        <v>637</v>
      </c>
      <c r="B625" s="3">
        <v>45857</v>
      </c>
      <c r="C625" s="13">
        <v>45869</v>
      </c>
      <c r="D625">
        <f t="shared" si="216"/>
        <v>12</v>
      </c>
      <c r="E625" t="str">
        <f t="shared" si="217"/>
        <v>Original</v>
      </c>
      <c r="F625" s="3">
        <f t="shared" si="218"/>
        <v>45869</v>
      </c>
      <c r="G625" s="8">
        <f t="shared" si="219"/>
        <v>12</v>
      </c>
      <c r="H625" t="s">
        <v>646</v>
      </c>
      <c r="I625" t="s">
        <v>650</v>
      </c>
      <c r="J625" t="s">
        <v>664</v>
      </c>
      <c r="K625" t="s">
        <v>705</v>
      </c>
      <c r="L625" t="s">
        <v>709</v>
      </c>
      <c r="M625" t="s">
        <v>719</v>
      </c>
      <c r="N625" t="s">
        <v>733</v>
      </c>
      <c r="O625" t="s">
        <v>1355</v>
      </c>
      <c r="P625" s="4">
        <v>619.64</v>
      </c>
      <c r="Q625" s="23">
        <v>861.16</v>
      </c>
      <c r="R625" s="4">
        <f t="shared" si="222"/>
        <v>861.16</v>
      </c>
      <c r="S625" s="11">
        <v>0.113</v>
      </c>
      <c r="T625" s="8">
        <v>14</v>
      </c>
      <c r="U625" s="4">
        <f t="shared" si="223"/>
        <v>10693.88488</v>
      </c>
      <c r="V625" s="4">
        <f t="shared" si="224"/>
        <v>8674.9599999999991</v>
      </c>
      <c r="W625" s="4">
        <f t="shared" si="225"/>
        <v>2018.9248800000005</v>
      </c>
      <c r="X625" s="11">
        <f t="shared" si="226"/>
        <v>0.18879246435276761</v>
      </c>
      <c r="Y625" s="3" t="str">
        <f t="shared" si="220"/>
        <v>Jul-2025</v>
      </c>
      <c r="Z625" s="3">
        <f t="shared" si="227"/>
        <v>45839</v>
      </c>
      <c r="AA625" s="3">
        <f t="shared" si="228"/>
        <v>44927</v>
      </c>
      <c r="AB625">
        <f t="shared" si="229"/>
        <v>30</v>
      </c>
      <c r="AC625" s="18" t="str">
        <f t="shared" si="221"/>
        <v>Q3-2025</v>
      </c>
      <c r="AD625" t="str">
        <f t="shared" si="230"/>
        <v>Africa → Kenya → Nairobi</v>
      </c>
      <c r="AG625" t="str">
        <f t="shared" si="231"/>
        <v>Medium</v>
      </c>
      <c r="AH625">
        <f t="shared" si="232"/>
        <v>0</v>
      </c>
      <c r="AI625">
        <f t="shared" si="233"/>
        <v>0</v>
      </c>
      <c r="AJ625" s="11">
        <f>MIN(S625, WhatIf_Panel!$B$2)</f>
        <v>0.113</v>
      </c>
      <c r="AK625">
        <f>P625 * (1 + WhatIf_Panel!$B$3)</f>
        <v>681.60400000000004</v>
      </c>
      <c r="AL625">
        <f>ROUND(T625 * (1 + WhatIf_Panel!$B$4), 0)</f>
        <v>15</v>
      </c>
      <c r="AM625">
        <f t="shared" si="234"/>
        <v>11457.7338</v>
      </c>
      <c r="AN625">
        <f t="shared" si="235"/>
        <v>10224.060000000001</v>
      </c>
      <c r="AO625">
        <f t="shared" si="236"/>
        <v>1233.6737999999987</v>
      </c>
      <c r="AP625" s="11">
        <f t="shared" si="237"/>
        <v>0.1076717107880442</v>
      </c>
      <c r="AQ625" s="4">
        <f t="shared" si="238"/>
        <v>763.84892000000036</v>
      </c>
      <c r="AR625" s="4">
        <f t="shared" si="239"/>
        <v>-785.25108000000182</v>
      </c>
    </row>
    <row r="626" spans="1:44" x14ac:dyDescent="0.25">
      <c r="A626" t="s">
        <v>638</v>
      </c>
      <c r="B626" s="3">
        <v>45141</v>
      </c>
      <c r="C626" s="13">
        <v>45140</v>
      </c>
      <c r="D626">
        <f t="shared" si="216"/>
        <v>-1</v>
      </c>
      <c r="E626" t="str">
        <f t="shared" si="217"/>
        <v>Corrected</v>
      </c>
      <c r="F626" s="3">
        <f t="shared" si="218"/>
        <v>45142</v>
      </c>
      <c r="G626" s="8">
        <f t="shared" si="219"/>
        <v>1</v>
      </c>
      <c r="H626" t="s">
        <v>647</v>
      </c>
      <c r="I626" t="s">
        <v>659</v>
      </c>
      <c r="J626" t="s">
        <v>685</v>
      </c>
      <c r="K626" t="s">
        <v>703</v>
      </c>
      <c r="L626" t="s">
        <v>711</v>
      </c>
      <c r="M626" t="s">
        <v>713</v>
      </c>
      <c r="N626" t="s">
        <v>729</v>
      </c>
      <c r="O626" t="s">
        <v>1356</v>
      </c>
      <c r="P626" s="4">
        <v>1021.97</v>
      </c>
      <c r="Q626" s="23">
        <v>2296.25</v>
      </c>
      <c r="R626" s="4">
        <f t="shared" si="222"/>
        <v>2296.25</v>
      </c>
      <c r="S626" s="11">
        <v>0.161</v>
      </c>
      <c r="T626" s="8">
        <v>26</v>
      </c>
      <c r="U626" s="4">
        <f t="shared" si="223"/>
        <v>50090.397499999999</v>
      </c>
      <c r="V626" s="4">
        <f t="shared" si="224"/>
        <v>26571.22</v>
      </c>
      <c r="W626" s="4">
        <f t="shared" si="225"/>
        <v>23519.177499999998</v>
      </c>
      <c r="X626" s="11">
        <f t="shared" si="226"/>
        <v>0.46953465482081669</v>
      </c>
      <c r="Y626" s="3" t="str">
        <f t="shared" si="220"/>
        <v>Aug-2023</v>
      </c>
      <c r="Z626" s="3">
        <f t="shared" si="227"/>
        <v>45139</v>
      </c>
      <c r="AA626" s="3">
        <f t="shared" si="228"/>
        <v>44927</v>
      </c>
      <c r="AB626">
        <f t="shared" si="229"/>
        <v>7</v>
      </c>
      <c r="AC626" s="18" t="str">
        <f t="shared" si="221"/>
        <v>Q3-2023</v>
      </c>
      <c r="AD626" t="str">
        <f t="shared" si="230"/>
        <v>Asia → China → Shanghai</v>
      </c>
      <c r="AG626" t="str">
        <f t="shared" si="231"/>
        <v>High</v>
      </c>
      <c r="AH626">
        <f t="shared" si="232"/>
        <v>1</v>
      </c>
      <c r="AI626">
        <f t="shared" si="233"/>
        <v>0</v>
      </c>
      <c r="AJ626" s="11">
        <f>MIN(S626, WhatIf_Panel!$B$2)</f>
        <v>0.161</v>
      </c>
      <c r="AK626">
        <f>P626 * (1 + WhatIf_Panel!$B$3)</f>
        <v>1124.1670000000001</v>
      </c>
      <c r="AL626">
        <f>ROUND(T626 * (1 + WhatIf_Panel!$B$4), 0)</f>
        <v>27</v>
      </c>
      <c r="AM626">
        <f t="shared" si="234"/>
        <v>52016.951249999998</v>
      </c>
      <c r="AN626">
        <f t="shared" si="235"/>
        <v>30352.509000000005</v>
      </c>
      <c r="AO626">
        <f t="shared" si="236"/>
        <v>21664.442249999993</v>
      </c>
      <c r="AP626" s="11">
        <f t="shared" si="237"/>
        <v>0.41648812030289822</v>
      </c>
      <c r="AQ626" s="4">
        <f t="shared" si="238"/>
        <v>1926.5537499999991</v>
      </c>
      <c r="AR626" s="4">
        <f t="shared" si="239"/>
        <v>-1854.7352500000052</v>
      </c>
    </row>
    <row r="627" spans="1:44" x14ac:dyDescent="0.25">
      <c r="A627" t="s">
        <v>639</v>
      </c>
      <c r="B627" s="3">
        <v>45249</v>
      </c>
      <c r="C627" s="13">
        <v>45272</v>
      </c>
      <c r="D627">
        <f t="shared" si="216"/>
        <v>23</v>
      </c>
      <c r="E627" t="str">
        <f t="shared" si="217"/>
        <v>Original</v>
      </c>
      <c r="F627" s="3">
        <f t="shared" si="218"/>
        <v>45272</v>
      </c>
      <c r="G627" s="8">
        <f t="shared" si="219"/>
        <v>23</v>
      </c>
      <c r="H627" t="s">
        <v>647</v>
      </c>
      <c r="I627" t="s">
        <v>654</v>
      </c>
      <c r="J627" t="s">
        <v>680</v>
      </c>
      <c r="K627" t="s">
        <v>705</v>
      </c>
      <c r="L627" t="s">
        <v>711</v>
      </c>
      <c r="M627" t="s">
        <v>712</v>
      </c>
      <c r="N627" t="s">
        <v>729</v>
      </c>
      <c r="O627" t="s">
        <v>1357</v>
      </c>
      <c r="P627" s="4">
        <v>1349.04</v>
      </c>
      <c r="Q627" s="23">
        <v>2636.6</v>
      </c>
      <c r="R627" s="4">
        <f t="shared" si="222"/>
        <v>2636.6</v>
      </c>
      <c r="S627" s="11">
        <v>0.114</v>
      </c>
      <c r="T627" s="8">
        <v>14</v>
      </c>
      <c r="U627" s="4">
        <f t="shared" si="223"/>
        <v>32704.386400000003</v>
      </c>
      <c r="V627" s="4">
        <f t="shared" si="224"/>
        <v>18886.559999999998</v>
      </c>
      <c r="W627" s="4">
        <f t="shared" si="225"/>
        <v>13817.826400000005</v>
      </c>
      <c r="X627" s="11">
        <f t="shared" si="226"/>
        <v>0.42250682312143928</v>
      </c>
      <c r="Y627" s="3" t="str">
        <f t="shared" si="220"/>
        <v>Nov-2023</v>
      </c>
      <c r="Z627" s="3">
        <f t="shared" si="227"/>
        <v>45231</v>
      </c>
      <c r="AA627" s="3">
        <f t="shared" si="228"/>
        <v>44927</v>
      </c>
      <c r="AB627">
        <f t="shared" si="229"/>
        <v>10</v>
      </c>
      <c r="AC627" s="18" t="str">
        <f t="shared" si="221"/>
        <v>Q4-2023</v>
      </c>
      <c r="AD627" t="str">
        <f t="shared" si="230"/>
        <v>Asia → India → Delhi</v>
      </c>
      <c r="AG627" t="str">
        <f t="shared" si="231"/>
        <v>High</v>
      </c>
      <c r="AH627">
        <f t="shared" si="232"/>
        <v>0</v>
      </c>
      <c r="AI627">
        <f t="shared" si="233"/>
        <v>0</v>
      </c>
      <c r="AJ627" s="11">
        <f>MIN(S627, WhatIf_Panel!$B$2)</f>
        <v>0.114</v>
      </c>
      <c r="AK627">
        <f>P627 * (1 + WhatIf_Panel!$B$3)</f>
        <v>1483.9440000000002</v>
      </c>
      <c r="AL627">
        <f>ROUND(T627 * (1 + WhatIf_Panel!$B$4), 0)</f>
        <v>15</v>
      </c>
      <c r="AM627">
        <f t="shared" si="234"/>
        <v>35040.413999999997</v>
      </c>
      <c r="AN627">
        <f t="shared" si="235"/>
        <v>22259.160000000003</v>
      </c>
      <c r="AO627">
        <f t="shared" si="236"/>
        <v>12781.253999999994</v>
      </c>
      <c r="AP627" s="11">
        <f t="shared" si="237"/>
        <v>0.36475750543358293</v>
      </c>
      <c r="AQ627" s="4">
        <f t="shared" si="238"/>
        <v>2336.027599999994</v>
      </c>
      <c r="AR627" s="4">
        <f t="shared" si="239"/>
        <v>-1036.5724000000118</v>
      </c>
    </row>
    <row r="628" spans="1:44" x14ac:dyDescent="0.25">
      <c r="A628" t="s">
        <v>640</v>
      </c>
      <c r="B628" s="3">
        <v>45282</v>
      </c>
      <c r="C628" s="13">
        <v>45307</v>
      </c>
      <c r="D628">
        <f t="shared" si="216"/>
        <v>25</v>
      </c>
      <c r="E628" t="str">
        <f t="shared" si="217"/>
        <v>Original</v>
      </c>
      <c r="F628" s="3">
        <f t="shared" si="218"/>
        <v>45307</v>
      </c>
      <c r="G628" s="8">
        <f t="shared" si="219"/>
        <v>25</v>
      </c>
      <c r="H628" t="s">
        <v>647</v>
      </c>
      <c r="I628" t="s">
        <v>654</v>
      </c>
      <c r="J628" t="s">
        <v>696</v>
      </c>
      <c r="K628" t="s">
        <v>705</v>
      </c>
      <c r="L628" t="s">
        <v>707</v>
      </c>
      <c r="M628" t="s">
        <v>720</v>
      </c>
      <c r="N628" t="s">
        <v>727</v>
      </c>
      <c r="O628" t="s">
        <v>1358</v>
      </c>
      <c r="P628" s="4">
        <v>1346.81</v>
      </c>
      <c r="Q628" s="23">
        <v>978.09</v>
      </c>
      <c r="R628" s="4">
        <f t="shared" si="222"/>
        <v>978.09</v>
      </c>
      <c r="S628" s="11">
        <v>0.159</v>
      </c>
      <c r="T628" s="8">
        <v>17</v>
      </c>
      <c r="U628" s="4">
        <f t="shared" si="223"/>
        <v>13983.752729999998</v>
      </c>
      <c r="V628" s="4">
        <f t="shared" si="224"/>
        <v>22895.77</v>
      </c>
      <c r="W628" s="4">
        <f t="shared" si="225"/>
        <v>-8912.0172700000021</v>
      </c>
      <c r="X628" s="11">
        <f t="shared" si="226"/>
        <v>-0.6373122753293996</v>
      </c>
      <c r="Y628" s="3" t="str">
        <f t="shared" si="220"/>
        <v>Dec-2023</v>
      </c>
      <c r="Z628" s="3">
        <f t="shared" si="227"/>
        <v>45261</v>
      </c>
      <c r="AA628" s="3">
        <f t="shared" si="228"/>
        <v>44927</v>
      </c>
      <c r="AB628">
        <f t="shared" si="229"/>
        <v>11</v>
      </c>
      <c r="AC628" s="18" t="str">
        <f t="shared" si="221"/>
        <v>Q4-2023</v>
      </c>
      <c r="AD628" t="str">
        <f t="shared" si="230"/>
        <v>Asia → India → Hyderabad</v>
      </c>
      <c r="AG628" t="str">
        <f t="shared" si="231"/>
        <v>Medium</v>
      </c>
      <c r="AH628">
        <f t="shared" si="232"/>
        <v>0</v>
      </c>
      <c r="AI628">
        <f t="shared" si="233"/>
        <v>0</v>
      </c>
      <c r="AJ628" s="11">
        <f>MIN(S628, WhatIf_Panel!$B$2)</f>
        <v>0.159</v>
      </c>
      <c r="AK628">
        <f>P628 * (1 + WhatIf_Panel!$B$3)</f>
        <v>1481.491</v>
      </c>
      <c r="AL628">
        <f>ROUND(T628 * (1 + WhatIf_Panel!$B$4), 0)</f>
        <v>18</v>
      </c>
      <c r="AM628">
        <f t="shared" si="234"/>
        <v>14806.326419999999</v>
      </c>
      <c r="AN628">
        <f t="shared" si="235"/>
        <v>26666.838</v>
      </c>
      <c r="AO628">
        <f t="shared" si="236"/>
        <v>-11860.51158</v>
      </c>
      <c r="AP628" s="11">
        <f t="shared" si="237"/>
        <v>-0.80104350286233938</v>
      </c>
      <c r="AQ628" s="4">
        <f t="shared" si="238"/>
        <v>822.57369000000108</v>
      </c>
      <c r="AR628" s="4">
        <f t="shared" si="239"/>
        <v>-2948.4943099999982</v>
      </c>
    </row>
    <row r="629" spans="1:44" x14ac:dyDescent="0.25">
      <c r="A629" t="s">
        <v>641</v>
      </c>
      <c r="B629" s="3">
        <v>45141</v>
      </c>
      <c r="C629" s="13">
        <v>45168</v>
      </c>
      <c r="D629">
        <f t="shared" si="216"/>
        <v>27</v>
      </c>
      <c r="E629" t="str">
        <f t="shared" si="217"/>
        <v>Original</v>
      </c>
      <c r="F629" s="3">
        <f t="shared" si="218"/>
        <v>45168</v>
      </c>
      <c r="G629" s="8">
        <f t="shared" si="219"/>
        <v>27</v>
      </c>
      <c r="H629" t="s">
        <v>647</v>
      </c>
      <c r="I629" t="s">
        <v>659</v>
      </c>
      <c r="J629" t="s">
        <v>685</v>
      </c>
      <c r="K629" t="s">
        <v>704</v>
      </c>
      <c r="L629" t="s">
        <v>710</v>
      </c>
      <c r="M629" t="s">
        <v>725</v>
      </c>
      <c r="N629" t="s">
        <v>732</v>
      </c>
      <c r="O629" t="s">
        <v>1359</v>
      </c>
      <c r="P629" s="4">
        <v>226.04</v>
      </c>
      <c r="Q629" s="23">
        <v>545.72</v>
      </c>
      <c r="R629" s="4">
        <f t="shared" si="222"/>
        <v>545.72</v>
      </c>
      <c r="S629" s="11">
        <v>0.151</v>
      </c>
      <c r="T629" s="8">
        <v>11</v>
      </c>
      <c r="U629" s="4">
        <f t="shared" si="223"/>
        <v>5096.4790800000001</v>
      </c>
      <c r="V629" s="4">
        <f t="shared" si="224"/>
        <v>2486.44</v>
      </c>
      <c r="W629" s="4">
        <f t="shared" si="225"/>
        <v>2610.03908</v>
      </c>
      <c r="X629" s="11">
        <f t="shared" si="226"/>
        <v>0.51212592831834014</v>
      </c>
      <c r="Y629" s="3" t="str">
        <f t="shared" si="220"/>
        <v>Aug-2023</v>
      </c>
      <c r="Z629" s="3">
        <f t="shared" si="227"/>
        <v>45139</v>
      </c>
      <c r="AA629" s="3">
        <f t="shared" si="228"/>
        <v>44927</v>
      </c>
      <c r="AB629">
        <f t="shared" si="229"/>
        <v>7</v>
      </c>
      <c r="AC629" s="18" t="str">
        <f t="shared" si="221"/>
        <v>Q3-2023</v>
      </c>
      <c r="AD629" t="str">
        <f t="shared" si="230"/>
        <v>Asia → China → Shanghai</v>
      </c>
      <c r="AG629" t="str">
        <f t="shared" si="231"/>
        <v>Low</v>
      </c>
      <c r="AH629">
        <f t="shared" si="232"/>
        <v>0</v>
      </c>
      <c r="AI629">
        <f t="shared" si="233"/>
        <v>0</v>
      </c>
      <c r="AJ629" s="11">
        <f>MIN(S629, WhatIf_Panel!$B$2)</f>
        <v>0.151</v>
      </c>
      <c r="AK629">
        <f>P629 * (1 + WhatIf_Panel!$B$3)</f>
        <v>248.64400000000001</v>
      </c>
      <c r="AL629">
        <f>ROUND(T629 * (1 + WhatIf_Panel!$B$4), 0)</f>
        <v>12</v>
      </c>
      <c r="AM629">
        <f t="shared" si="234"/>
        <v>5559.7953600000001</v>
      </c>
      <c r="AN629">
        <f t="shared" si="235"/>
        <v>2983.7280000000001</v>
      </c>
      <c r="AO629">
        <f t="shared" si="236"/>
        <v>2576.06736</v>
      </c>
      <c r="AP629" s="11">
        <f t="shared" si="237"/>
        <v>0.46333852115017415</v>
      </c>
      <c r="AQ629" s="4">
        <f t="shared" si="238"/>
        <v>463.31628000000001</v>
      </c>
      <c r="AR629" s="4">
        <f t="shared" si="239"/>
        <v>-33.971720000000005</v>
      </c>
    </row>
    <row r="630" spans="1:44" x14ac:dyDescent="0.25">
      <c r="A630" t="s">
        <v>642</v>
      </c>
      <c r="B630" s="3">
        <v>45100</v>
      </c>
      <c r="C630" s="13">
        <v>45125</v>
      </c>
      <c r="D630">
        <f t="shared" si="216"/>
        <v>25</v>
      </c>
      <c r="E630" t="str">
        <f t="shared" si="217"/>
        <v>Original</v>
      </c>
      <c r="F630" s="3">
        <f t="shared" si="218"/>
        <v>45125</v>
      </c>
      <c r="G630" s="8">
        <f t="shared" si="219"/>
        <v>25</v>
      </c>
      <c r="H630" t="s">
        <v>648</v>
      </c>
      <c r="I630" t="s">
        <v>653</v>
      </c>
      <c r="J630" t="s">
        <v>688</v>
      </c>
      <c r="K630" t="s">
        <v>706</v>
      </c>
      <c r="L630" t="s">
        <v>708</v>
      </c>
      <c r="M630" t="s">
        <v>725</v>
      </c>
      <c r="N630" t="s">
        <v>730</v>
      </c>
      <c r="O630" t="s">
        <v>1360</v>
      </c>
      <c r="P630" s="4">
        <v>807.02</v>
      </c>
      <c r="Q630" s="23">
        <v>1435.54</v>
      </c>
      <c r="R630" s="4">
        <f t="shared" si="222"/>
        <v>1435.54</v>
      </c>
      <c r="S630" s="11">
        <v>0</v>
      </c>
      <c r="T630" s="8">
        <v>23</v>
      </c>
      <c r="U630" s="4">
        <f t="shared" si="223"/>
        <v>33017.42</v>
      </c>
      <c r="V630" s="4">
        <f t="shared" si="224"/>
        <v>18561.46</v>
      </c>
      <c r="W630" s="4">
        <f t="shared" si="225"/>
        <v>14455.96</v>
      </c>
      <c r="X630" s="11">
        <f t="shared" si="226"/>
        <v>0.43782827368098415</v>
      </c>
      <c r="Y630" s="3" t="str">
        <f t="shared" si="220"/>
        <v>Jun-2023</v>
      </c>
      <c r="Z630" s="3">
        <f t="shared" si="227"/>
        <v>45078</v>
      </c>
      <c r="AA630" s="3">
        <f t="shared" si="228"/>
        <v>44927</v>
      </c>
      <c r="AB630">
        <f t="shared" si="229"/>
        <v>5</v>
      </c>
      <c r="AC630" s="18" t="str">
        <f t="shared" si="221"/>
        <v>Q2-2023</v>
      </c>
      <c r="AD630" t="str">
        <f t="shared" si="230"/>
        <v>Americas → Canada → Vancouver</v>
      </c>
      <c r="AG630" t="str">
        <f t="shared" si="231"/>
        <v>Medium</v>
      </c>
      <c r="AH630">
        <f t="shared" si="232"/>
        <v>0</v>
      </c>
      <c r="AI630">
        <f t="shared" si="233"/>
        <v>0</v>
      </c>
      <c r="AJ630" s="11">
        <f>MIN(S630, WhatIf_Panel!$B$2)</f>
        <v>0</v>
      </c>
      <c r="AK630">
        <f>P630 * (1 + WhatIf_Panel!$B$3)</f>
        <v>887.72200000000009</v>
      </c>
      <c r="AL630">
        <f>ROUND(T630 * (1 + WhatIf_Panel!$B$4), 0)</f>
        <v>24</v>
      </c>
      <c r="AM630">
        <f t="shared" si="234"/>
        <v>34452.959999999999</v>
      </c>
      <c r="AN630">
        <f t="shared" si="235"/>
        <v>21305.328000000001</v>
      </c>
      <c r="AO630">
        <f t="shared" si="236"/>
        <v>13147.631999999998</v>
      </c>
      <c r="AP630" s="11">
        <f t="shared" si="237"/>
        <v>0.38161110104908252</v>
      </c>
      <c r="AQ630" s="4">
        <f t="shared" si="238"/>
        <v>1435.5400000000009</v>
      </c>
      <c r="AR630" s="4">
        <f t="shared" si="239"/>
        <v>-1308.3280000000013</v>
      </c>
    </row>
    <row r="631" spans="1:44" x14ac:dyDescent="0.25">
      <c r="A631" t="s">
        <v>643</v>
      </c>
      <c r="B631" s="3">
        <v>45267</v>
      </c>
      <c r="C631" s="13">
        <v>45293</v>
      </c>
      <c r="D631">
        <f t="shared" si="216"/>
        <v>26</v>
      </c>
      <c r="E631" t="str">
        <f t="shared" si="217"/>
        <v>Original</v>
      </c>
      <c r="F631" s="3">
        <f t="shared" si="218"/>
        <v>45293</v>
      </c>
      <c r="G631" s="8">
        <f t="shared" si="219"/>
        <v>26</v>
      </c>
      <c r="H631" t="s">
        <v>649</v>
      </c>
      <c r="I631" t="s">
        <v>656</v>
      </c>
      <c r="J631" t="s">
        <v>698</v>
      </c>
      <c r="K631" t="s">
        <v>706</v>
      </c>
      <c r="L631" t="s">
        <v>710</v>
      </c>
      <c r="M631" t="s">
        <v>718</v>
      </c>
      <c r="N631" t="s">
        <v>727</v>
      </c>
      <c r="O631" t="s">
        <v>1361</v>
      </c>
      <c r="P631" s="4">
        <v>1071.99</v>
      </c>
      <c r="Q631" s="23">
        <v>2397.3000000000002</v>
      </c>
      <c r="R631" s="4">
        <f t="shared" si="222"/>
        <v>2397.3000000000002</v>
      </c>
      <c r="S631" s="11">
        <v>6.2E-2</v>
      </c>
      <c r="T631" s="8">
        <v>18</v>
      </c>
      <c r="U631" s="4">
        <f t="shared" si="223"/>
        <v>40476.013200000001</v>
      </c>
      <c r="V631" s="4">
        <f t="shared" si="224"/>
        <v>19295.82</v>
      </c>
      <c r="W631" s="4">
        <f t="shared" si="225"/>
        <v>21180.193200000002</v>
      </c>
      <c r="X631" s="11">
        <f t="shared" si="226"/>
        <v>0.52327765324476183</v>
      </c>
      <c r="Y631" s="3" t="str">
        <f t="shared" si="220"/>
        <v>Dec-2023</v>
      </c>
      <c r="Z631" s="3">
        <f t="shared" si="227"/>
        <v>45261</v>
      </c>
      <c r="AA631" s="3">
        <f t="shared" si="228"/>
        <v>44927</v>
      </c>
      <c r="AB631">
        <f t="shared" si="229"/>
        <v>11</v>
      </c>
      <c r="AC631" s="18" t="str">
        <f t="shared" si="221"/>
        <v>Q4-2023</v>
      </c>
      <c r="AD631" t="str">
        <f t="shared" si="230"/>
        <v>Europe → Germany → Frankfurt</v>
      </c>
      <c r="AG631" t="str">
        <f t="shared" si="231"/>
        <v>High</v>
      </c>
      <c r="AH631">
        <f t="shared" si="232"/>
        <v>0</v>
      </c>
      <c r="AI631">
        <f t="shared" si="233"/>
        <v>0</v>
      </c>
      <c r="AJ631" s="11">
        <f>MIN(S631, WhatIf_Panel!$B$2)</f>
        <v>6.2E-2</v>
      </c>
      <c r="AK631">
        <f>P631 * (1 + WhatIf_Panel!$B$3)</f>
        <v>1179.1890000000001</v>
      </c>
      <c r="AL631">
        <f>ROUND(T631 * (1 + WhatIf_Panel!$B$4), 0)</f>
        <v>19</v>
      </c>
      <c r="AM631">
        <f t="shared" si="234"/>
        <v>42724.6806</v>
      </c>
      <c r="AN631">
        <f t="shared" si="235"/>
        <v>22404.591</v>
      </c>
      <c r="AO631">
        <f t="shared" si="236"/>
        <v>20320.089599999999</v>
      </c>
      <c r="AP631" s="11">
        <f t="shared" si="237"/>
        <v>0.47560541856923794</v>
      </c>
      <c r="AQ631" s="4">
        <f t="shared" si="238"/>
        <v>2248.6673999999985</v>
      </c>
      <c r="AR631" s="4">
        <f t="shared" si="239"/>
        <v>-860.10360000000219</v>
      </c>
    </row>
    <row r="632" spans="1:44" x14ac:dyDescent="0.25">
      <c r="A632" t="s">
        <v>644</v>
      </c>
      <c r="B632" s="3">
        <v>45249</v>
      </c>
      <c r="C632" s="13">
        <v>45279</v>
      </c>
      <c r="D632">
        <f t="shared" si="216"/>
        <v>30</v>
      </c>
      <c r="E632" t="str">
        <f t="shared" si="217"/>
        <v>Original</v>
      </c>
      <c r="F632" s="3">
        <f t="shared" si="218"/>
        <v>45279</v>
      </c>
      <c r="G632" s="8">
        <f t="shared" si="219"/>
        <v>30</v>
      </c>
      <c r="H632" t="s">
        <v>647</v>
      </c>
      <c r="I632" t="s">
        <v>652</v>
      </c>
      <c r="J632" t="s">
        <v>694</v>
      </c>
      <c r="K632" t="s">
        <v>704</v>
      </c>
      <c r="L632" t="s">
        <v>707</v>
      </c>
      <c r="M632" s="9" t="s">
        <v>1422</v>
      </c>
      <c r="N632" t="s">
        <v>730</v>
      </c>
      <c r="O632" t="s">
        <v>1362</v>
      </c>
      <c r="P632" s="4">
        <v>807.11</v>
      </c>
      <c r="Q632" s="23">
        <v>1853.86</v>
      </c>
      <c r="R632" s="4">
        <f t="shared" si="222"/>
        <v>1853.86</v>
      </c>
      <c r="S632" s="11">
        <v>0.13900000000000001</v>
      </c>
      <c r="T632" s="8">
        <v>8</v>
      </c>
      <c r="U632" s="4">
        <f t="shared" si="223"/>
        <v>12769.38768</v>
      </c>
      <c r="V632" s="4">
        <f t="shared" si="224"/>
        <v>6456.88</v>
      </c>
      <c r="W632" s="4">
        <f t="shared" si="225"/>
        <v>6312.5076799999997</v>
      </c>
      <c r="X632" s="11">
        <f t="shared" si="226"/>
        <v>0.49434693645388639</v>
      </c>
      <c r="Y632" s="3" t="str">
        <f t="shared" si="220"/>
        <v>Nov-2023</v>
      </c>
      <c r="Z632" s="3">
        <f t="shared" si="227"/>
        <v>45231</v>
      </c>
      <c r="AA632" s="3">
        <f t="shared" si="228"/>
        <v>44986</v>
      </c>
      <c r="AB632">
        <f t="shared" si="229"/>
        <v>8</v>
      </c>
      <c r="AC632" s="18" t="str">
        <f t="shared" si="221"/>
        <v>Q4-2023</v>
      </c>
      <c r="AD632" t="str">
        <f t="shared" si="230"/>
        <v>Asia → Japan → Nagoya</v>
      </c>
      <c r="AG632" t="str">
        <f t="shared" si="231"/>
        <v>High</v>
      </c>
      <c r="AH632">
        <f t="shared" si="232"/>
        <v>0</v>
      </c>
      <c r="AI632">
        <f t="shared" si="233"/>
        <v>0</v>
      </c>
      <c r="AJ632" s="11">
        <f>MIN(S632, WhatIf_Panel!$B$2)</f>
        <v>0.13900000000000001</v>
      </c>
      <c r="AK632">
        <f>P632 * (1 + WhatIf_Panel!$B$3)</f>
        <v>887.82100000000014</v>
      </c>
      <c r="AL632">
        <f>ROUND(T632 * (1 + WhatIf_Panel!$B$4), 0)</f>
        <v>8</v>
      </c>
      <c r="AM632">
        <f t="shared" si="234"/>
        <v>12769.38768</v>
      </c>
      <c r="AN632">
        <f t="shared" si="235"/>
        <v>7102.5680000000011</v>
      </c>
      <c r="AO632">
        <f t="shared" si="236"/>
        <v>5666.8196799999987</v>
      </c>
      <c r="AP632" s="11">
        <f t="shared" si="237"/>
        <v>0.44378163009927496</v>
      </c>
      <c r="AQ632" s="4">
        <f t="shared" si="238"/>
        <v>0</v>
      </c>
      <c r="AR632" s="4">
        <f t="shared" si="239"/>
        <v>-645.68800000000101</v>
      </c>
    </row>
    <row r="633" spans="1:44" x14ac:dyDescent="0.25">
      <c r="A633" t="s">
        <v>645</v>
      </c>
      <c r="B633" s="3">
        <v>45716</v>
      </c>
      <c r="C633" s="13">
        <v>45726</v>
      </c>
      <c r="D633">
        <f t="shared" si="216"/>
        <v>10</v>
      </c>
      <c r="E633" t="str">
        <f t="shared" si="217"/>
        <v>Original</v>
      </c>
      <c r="F633" s="3">
        <f t="shared" si="218"/>
        <v>45726</v>
      </c>
      <c r="G633" s="8">
        <f t="shared" si="219"/>
        <v>10</v>
      </c>
      <c r="H633" t="s">
        <v>647</v>
      </c>
      <c r="I633" t="s">
        <v>652</v>
      </c>
      <c r="J633" t="s">
        <v>666</v>
      </c>
      <c r="K633" t="s">
        <v>702</v>
      </c>
      <c r="L633" t="s">
        <v>710</v>
      </c>
      <c r="M633" t="s">
        <v>725</v>
      </c>
      <c r="N633" t="s">
        <v>731</v>
      </c>
      <c r="O633" t="s">
        <v>1363</v>
      </c>
      <c r="P633" s="4">
        <v>51.86</v>
      </c>
      <c r="Q633" s="23">
        <v>45.98</v>
      </c>
      <c r="R633" s="4">
        <f t="shared" si="222"/>
        <v>45.98</v>
      </c>
      <c r="S633" s="11">
        <v>0.17299999999999999</v>
      </c>
      <c r="T633" s="8">
        <v>7</v>
      </c>
      <c r="U633" s="4">
        <f t="shared" si="223"/>
        <v>266.17821999999995</v>
      </c>
      <c r="V633" s="4">
        <f t="shared" si="224"/>
        <v>363.02</v>
      </c>
      <c r="W633" s="4">
        <f t="shared" si="225"/>
        <v>-96.841780000000028</v>
      </c>
      <c r="X633" s="11">
        <f t="shared" si="226"/>
        <v>-0.3638230806412337</v>
      </c>
      <c r="Y633" s="3" t="str">
        <f t="shared" si="220"/>
        <v>Feb-2025</v>
      </c>
      <c r="Z633" s="3">
        <f t="shared" si="227"/>
        <v>45689</v>
      </c>
      <c r="AA633" s="3">
        <f t="shared" si="228"/>
        <v>44986</v>
      </c>
      <c r="AB633">
        <f t="shared" si="229"/>
        <v>23</v>
      </c>
      <c r="AC633" s="18" t="str">
        <f t="shared" si="221"/>
        <v>Q1-2025</v>
      </c>
      <c r="AD633" t="str">
        <f t="shared" si="230"/>
        <v>Asia → Japan → Osaka</v>
      </c>
      <c r="AG633" t="str">
        <f t="shared" si="231"/>
        <v>Low</v>
      </c>
      <c r="AH633">
        <f t="shared" si="232"/>
        <v>0</v>
      </c>
      <c r="AI633">
        <f t="shared" si="233"/>
        <v>0</v>
      </c>
      <c r="AJ633" s="11">
        <f>MIN(S633, WhatIf_Panel!$B$2)</f>
        <v>0.17299999999999999</v>
      </c>
      <c r="AK633">
        <f>P633 * (1 + WhatIf_Panel!$B$3)</f>
        <v>57.046000000000006</v>
      </c>
      <c r="AL633">
        <f>ROUND(T633 * (1 + WhatIf_Panel!$B$4), 0)</f>
        <v>7</v>
      </c>
      <c r="AM633">
        <f t="shared" si="234"/>
        <v>266.17821999999995</v>
      </c>
      <c r="AN633">
        <f t="shared" si="235"/>
        <v>399.32200000000006</v>
      </c>
      <c r="AO633">
        <f t="shared" si="236"/>
        <v>-133.14378000000011</v>
      </c>
      <c r="AP633" s="11">
        <f t="shared" si="237"/>
        <v>-0.50020538870535736</v>
      </c>
      <c r="AQ633" s="4">
        <f t="shared" si="238"/>
        <v>0</v>
      </c>
      <c r="AR633" s="4">
        <f t="shared" si="239"/>
        <v>-36.302000000000078</v>
      </c>
    </row>
  </sheetData>
  <conditionalFormatting sqref="E1:E1048576">
    <cfRule type="containsText" dxfId="12" priority="1" operator="containsText" text="Corrected">
      <formula>NOT(ISERROR(SEARCH("Corrected",E1)))</formula>
    </cfRule>
  </conditionalFormatting>
  <conditionalFormatting sqref="P1:R1048576">
    <cfRule type="cellIs" dxfId="11" priority="6" operator="lessThan">
      <formula>0</formula>
    </cfRule>
  </conditionalFormatting>
  <conditionalFormatting sqref="S2:S1048576">
    <cfRule type="cellIs" dxfId="10" priority="2" operator="greater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40" workbookViewId="0">
      <selection activeCell="A59" sqref="A59"/>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B228-D55E-4E73-81EA-4616958AEF1C}">
  <dimension ref="A3:AI17"/>
  <sheetViews>
    <sheetView zoomScale="85" zoomScaleNormal="85" workbookViewId="0">
      <selection activeCell="K33" sqref="K33"/>
    </sheetView>
  </sheetViews>
  <sheetFormatPr defaultRowHeight="15" x14ac:dyDescent="0.25"/>
  <cols>
    <col min="1" max="1" width="20.7109375" bestFit="1" customWidth="1"/>
    <col min="2" max="2" width="38.42578125" bestFit="1" customWidth="1"/>
    <col min="3" max="33" width="9.5703125" bestFit="1" customWidth="1"/>
    <col min="34" max="34" width="8.5703125" bestFit="1" customWidth="1"/>
    <col min="35" max="35" width="11.5703125" bestFit="1" customWidth="1"/>
  </cols>
  <sheetData>
    <row r="3" spans="1:35" x14ac:dyDescent="0.25">
      <c r="A3" s="20" t="s">
        <v>1436</v>
      </c>
      <c r="B3" s="20" t="s">
        <v>1446</v>
      </c>
    </row>
    <row r="4" spans="1:35" x14ac:dyDescent="0.25">
      <c r="A4" s="20" t="s">
        <v>4</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1435</v>
      </c>
    </row>
    <row r="5" spans="1:35" x14ac:dyDescent="0.25">
      <c r="A5" s="21" t="s">
        <v>655</v>
      </c>
      <c r="B5" s="4">
        <v>1801.4076000000002</v>
      </c>
      <c r="C5" s="4">
        <v>24894.430559999997</v>
      </c>
      <c r="D5" s="4">
        <v>24523.006720000001</v>
      </c>
      <c r="E5" s="4">
        <v>12248.675999999999</v>
      </c>
      <c r="F5" s="4">
        <v>27194.152039999997</v>
      </c>
      <c r="G5" s="4">
        <v>46991.747199999998</v>
      </c>
      <c r="H5" s="4">
        <v>93430.735400000005</v>
      </c>
      <c r="I5" s="4">
        <v>37330.00275</v>
      </c>
      <c r="J5" s="4">
        <v>7071.6331400000008</v>
      </c>
      <c r="K5" s="4">
        <v>16213.632800000001</v>
      </c>
      <c r="L5" s="4">
        <v>24161.26311</v>
      </c>
      <c r="M5" s="4">
        <v>61471.696859999996</v>
      </c>
      <c r="N5" s="4">
        <v>8567.3924999999999</v>
      </c>
      <c r="O5" s="4">
        <v>39239.197899999999</v>
      </c>
      <c r="P5" s="4">
        <v>110.14919999999999</v>
      </c>
      <c r="Q5" s="4">
        <v>57491.062559999998</v>
      </c>
      <c r="R5" s="4">
        <v>9469.7678000000014</v>
      </c>
      <c r="S5" s="4">
        <v>41658.527040000008</v>
      </c>
      <c r="T5" s="4">
        <v>10937.519999999999</v>
      </c>
      <c r="U5" s="4">
        <v>41358.420049999993</v>
      </c>
      <c r="V5" s="4">
        <v>85419.017859999993</v>
      </c>
      <c r="W5" s="4"/>
      <c r="X5" s="4">
        <v>11939.431199999999</v>
      </c>
      <c r="Y5" s="4"/>
      <c r="Z5" s="4">
        <v>22987.3279</v>
      </c>
      <c r="AA5" s="4">
        <v>70563.592109999998</v>
      </c>
      <c r="AB5" s="4">
        <v>16257.340179999999</v>
      </c>
      <c r="AC5" s="4">
        <v>68920.107260000004</v>
      </c>
      <c r="AD5" s="4">
        <v>67158.244760000001</v>
      </c>
      <c r="AE5" s="4"/>
      <c r="AF5" s="4">
        <v>38096.18406</v>
      </c>
      <c r="AG5" s="4">
        <v>45754.744080000004</v>
      </c>
      <c r="AH5" s="4">
        <v>24172.044580000002</v>
      </c>
      <c r="AI5" s="4">
        <v>1037432.45522</v>
      </c>
    </row>
    <row r="6" spans="1:35" x14ac:dyDescent="0.25">
      <c r="A6" s="21" t="s">
        <v>653</v>
      </c>
      <c r="B6" s="4">
        <v>4141.7599999999993</v>
      </c>
      <c r="C6" s="4">
        <v>26150.364320000001</v>
      </c>
      <c r="D6" s="4">
        <v>17453.3436</v>
      </c>
      <c r="E6" s="4">
        <v>15618.84504</v>
      </c>
      <c r="F6" s="4"/>
      <c r="G6" s="4">
        <v>46226.11952</v>
      </c>
      <c r="H6" s="4">
        <v>29536.716</v>
      </c>
      <c r="I6" s="4">
        <v>52625.804160000007</v>
      </c>
      <c r="J6" s="4">
        <v>15530.929919999999</v>
      </c>
      <c r="K6" s="4">
        <v>27756.432000000001</v>
      </c>
      <c r="L6" s="4"/>
      <c r="M6" s="4">
        <v>14466.95104</v>
      </c>
      <c r="N6" s="4">
        <v>19139.594240000002</v>
      </c>
      <c r="O6" s="4">
        <v>9774.3888000000006</v>
      </c>
      <c r="P6" s="4">
        <v>21931.50405</v>
      </c>
      <c r="Q6" s="4"/>
      <c r="R6" s="4">
        <v>17930.494560000003</v>
      </c>
      <c r="S6" s="4">
        <v>55516.603510000001</v>
      </c>
      <c r="T6" s="4">
        <v>79082.507010000001</v>
      </c>
      <c r="U6" s="4">
        <v>7466.3063999999986</v>
      </c>
      <c r="V6" s="4">
        <v>64160.245439999999</v>
      </c>
      <c r="W6" s="4"/>
      <c r="X6" s="4">
        <v>60697.470840000002</v>
      </c>
      <c r="Y6" s="4">
        <v>20713.040080000002</v>
      </c>
      <c r="Z6" s="4"/>
      <c r="AA6" s="4">
        <v>8128.5187499999993</v>
      </c>
      <c r="AB6" s="4"/>
      <c r="AC6" s="4">
        <v>7901.5041599999995</v>
      </c>
      <c r="AD6" s="4">
        <v>76122.593299999993</v>
      </c>
      <c r="AE6" s="4">
        <v>5335.5655499999993</v>
      </c>
      <c r="AF6" s="4">
        <v>141645.56601000001</v>
      </c>
      <c r="AG6" s="4">
        <v>24972.288</v>
      </c>
      <c r="AH6" s="4">
        <v>12597.52224</v>
      </c>
      <c r="AI6" s="4">
        <v>882622.97853999969</v>
      </c>
    </row>
    <row r="7" spans="1:35" x14ac:dyDescent="0.25">
      <c r="A7" s="21" t="s">
        <v>659</v>
      </c>
      <c r="B7" s="4">
        <v>11406.96</v>
      </c>
      <c r="C7" s="4">
        <v>10869.182940000001</v>
      </c>
      <c r="D7" s="4">
        <v>13437.300239999999</v>
      </c>
      <c r="E7" s="4">
        <v>23379.011199999997</v>
      </c>
      <c r="F7" s="4">
        <v>49097.717239999998</v>
      </c>
      <c r="G7" s="4">
        <v>5769.2758000000003</v>
      </c>
      <c r="H7" s="4"/>
      <c r="I7" s="4">
        <v>64096.735299999993</v>
      </c>
      <c r="J7" s="4">
        <v>14108.16791</v>
      </c>
      <c r="K7" s="4">
        <v>62366.338009999999</v>
      </c>
      <c r="L7" s="4"/>
      <c r="M7" s="4">
        <v>23668.560000000001</v>
      </c>
      <c r="N7" s="4"/>
      <c r="O7" s="4">
        <v>79081.561010000005</v>
      </c>
      <c r="P7" s="4">
        <v>45749.975680000003</v>
      </c>
      <c r="Q7" s="4">
        <v>14197.064400000001</v>
      </c>
      <c r="R7" s="4"/>
      <c r="S7" s="4">
        <v>70180.55992</v>
      </c>
      <c r="T7" s="4">
        <v>50774.406560000003</v>
      </c>
      <c r="U7" s="4"/>
      <c r="V7" s="4">
        <v>21270.482609999999</v>
      </c>
      <c r="W7" s="4">
        <v>68861.979880000014</v>
      </c>
      <c r="X7" s="4">
        <v>4071.8</v>
      </c>
      <c r="Y7" s="4">
        <v>77129.274059999996</v>
      </c>
      <c r="Z7" s="4">
        <v>56274.47408</v>
      </c>
      <c r="AA7" s="4"/>
      <c r="AB7" s="4">
        <v>9378.6258099999995</v>
      </c>
      <c r="AC7" s="4"/>
      <c r="AD7" s="4">
        <v>9684.8756000000012</v>
      </c>
      <c r="AE7" s="4">
        <v>55548.646980000005</v>
      </c>
      <c r="AF7" s="4">
        <v>20703.052239999997</v>
      </c>
      <c r="AG7" s="4">
        <v>33684.350699999995</v>
      </c>
      <c r="AH7" s="4"/>
      <c r="AI7" s="4">
        <v>894790.37816999981</v>
      </c>
    </row>
    <row r="8" spans="1:35" x14ac:dyDescent="0.25">
      <c r="A8" s="21" t="s">
        <v>657</v>
      </c>
      <c r="B8" s="4">
        <v>9847.2358600000007</v>
      </c>
      <c r="C8" s="4">
        <v>39546.774539999999</v>
      </c>
      <c r="D8" s="4"/>
      <c r="E8" s="4">
        <v>40811.05186</v>
      </c>
      <c r="F8" s="4"/>
      <c r="G8" s="4">
        <v>10388.429999999998</v>
      </c>
      <c r="H8" s="4">
        <v>60768.60312</v>
      </c>
      <c r="I8" s="4">
        <v>36549.429260000004</v>
      </c>
      <c r="J8" s="4">
        <v>14877.464000000002</v>
      </c>
      <c r="K8" s="4">
        <v>5159.7893599999998</v>
      </c>
      <c r="L8" s="4">
        <v>22983.34563</v>
      </c>
      <c r="M8" s="4">
        <v>28412.100360000004</v>
      </c>
      <c r="N8" s="4">
        <v>29263.361400000002</v>
      </c>
      <c r="O8" s="4">
        <v>20654.544699999999</v>
      </c>
      <c r="P8" s="4">
        <v>45104.930900000007</v>
      </c>
      <c r="Q8" s="4">
        <v>16219.34496</v>
      </c>
      <c r="R8" s="4">
        <v>43635.435039999997</v>
      </c>
      <c r="S8" s="4"/>
      <c r="T8" s="4">
        <v>27907.424579999999</v>
      </c>
      <c r="U8" s="4">
        <v>9189.1634999999987</v>
      </c>
      <c r="V8" s="4"/>
      <c r="W8" s="4">
        <v>41419.524249999995</v>
      </c>
      <c r="X8" s="4">
        <v>67281.056590000007</v>
      </c>
      <c r="Y8" s="4">
        <v>32011.666519999995</v>
      </c>
      <c r="Z8" s="4">
        <v>20050.102040000002</v>
      </c>
      <c r="AA8" s="4">
        <v>12040.64352</v>
      </c>
      <c r="AB8" s="4"/>
      <c r="AC8" s="4">
        <v>33208.325400000002</v>
      </c>
      <c r="AD8" s="4">
        <v>5331.6696000000002</v>
      </c>
      <c r="AE8" s="4">
        <v>17419.586900000002</v>
      </c>
      <c r="AF8" s="4"/>
      <c r="AG8" s="4">
        <v>68199.913</v>
      </c>
      <c r="AH8" s="4"/>
      <c r="AI8" s="4">
        <v>758280.91689000023</v>
      </c>
    </row>
    <row r="9" spans="1:35" x14ac:dyDescent="0.25">
      <c r="A9" s="21" t="s">
        <v>656</v>
      </c>
      <c r="B9" s="4">
        <v>13921.506140000001</v>
      </c>
      <c r="C9" s="4">
        <v>142962.67473</v>
      </c>
      <c r="D9" s="4">
        <v>6271.3801999999996</v>
      </c>
      <c r="E9" s="4">
        <v>104633.05091000001</v>
      </c>
      <c r="F9" s="4">
        <v>17964.4038</v>
      </c>
      <c r="G9" s="4">
        <v>5189.8836000000001</v>
      </c>
      <c r="H9" s="4">
        <v>14114.068500000001</v>
      </c>
      <c r="I9" s="4">
        <v>215.19839999999996</v>
      </c>
      <c r="J9" s="4"/>
      <c r="K9" s="4"/>
      <c r="L9" s="4">
        <v>7643.2649999999994</v>
      </c>
      <c r="M9" s="4">
        <v>56963.241009999998</v>
      </c>
      <c r="N9" s="4">
        <v>41020.909639999998</v>
      </c>
      <c r="O9" s="4">
        <v>321.93290999999999</v>
      </c>
      <c r="P9" s="4">
        <v>68292.728010000006</v>
      </c>
      <c r="Q9" s="4">
        <v>37482.345600000001</v>
      </c>
      <c r="R9" s="4">
        <v>32187.988280000001</v>
      </c>
      <c r="S9" s="4">
        <v>65111.38614000001</v>
      </c>
      <c r="T9" s="4"/>
      <c r="U9" s="4">
        <v>47066.843850000005</v>
      </c>
      <c r="V9" s="4"/>
      <c r="W9" s="4"/>
      <c r="X9" s="4">
        <v>12955.824749999998</v>
      </c>
      <c r="Y9" s="4">
        <v>78869.293639999989</v>
      </c>
      <c r="Z9" s="4"/>
      <c r="AA9" s="4">
        <v>30546.068040000002</v>
      </c>
      <c r="AB9" s="4">
        <v>16870.419779999997</v>
      </c>
      <c r="AC9" s="4">
        <v>5810.4844599999997</v>
      </c>
      <c r="AD9" s="4">
        <v>10666.229420000001</v>
      </c>
      <c r="AE9" s="4">
        <v>56166.983609999996</v>
      </c>
      <c r="AF9" s="4"/>
      <c r="AG9" s="4">
        <v>56176.777799999996</v>
      </c>
      <c r="AH9" s="4"/>
      <c r="AI9" s="4">
        <v>929424.88821999996</v>
      </c>
    </row>
    <row r="10" spans="1:35" x14ac:dyDescent="0.25">
      <c r="A10" s="21" t="s">
        <v>654</v>
      </c>
      <c r="B10" s="4">
        <v>26759.28775</v>
      </c>
      <c r="C10" s="4">
        <v>22044.871499999997</v>
      </c>
      <c r="D10" s="4">
        <v>6631.6443100000006</v>
      </c>
      <c r="E10" s="4">
        <v>32506.559399999998</v>
      </c>
      <c r="F10" s="4">
        <v>249678.13582000002</v>
      </c>
      <c r="G10" s="4">
        <v>4577.1480000000001</v>
      </c>
      <c r="H10" s="4">
        <v>12462.65055</v>
      </c>
      <c r="I10" s="4">
        <v>7105.3528000000006</v>
      </c>
      <c r="J10" s="4">
        <v>42824.196989999997</v>
      </c>
      <c r="K10" s="4">
        <v>34805.040549999998</v>
      </c>
      <c r="L10" s="4">
        <v>39388.573900000003</v>
      </c>
      <c r="M10" s="4">
        <v>35984.636809999996</v>
      </c>
      <c r="N10" s="4">
        <v>33792.866320000001</v>
      </c>
      <c r="O10" s="4">
        <v>24305.882859999998</v>
      </c>
      <c r="P10" s="4">
        <v>12668.50728</v>
      </c>
      <c r="Q10" s="4"/>
      <c r="R10" s="4">
        <v>35554.10024</v>
      </c>
      <c r="S10" s="4">
        <v>31513.423040000001</v>
      </c>
      <c r="T10" s="4">
        <v>30229.994880000002</v>
      </c>
      <c r="U10" s="4">
        <v>43785.68778</v>
      </c>
      <c r="V10" s="4">
        <v>20028.787380000002</v>
      </c>
      <c r="W10" s="4">
        <v>599.53200000000004</v>
      </c>
      <c r="X10" s="4">
        <v>91856.869250000003</v>
      </c>
      <c r="Y10" s="4">
        <v>40695.91504</v>
      </c>
      <c r="Z10" s="4">
        <v>33308.550000000003</v>
      </c>
      <c r="AA10" s="4">
        <v>7120.6486400000003</v>
      </c>
      <c r="AB10" s="4">
        <v>24075.089819999997</v>
      </c>
      <c r="AC10" s="4">
        <v>4856.35725</v>
      </c>
      <c r="AD10" s="4">
        <v>62421.224639999993</v>
      </c>
      <c r="AE10" s="4">
        <v>39717.144099999998</v>
      </c>
      <c r="AF10" s="4"/>
      <c r="AG10" s="4">
        <v>11006.647559999999</v>
      </c>
      <c r="AH10" s="4">
        <v>29627.320319999999</v>
      </c>
      <c r="AI10" s="4">
        <v>1091932.6467800001</v>
      </c>
    </row>
    <row r="11" spans="1:35" x14ac:dyDescent="0.25">
      <c r="A11" s="21" t="s">
        <v>652</v>
      </c>
      <c r="B11" s="4">
        <v>31024.83872</v>
      </c>
      <c r="C11" s="4">
        <v>21196.913249999998</v>
      </c>
      <c r="D11" s="4">
        <v>9062.34692</v>
      </c>
      <c r="E11" s="4">
        <v>4603.0824400000001</v>
      </c>
      <c r="F11" s="4">
        <v>32142.113530000002</v>
      </c>
      <c r="G11" s="4"/>
      <c r="H11" s="4">
        <v>31130.741829999995</v>
      </c>
      <c r="I11" s="4">
        <v>14527.748400000002</v>
      </c>
      <c r="J11" s="4">
        <v>14268.607679999999</v>
      </c>
      <c r="K11" s="4">
        <v>38506.528819999992</v>
      </c>
      <c r="L11" s="4">
        <v>67110.666420000009</v>
      </c>
      <c r="M11" s="4">
        <v>15253.069799999999</v>
      </c>
      <c r="N11" s="4"/>
      <c r="O11" s="4"/>
      <c r="P11" s="4">
        <v>14287.896349999999</v>
      </c>
      <c r="Q11" s="4">
        <v>68665.574250000005</v>
      </c>
      <c r="R11" s="4">
        <v>23449.833500000001</v>
      </c>
      <c r="S11" s="4">
        <v>82602.550499999998</v>
      </c>
      <c r="T11" s="4">
        <v>50582.705609999997</v>
      </c>
      <c r="U11" s="4">
        <v>29808.424959999997</v>
      </c>
      <c r="V11" s="4"/>
      <c r="W11" s="4">
        <v>18641.222160000001</v>
      </c>
      <c r="X11" s="4">
        <v>15705.464199999999</v>
      </c>
      <c r="Y11" s="4">
        <v>7955.6342199999999</v>
      </c>
      <c r="Z11" s="4">
        <v>49494.318980000011</v>
      </c>
      <c r="AA11" s="4">
        <v>20606.46444</v>
      </c>
      <c r="AB11" s="4">
        <v>63856.506820000002</v>
      </c>
      <c r="AC11" s="4">
        <v>11984.891250000001</v>
      </c>
      <c r="AD11" s="4">
        <v>9315.4974099999999</v>
      </c>
      <c r="AE11" s="4">
        <v>34082.864639999993</v>
      </c>
      <c r="AF11" s="4">
        <v>74882.385600000009</v>
      </c>
      <c r="AG11" s="4"/>
      <c r="AH11" s="4"/>
      <c r="AI11" s="4">
        <v>854748.89270000008</v>
      </c>
    </row>
    <row r="12" spans="1:35" x14ac:dyDescent="0.25">
      <c r="A12" s="21" t="s">
        <v>650</v>
      </c>
      <c r="B12" s="4">
        <v>47962.717579999997</v>
      </c>
      <c r="C12" s="4">
        <v>3115.3609199999996</v>
      </c>
      <c r="D12" s="4">
        <v>70602.927789999987</v>
      </c>
      <c r="E12" s="4">
        <v>11003.7672</v>
      </c>
      <c r="F12" s="4">
        <v>10946.711730000001</v>
      </c>
      <c r="G12" s="4">
        <v>3799.8031499999997</v>
      </c>
      <c r="H12" s="4">
        <v>36649.808400000002</v>
      </c>
      <c r="I12" s="4">
        <v>667.74</v>
      </c>
      <c r="J12" s="4">
        <v>1030.7574</v>
      </c>
      <c r="K12" s="4">
        <v>38264.510399999999</v>
      </c>
      <c r="L12" s="4"/>
      <c r="M12" s="4">
        <v>16061.972879999999</v>
      </c>
      <c r="N12" s="4"/>
      <c r="O12" s="4">
        <v>66852.128960000002</v>
      </c>
      <c r="P12" s="4">
        <v>4866.3287999999993</v>
      </c>
      <c r="Q12" s="4">
        <v>24447.95865</v>
      </c>
      <c r="R12" s="4">
        <v>13108.78584</v>
      </c>
      <c r="S12" s="4">
        <v>181608.69623999999</v>
      </c>
      <c r="T12" s="4">
        <v>27763.018220000002</v>
      </c>
      <c r="U12" s="4">
        <v>3823.6151599999998</v>
      </c>
      <c r="V12" s="4">
        <v>52863.98113</v>
      </c>
      <c r="W12" s="4">
        <v>50650.005999999994</v>
      </c>
      <c r="X12" s="4">
        <v>123535.74428</v>
      </c>
      <c r="Y12" s="4"/>
      <c r="Z12" s="4">
        <v>52609.065839999996</v>
      </c>
      <c r="AA12" s="4">
        <v>15860.782080000001</v>
      </c>
      <c r="AB12" s="4">
        <v>13669.81</v>
      </c>
      <c r="AC12" s="4">
        <v>17731.623</v>
      </c>
      <c r="AD12" s="4">
        <v>4569.8508000000002</v>
      </c>
      <c r="AE12" s="4"/>
      <c r="AF12" s="4">
        <v>17867.219160000001</v>
      </c>
      <c r="AG12" s="4">
        <v>15174.425699999998</v>
      </c>
      <c r="AH12" s="4">
        <v>9050.5052999999989</v>
      </c>
      <c r="AI12" s="4">
        <v>936159.62261000019</v>
      </c>
    </row>
    <row r="13" spans="1:35" x14ac:dyDescent="0.25">
      <c r="A13" s="21" t="s">
        <v>651</v>
      </c>
      <c r="B13" s="4">
        <v>685.06776000000002</v>
      </c>
      <c r="C13" s="4">
        <v>4737.2198399999997</v>
      </c>
      <c r="D13" s="4"/>
      <c r="E13" s="4">
        <v>32280.32474</v>
      </c>
      <c r="F13" s="4">
        <v>43539.233140000004</v>
      </c>
      <c r="G13" s="4">
        <v>7135.57</v>
      </c>
      <c r="H13" s="4">
        <v>112088.8161</v>
      </c>
      <c r="I13" s="4">
        <v>24833.097520000003</v>
      </c>
      <c r="J13" s="4"/>
      <c r="K13" s="4">
        <v>10786.32144</v>
      </c>
      <c r="L13" s="4"/>
      <c r="M13" s="4">
        <v>27158.894079999998</v>
      </c>
      <c r="N13" s="4"/>
      <c r="O13" s="4"/>
      <c r="P13" s="4">
        <v>28041.02492</v>
      </c>
      <c r="Q13" s="4">
        <v>48850.80702</v>
      </c>
      <c r="R13" s="4">
        <v>68626.652039999986</v>
      </c>
      <c r="S13" s="4">
        <v>15009.056700000001</v>
      </c>
      <c r="T13" s="4"/>
      <c r="U13" s="4"/>
      <c r="V13" s="4">
        <v>2879.9836</v>
      </c>
      <c r="W13" s="4">
        <v>100069.71683999999</v>
      </c>
      <c r="X13" s="4"/>
      <c r="Y13" s="4">
        <v>12967.958640000001</v>
      </c>
      <c r="Z13" s="4"/>
      <c r="AA13" s="4">
        <v>23687.576009999997</v>
      </c>
      <c r="AB13" s="4">
        <v>52727.976460000005</v>
      </c>
      <c r="AC13" s="4">
        <v>40139.874619999995</v>
      </c>
      <c r="AD13" s="4">
        <v>1010.3759200000001</v>
      </c>
      <c r="AE13" s="4">
        <v>55110.619960000004</v>
      </c>
      <c r="AF13" s="4">
        <v>119970.84924</v>
      </c>
      <c r="AG13" s="4">
        <v>49501.660319999995</v>
      </c>
      <c r="AH13" s="4"/>
      <c r="AI13" s="4">
        <v>881838.67691000004</v>
      </c>
    </row>
    <row r="14" spans="1:35" x14ac:dyDescent="0.25">
      <c r="A14" s="21" t="s">
        <v>661</v>
      </c>
      <c r="B14" s="4">
        <v>3116.21</v>
      </c>
      <c r="C14" s="4">
        <v>86597.081299999991</v>
      </c>
      <c r="D14" s="4">
        <v>29618.551199999998</v>
      </c>
      <c r="E14" s="4"/>
      <c r="F14" s="4">
        <v>15187.141260000002</v>
      </c>
      <c r="G14" s="4"/>
      <c r="H14" s="4">
        <v>78566.392940000005</v>
      </c>
      <c r="I14" s="4">
        <v>58520.369640000004</v>
      </c>
      <c r="J14" s="4"/>
      <c r="K14" s="4">
        <v>434.45248000000004</v>
      </c>
      <c r="L14" s="4">
        <v>12954.358080000002</v>
      </c>
      <c r="M14" s="4">
        <v>79406.784939999983</v>
      </c>
      <c r="N14" s="4">
        <v>54214.972159999998</v>
      </c>
      <c r="O14" s="4"/>
      <c r="P14" s="4">
        <v>4826.5396199999996</v>
      </c>
      <c r="Q14" s="4">
        <v>20171.63305</v>
      </c>
      <c r="R14" s="4">
        <v>14032.850879999998</v>
      </c>
      <c r="S14" s="4">
        <v>39907.476419999999</v>
      </c>
      <c r="T14" s="4"/>
      <c r="U14" s="4">
        <v>27331.829999999998</v>
      </c>
      <c r="V14" s="4">
        <v>12972.00222</v>
      </c>
      <c r="W14" s="4">
        <v>18061.204320000004</v>
      </c>
      <c r="X14" s="4"/>
      <c r="Y14" s="4"/>
      <c r="Z14" s="4">
        <v>6576.298960000001</v>
      </c>
      <c r="AA14" s="4"/>
      <c r="AB14" s="4">
        <v>5565.3272500000003</v>
      </c>
      <c r="AC14" s="4">
        <v>1886.9915999999998</v>
      </c>
      <c r="AD14" s="4">
        <v>31556.187599999997</v>
      </c>
      <c r="AE14" s="4">
        <v>88311.186580000009</v>
      </c>
      <c r="AF14" s="4">
        <v>76636.156479999991</v>
      </c>
      <c r="AG14" s="4"/>
      <c r="AH14" s="4">
        <v>13185.543</v>
      </c>
      <c r="AI14" s="4">
        <v>779637.54197999986</v>
      </c>
    </row>
    <row r="15" spans="1:35" x14ac:dyDescent="0.25">
      <c r="A15" s="21" t="s">
        <v>658</v>
      </c>
      <c r="B15" s="4">
        <v>27965.366600000001</v>
      </c>
      <c r="C15" s="4">
        <v>4132.0325200000007</v>
      </c>
      <c r="D15" s="4">
        <v>16013.681599999998</v>
      </c>
      <c r="E15" s="4">
        <v>66551.125379999983</v>
      </c>
      <c r="F15" s="4">
        <v>19800.88896</v>
      </c>
      <c r="G15" s="4">
        <v>29905.537640000002</v>
      </c>
      <c r="H15" s="4">
        <v>48616.566040000005</v>
      </c>
      <c r="I15" s="4">
        <v>31801.900559999998</v>
      </c>
      <c r="J15" s="4"/>
      <c r="K15" s="4">
        <v>26003.218060000003</v>
      </c>
      <c r="L15" s="4">
        <v>5610.0923999999995</v>
      </c>
      <c r="M15" s="4"/>
      <c r="N15" s="4">
        <v>27424.450400000002</v>
      </c>
      <c r="O15" s="4"/>
      <c r="P15" s="4">
        <v>33938.142760000002</v>
      </c>
      <c r="Q15" s="4">
        <v>20646.6109</v>
      </c>
      <c r="R15" s="4">
        <v>114279.15346</v>
      </c>
      <c r="S15" s="4">
        <v>65319.420119999995</v>
      </c>
      <c r="T15" s="4"/>
      <c r="U15" s="4">
        <v>23687.524440000001</v>
      </c>
      <c r="V15" s="4">
        <v>25249.613219999999</v>
      </c>
      <c r="W15" s="4">
        <v>91431.437760000001</v>
      </c>
      <c r="X15" s="4">
        <v>44605.988639999996</v>
      </c>
      <c r="Y15" s="4">
        <v>61319.075339999996</v>
      </c>
      <c r="Z15" s="4">
        <v>11332.142999999998</v>
      </c>
      <c r="AA15" s="4">
        <v>35720.318400000004</v>
      </c>
      <c r="AB15" s="4">
        <v>21062.61248</v>
      </c>
      <c r="AC15" s="4">
        <v>96832.738060000003</v>
      </c>
      <c r="AD15" s="4">
        <v>39263.702919999996</v>
      </c>
      <c r="AE15" s="4">
        <v>52414.751029999999</v>
      </c>
      <c r="AF15" s="4">
        <v>62736.308879999997</v>
      </c>
      <c r="AG15" s="4">
        <v>853.32276999999988</v>
      </c>
      <c r="AH15" s="4">
        <v>8764.4065599999994</v>
      </c>
      <c r="AI15" s="4">
        <v>1113282.1309</v>
      </c>
    </row>
    <row r="16" spans="1:35" x14ac:dyDescent="0.25">
      <c r="A16" s="21" t="s">
        <v>660</v>
      </c>
      <c r="B16" s="4">
        <v>31035.217859999997</v>
      </c>
      <c r="C16" s="4">
        <v>68738.647320000004</v>
      </c>
      <c r="D16" s="4"/>
      <c r="E16" s="4">
        <v>11375.257759999999</v>
      </c>
      <c r="F16" s="4">
        <v>27431.638109999996</v>
      </c>
      <c r="G16" s="4">
        <v>71887.464219999994</v>
      </c>
      <c r="H16" s="4">
        <v>32086.37586</v>
      </c>
      <c r="I16" s="4">
        <v>25299.040000000001</v>
      </c>
      <c r="J16" s="4">
        <v>14692.623000000001</v>
      </c>
      <c r="K16" s="4">
        <v>5533.6230000000005</v>
      </c>
      <c r="L16" s="4"/>
      <c r="M16" s="4"/>
      <c r="N16" s="4">
        <v>18566.16</v>
      </c>
      <c r="O16" s="4">
        <v>52311.007679999995</v>
      </c>
      <c r="P16" s="4">
        <v>108770.27859</v>
      </c>
      <c r="Q16" s="4"/>
      <c r="R16" s="4">
        <v>53872.641179999999</v>
      </c>
      <c r="S16" s="4"/>
      <c r="T16" s="4">
        <v>25483.91488</v>
      </c>
      <c r="U16" s="4">
        <v>97443.477979999996</v>
      </c>
      <c r="V16" s="4">
        <v>12186.368600000002</v>
      </c>
      <c r="W16" s="4">
        <v>16023.123</v>
      </c>
      <c r="X16" s="4"/>
      <c r="Y16" s="4">
        <v>12031.491680000001</v>
      </c>
      <c r="Z16" s="4">
        <v>4654.7743</v>
      </c>
      <c r="AA16" s="4">
        <v>9984.7160999999978</v>
      </c>
      <c r="AB16" s="4"/>
      <c r="AC16" s="4">
        <v>38240.697249999997</v>
      </c>
      <c r="AD16" s="4">
        <v>3644.3212800000006</v>
      </c>
      <c r="AE16" s="4"/>
      <c r="AF16" s="4"/>
      <c r="AG16" s="4">
        <v>27401.727929999997</v>
      </c>
      <c r="AH16" s="4"/>
      <c r="AI16" s="4">
        <v>768694.58758000005</v>
      </c>
    </row>
    <row r="17" spans="1:35" x14ac:dyDescent="0.25">
      <c r="A17" s="21" t="s">
        <v>1435</v>
      </c>
      <c r="B17" s="4">
        <v>209667.57587</v>
      </c>
      <c r="C17" s="4">
        <v>454985.55374</v>
      </c>
      <c r="D17" s="4">
        <v>193614.18257999996</v>
      </c>
      <c r="E17" s="4">
        <v>355010.75193000003</v>
      </c>
      <c r="F17" s="4">
        <v>492982.13563000003</v>
      </c>
      <c r="G17" s="4">
        <v>231870.97912999999</v>
      </c>
      <c r="H17" s="4">
        <v>549451.47473999998</v>
      </c>
      <c r="I17" s="4">
        <v>353572.41878999997</v>
      </c>
      <c r="J17" s="4">
        <v>124404.38004000002</v>
      </c>
      <c r="K17" s="4">
        <v>265829.88692000002</v>
      </c>
      <c r="L17" s="4">
        <v>179851.56453999999</v>
      </c>
      <c r="M17" s="4">
        <v>358847.90777999995</v>
      </c>
      <c r="N17" s="4">
        <v>231989.70666000003</v>
      </c>
      <c r="O17" s="4">
        <v>292540.64481999999</v>
      </c>
      <c r="P17" s="4">
        <v>388588.00615999999</v>
      </c>
      <c r="Q17" s="4">
        <v>308172.40139000001</v>
      </c>
      <c r="R17" s="4">
        <v>426147.70281999995</v>
      </c>
      <c r="S17" s="4">
        <v>648427.69962999993</v>
      </c>
      <c r="T17" s="4">
        <v>302761.49174000003</v>
      </c>
      <c r="U17" s="4">
        <v>330961.29411999998</v>
      </c>
      <c r="V17" s="4">
        <v>297030.48206000001</v>
      </c>
      <c r="W17" s="4">
        <v>405757.74621000007</v>
      </c>
      <c r="X17" s="4">
        <v>432649.64974999998</v>
      </c>
      <c r="Y17" s="4">
        <v>343693.34921999997</v>
      </c>
      <c r="Z17" s="4">
        <v>257287.05510000003</v>
      </c>
      <c r="AA17" s="4">
        <v>234259.32809</v>
      </c>
      <c r="AB17" s="4">
        <v>223463.70860000001</v>
      </c>
      <c r="AC17" s="4">
        <v>327513.59430999996</v>
      </c>
      <c r="AD17" s="4">
        <v>320744.77324999991</v>
      </c>
      <c r="AE17" s="4">
        <v>404107.34934999997</v>
      </c>
      <c r="AF17" s="4">
        <v>552537.72167</v>
      </c>
      <c r="AG17" s="4">
        <v>332725.85785999999</v>
      </c>
      <c r="AH17" s="4">
        <v>97397.342000000019</v>
      </c>
      <c r="AI17" s="4">
        <v>10928845.716499999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3DD4-4EDB-4413-886A-D495EF8E7E27}">
  <dimension ref="A3:C641"/>
  <sheetViews>
    <sheetView workbookViewId="0">
      <selection activeCell="C11" sqref="C11"/>
    </sheetView>
  </sheetViews>
  <sheetFormatPr defaultRowHeight="15" x14ac:dyDescent="0.25"/>
  <cols>
    <col min="1" max="1" width="14.140625" bestFit="1" customWidth="1"/>
    <col min="2" max="2" width="20.7109375" bestFit="1" customWidth="1"/>
    <col min="3" max="3" width="21.85546875" bestFit="1" customWidth="1"/>
  </cols>
  <sheetData>
    <row r="3" spans="1:3" x14ac:dyDescent="0.25">
      <c r="A3" s="20" t="s">
        <v>1434</v>
      </c>
      <c r="B3" t="s">
        <v>1436</v>
      </c>
      <c r="C3" t="s">
        <v>1447</v>
      </c>
    </row>
    <row r="4" spans="1:3" x14ac:dyDescent="0.25">
      <c r="A4" s="21" t="s">
        <v>729</v>
      </c>
      <c r="B4" s="4">
        <v>1774358.6154200004</v>
      </c>
      <c r="C4" s="11">
        <v>0.16235553702996594</v>
      </c>
    </row>
    <row r="5" spans="1:3" x14ac:dyDescent="0.25">
      <c r="A5" s="24" t="s">
        <v>781</v>
      </c>
      <c r="B5" s="4">
        <v>109244</v>
      </c>
      <c r="C5" s="11">
        <v>6.1568162743776203E-2</v>
      </c>
    </row>
    <row r="6" spans="1:3" x14ac:dyDescent="0.25">
      <c r="A6" s="24" t="s">
        <v>1345</v>
      </c>
      <c r="B6" s="4">
        <v>82141.339799999987</v>
      </c>
      <c r="C6" s="11">
        <v>4.6293539020891041E-2</v>
      </c>
    </row>
    <row r="7" spans="1:3" x14ac:dyDescent="0.25">
      <c r="A7" s="24" t="s">
        <v>1010</v>
      </c>
      <c r="B7" s="4">
        <v>79548.755999999994</v>
      </c>
      <c r="C7" s="11">
        <v>4.483240045652799E-2</v>
      </c>
    </row>
    <row r="8" spans="1:3" x14ac:dyDescent="0.25">
      <c r="A8" s="24" t="s">
        <v>957</v>
      </c>
      <c r="B8" s="4">
        <v>66988.771199999988</v>
      </c>
      <c r="C8" s="11">
        <v>3.7753794874292299E-2</v>
      </c>
    </row>
    <row r="9" spans="1:3" x14ac:dyDescent="0.25">
      <c r="A9" s="24" t="s">
        <v>814</v>
      </c>
      <c r="B9" s="4">
        <v>60292.805299999993</v>
      </c>
      <c r="C9" s="11">
        <v>3.3980056103668964E-2</v>
      </c>
    </row>
    <row r="10" spans="1:3" x14ac:dyDescent="0.25">
      <c r="A10" s="24" t="s">
        <v>1324</v>
      </c>
      <c r="B10" s="4">
        <v>51768.181920000003</v>
      </c>
      <c r="C10" s="11">
        <v>2.9175715365603358E-2</v>
      </c>
    </row>
    <row r="11" spans="1:3" x14ac:dyDescent="0.25">
      <c r="A11" s="24" t="s">
        <v>1356</v>
      </c>
      <c r="B11" s="4">
        <v>50090.397499999999</v>
      </c>
      <c r="C11" s="11">
        <v>2.8230143030101799E-2</v>
      </c>
    </row>
    <row r="12" spans="1:3" x14ac:dyDescent="0.25">
      <c r="A12" s="24" t="s">
        <v>1091</v>
      </c>
      <c r="B12" s="4">
        <v>49336.511399999996</v>
      </c>
      <c r="C12" s="11">
        <v>2.7805264939817012E-2</v>
      </c>
    </row>
    <row r="13" spans="1:3" x14ac:dyDescent="0.25">
      <c r="A13" s="24" t="s">
        <v>937</v>
      </c>
      <c r="B13" s="4">
        <v>47962.717579999997</v>
      </c>
      <c r="C13" s="11">
        <v>2.7031016821053931E-2</v>
      </c>
    </row>
    <row r="14" spans="1:3" x14ac:dyDescent="0.25">
      <c r="A14" s="24" t="s">
        <v>1116</v>
      </c>
      <c r="B14" s="4">
        <v>47693.373</v>
      </c>
      <c r="C14" s="11">
        <v>2.6879218544392569E-2</v>
      </c>
    </row>
    <row r="15" spans="1:3" x14ac:dyDescent="0.25">
      <c r="A15" s="24" t="s">
        <v>1110</v>
      </c>
      <c r="B15" s="4">
        <v>43553.493060000001</v>
      </c>
      <c r="C15" s="11">
        <v>2.4546048742063706E-2</v>
      </c>
    </row>
    <row r="16" spans="1:3" x14ac:dyDescent="0.25">
      <c r="A16" s="24" t="s">
        <v>1213</v>
      </c>
      <c r="B16" s="4">
        <v>40488.792960000006</v>
      </c>
      <c r="C16" s="11">
        <v>2.2818833018383992E-2</v>
      </c>
    </row>
    <row r="17" spans="1:3" x14ac:dyDescent="0.25">
      <c r="A17" s="24" t="s">
        <v>1036</v>
      </c>
      <c r="B17" s="4">
        <v>39686.4182</v>
      </c>
      <c r="C17" s="11">
        <v>2.236662749858264E-2</v>
      </c>
    </row>
    <row r="18" spans="1:3" x14ac:dyDescent="0.25">
      <c r="A18" s="24" t="s">
        <v>1056</v>
      </c>
      <c r="B18" s="4">
        <v>39546.774539999999</v>
      </c>
      <c r="C18" s="11">
        <v>2.2287926576014659E-2</v>
      </c>
    </row>
    <row r="19" spans="1:3" x14ac:dyDescent="0.25">
      <c r="A19" s="24" t="s">
        <v>854</v>
      </c>
      <c r="B19" s="4">
        <v>39516.804389999998</v>
      </c>
      <c r="C19" s="11">
        <v>2.2271035881123814E-2</v>
      </c>
    </row>
    <row r="20" spans="1:3" x14ac:dyDescent="0.25">
      <c r="A20" s="24" t="s">
        <v>782</v>
      </c>
      <c r="B20" s="4">
        <v>35621.302319999995</v>
      </c>
      <c r="C20" s="11">
        <v>2.007559351893937E-2</v>
      </c>
    </row>
    <row r="21" spans="1:3" x14ac:dyDescent="0.25">
      <c r="A21" s="24" t="s">
        <v>1087</v>
      </c>
      <c r="B21" s="4">
        <v>34816.968000000001</v>
      </c>
      <c r="C21" s="11">
        <v>1.9622283622614041E-2</v>
      </c>
    </row>
    <row r="22" spans="1:3" x14ac:dyDescent="0.25">
      <c r="A22" s="24" t="s">
        <v>1301</v>
      </c>
      <c r="B22" s="4">
        <v>34307.159999999996</v>
      </c>
      <c r="C22" s="11">
        <v>1.9334964026919272E-2</v>
      </c>
    </row>
    <row r="23" spans="1:3" x14ac:dyDescent="0.25">
      <c r="A23" s="24" t="s">
        <v>1113</v>
      </c>
      <c r="B23" s="4">
        <v>33200.038079999998</v>
      </c>
      <c r="C23" s="11">
        <v>1.8711007905322097E-2</v>
      </c>
    </row>
    <row r="24" spans="1:3" x14ac:dyDescent="0.25">
      <c r="A24" s="24" t="s">
        <v>1357</v>
      </c>
      <c r="B24" s="4">
        <v>32704.386400000003</v>
      </c>
      <c r="C24" s="11">
        <v>1.8431666584073646E-2</v>
      </c>
    </row>
    <row r="25" spans="1:3" x14ac:dyDescent="0.25">
      <c r="A25" s="24" t="s">
        <v>779</v>
      </c>
      <c r="B25" s="4">
        <v>32506.559399999998</v>
      </c>
      <c r="C25" s="11">
        <v>1.8320174466143934E-2</v>
      </c>
    </row>
    <row r="26" spans="1:3" x14ac:dyDescent="0.25">
      <c r="A26" s="24" t="s">
        <v>1147</v>
      </c>
      <c r="B26" s="4">
        <v>31513.423040000001</v>
      </c>
      <c r="C26" s="11">
        <v>1.7760458774305102E-2</v>
      </c>
    </row>
    <row r="27" spans="1:3" x14ac:dyDescent="0.25">
      <c r="A27" s="24" t="s">
        <v>1229</v>
      </c>
      <c r="B27" s="4">
        <v>30692.47896</v>
      </c>
      <c r="C27" s="11">
        <v>1.72977878841786E-2</v>
      </c>
    </row>
    <row r="28" spans="1:3" x14ac:dyDescent="0.25">
      <c r="A28" s="24" t="s">
        <v>960</v>
      </c>
      <c r="B28" s="4">
        <v>30479.418970000002</v>
      </c>
      <c r="C28" s="11">
        <v>1.7177710697893703E-2</v>
      </c>
    </row>
    <row r="29" spans="1:3" x14ac:dyDescent="0.25">
      <c r="A29" s="24" t="s">
        <v>1354</v>
      </c>
      <c r="B29" s="4">
        <v>30229.994880000002</v>
      </c>
      <c r="C29" s="11">
        <v>1.7037139289254894E-2</v>
      </c>
    </row>
    <row r="30" spans="1:3" x14ac:dyDescent="0.25">
      <c r="A30" s="24" t="s">
        <v>1282</v>
      </c>
      <c r="B30" s="4">
        <v>29673.454499999993</v>
      </c>
      <c r="C30" s="11">
        <v>1.6723482075226448E-2</v>
      </c>
    </row>
    <row r="31" spans="1:3" x14ac:dyDescent="0.25">
      <c r="A31" s="24" t="s">
        <v>878</v>
      </c>
      <c r="B31" s="4">
        <v>25672.127039999999</v>
      </c>
      <c r="C31" s="11">
        <v>1.446839822395388E-2</v>
      </c>
    </row>
    <row r="32" spans="1:3" x14ac:dyDescent="0.25">
      <c r="A32" s="24" t="s">
        <v>1230</v>
      </c>
      <c r="B32" s="4">
        <v>25249.613219999999</v>
      </c>
      <c r="C32" s="11">
        <v>1.4230276225205623E-2</v>
      </c>
    </row>
    <row r="33" spans="1:3" x14ac:dyDescent="0.25">
      <c r="A33" s="24" t="s">
        <v>1217</v>
      </c>
      <c r="B33" s="4">
        <v>21908.731650000002</v>
      </c>
      <c r="C33" s="11">
        <v>1.2347409063535944E-2</v>
      </c>
    </row>
    <row r="34" spans="1:3" x14ac:dyDescent="0.25">
      <c r="A34" s="24" t="s">
        <v>818</v>
      </c>
      <c r="B34" s="4">
        <v>21062.61248</v>
      </c>
      <c r="C34" s="11">
        <v>1.1870549897273368E-2</v>
      </c>
    </row>
    <row r="35" spans="1:3" x14ac:dyDescent="0.25">
      <c r="A35" s="24" t="s">
        <v>763</v>
      </c>
      <c r="B35" s="4">
        <v>20084.133720000002</v>
      </c>
      <c r="C35" s="11">
        <v>1.1319094993232795E-2</v>
      </c>
    </row>
    <row r="36" spans="1:3" x14ac:dyDescent="0.25">
      <c r="A36" s="24" t="s">
        <v>1021</v>
      </c>
      <c r="B36" s="4">
        <v>20028.787380000002</v>
      </c>
      <c r="C36" s="11">
        <v>1.1287902685477748E-2</v>
      </c>
    </row>
    <row r="37" spans="1:3" x14ac:dyDescent="0.25">
      <c r="A37" s="24" t="s">
        <v>755</v>
      </c>
      <c r="B37" s="4">
        <v>19903.585040000002</v>
      </c>
      <c r="C37" s="11">
        <v>1.1217340658775856E-2</v>
      </c>
    </row>
    <row r="38" spans="1:3" x14ac:dyDescent="0.25">
      <c r="A38" s="24" t="s">
        <v>1284</v>
      </c>
      <c r="B38" s="4">
        <v>18830.12472</v>
      </c>
      <c r="C38" s="11">
        <v>1.0612355673964367E-2</v>
      </c>
    </row>
    <row r="39" spans="1:3" x14ac:dyDescent="0.25">
      <c r="A39" s="24" t="s">
        <v>1346</v>
      </c>
      <c r="B39" s="4">
        <v>18500.693520000001</v>
      </c>
      <c r="C39" s="11">
        <v>1.0426693543920819E-2</v>
      </c>
    </row>
    <row r="40" spans="1:3" x14ac:dyDescent="0.25">
      <c r="A40" s="24" t="s">
        <v>1133</v>
      </c>
      <c r="B40" s="4">
        <v>17731.623</v>
      </c>
      <c r="C40" s="11">
        <v>9.9932577585522802E-3</v>
      </c>
    </row>
    <row r="41" spans="1:3" x14ac:dyDescent="0.25">
      <c r="A41" s="24" t="s">
        <v>1051</v>
      </c>
      <c r="B41" s="4">
        <v>16306.59375</v>
      </c>
      <c r="C41" s="11">
        <v>9.1901341748438711E-3</v>
      </c>
    </row>
    <row r="42" spans="1:3" x14ac:dyDescent="0.25">
      <c r="A42" s="24" t="s">
        <v>863</v>
      </c>
      <c r="B42" s="4">
        <v>16071.44868</v>
      </c>
      <c r="C42" s="11">
        <v>9.0576101923994651E-3</v>
      </c>
    </row>
    <row r="43" spans="1:3" x14ac:dyDescent="0.25">
      <c r="A43" s="24" t="s">
        <v>1240</v>
      </c>
      <c r="B43" s="4">
        <v>15323.926799999999</v>
      </c>
      <c r="C43" s="11">
        <v>8.6363188742275433E-3</v>
      </c>
    </row>
    <row r="44" spans="1:3" x14ac:dyDescent="0.25">
      <c r="A44" s="24" t="s">
        <v>949</v>
      </c>
      <c r="B44" s="4">
        <v>15253.069799999999</v>
      </c>
      <c r="C44" s="11">
        <v>8.5963850077677307E-3</v>
      </c>
    </row>
    <row r="45" spans="1:3" x14ac:dyDescent="0.25">
      <c r="A45" s="24" t="s">
        <v>1200</v>
      </c>
      <c r="B45" s="4">
        <v>14261.92439</v>
      </c>
      <c r="C45" s="11">
        <v>8.0377913833524148E-3</v>
      </c>
    </row>
    <row r="46" spans="1:3" x14ac:dyDescent="0.25">
      <c r="A46" s="24" t="s">
        <v>1309</v>
      </c>
      <c r="B46" s="4">
        <v>13882.6016</v>
      </c>
      <c r="C46" s="11">
        <v>7.824011154990736E-3</v>
      </c>
    </row>
    <row r="47" spans="1:3" x14ac:dyDescent="0.25">
      <c r="A47" s="24" t="s">
        <v>1015</v>
      </c>
      <c r="B47" s="4">
        <v>13035.970220000001</v>
      </c>
      <c r="C47" s="11">
        <v>7.3468633154038683E-3</v>
      </c>
    </row>
    <row r="48" spans="1:3" x14ac:dyDescent="0.25">
      <c r="A48" s="24" t="s">
        <v>1114</v>
      </c>
      <c r="B48" s="4">
        <v>12881.097599999999</v>
      </c>
      <c r="C48" s="11">
        <v>7.2595795957239306E-3</v>
      </c>
    </row>
    <row r="49" spans="1:3" x14ac:dyDescent="0.25">
      <c r="A49" s="24" t="s">
        <v>1308</v>
      </c>
      <c r="B49" s="4">
        <v>12091.190399999999</v>
      </c>
      <c r="C49" s="11">
        <v>6.8144005923728946E-3</v>
      </c>
    </row>
    <row r="50" spans="1:3" x14ac:dyDescent="0.25">
      <c r="A50" s="24" t="s">
        <v>857</v>
      </c>
      <c r="B50" s="4">
        <v>10817.3416</v>
      </c>
      <c r="C50" s="11">
        <v>6.0964798806691489E-3</v>
      </c>
    </row>
    <row r="51" spans="1:3" x14ac:dyDescent="0.25">
      <c r="A51" s="24" t="s">
        <v>1277</v>
      </c>
      <c r="B51" s="4">
        <v>10792.637119999999</v>
      </c>
      <c r="C51" s="11">
        <v>6.082556832765919E-3</v>
      </c>
    </row>
    <row r="52" spans="1:3" x14ac:dyDescent="0.25">
      <c r="A52" s="24" t="s">
        <v>1348</v>
      </c>
      <c r="B52" s="4">
        <v>10786.32144</v>
      </c>
      <c r="C52" s="11">
        <v>6.0789974170169757E-3</v>
      </c>
    </row>
    <row r="53" spans="1:3" x14ac:dyDescent="0.25">
      <c r="A53" s="24" t="s">
        <v>775</v>
      </c>
      <c r="B53" s="4">
        <v>10558.74</v>
      </c>
      <c r="C53" s="11">
        <v>5.9507361748857559E-3</v>
      </c>
    </row>
    <row r="54" spans="1:3" x14ac:dyDescent="0.25">
      <c r="A54" s="24" t="s">
        <v>1237</v>
      </c>
      <c r="B54" s="4">
        <v>10189.8891</v>
      </c>
      <c r="C54" s="11">
        <v>5.7428577354347267E-3</v>
      </c>
    </row>
    <row r="55" spans="1:3" x14ac:dyDescent="0.25">
      <c r="A55" s="24" t="s">
        <v>1296</v>
      </c>
      <c r="B55" s="4">
        <v>10166.535600000001</v>
      </c>
      <c r="C55" s="11">
        <v>5.7296960781479493E-3</v>
      </c>
    </row>
    <row r="56" spans="1:3" x14ac:dyDescent="0.25">
      <c r="A56" s="24" t="s">
        <v>1251</v>
      </c>
      <c r="B56" s="4">
        <v>9807.7842799999999</v>
      </c>
      <c r="C56" s="11">
        <v>5.5275095996749467E-3</v>
      </c>
    </row>
    <row r="57" spans="1:3" x14ac:dyDescent="0.25">
      <c r="A57" s="24" t="s">
        <v>766</v>
      </c>
      <c r="B57" s="4">
        <v>9647.3852800000004</v>
      </c>
      <c r="C57" s="11">
        <v>5.4371113010412558E-3</v>
      </c>
    </row>
    <row r="58" spans="1:3" x14ac:dyDescent="0.25">
      <c r="A58" s="24" t="s">
        <v>807</v>
      </c>
      <c r="B58" s="4">
        <v>9373.460219999999</v>
      </c>
      <c r="C58" s="11">
        <v>5.2827315394646133E-3</v>
      </c>
    </row>
    <row r="59" spans="1:3" x14ac:dyDescent="0.25">
      <c r="A59" s="24" t="s">
        <v>1263</v>
      </c>
      <c r="B59" s="4">
        <v>9262.0686600000008</v>
      </c>
      <c r="C59" s="11">
        <v>5.2199530464181942E-3</v>
      </c>
    </row>
    <row r="60" spans="1:3" x14ac:dyDescent="0.25">
      <c r="A60" s="24" t="s">
        <v>889</v>
      </c>
      <c r="B60" s="4">
        <v>8909.6646800000017</v>
      </c>
      <c r="C60" s="11">
        <v>5.0213438267613314E-3</v>
      </c>
    </row>
    <row r="61" spans="1:3" x14ac:dyDescent="0.25">
      <c r="A61" s="24" t="s">
        <v>1065</v>
      </c>
      <c r="B61" s="4">
        <v>8764.4065599999994</v>
      </c>
      <c r="C61" s="11">
        <v>4.9394786847671247E-3</v>
      </c>
    </row>
    <row r="62" spans="1:3" x14ac:dyDescent="0.25">
      <c r="A62" s="24" t="s">
        <v>1236</v>
      </c>
      <c r="B62" s="4">
        <v>8637.1874499999994</v>
      </c>
      <c r="C62" s="11">
        <v>4.8677800389046663E-3</v>
      </c>
    </row>
    <row r="63" spans="1:3" x14ac:dyDescent="0.25">
      <c r="A63" s="24" t="s">
        <v>932</v>
      </c>
      <c r="B63" s="4">
        <v>8349.2224200000001</v>
      </c>
      <c r="C63" s="11">
        <v>4.7054875758718558E-3</v>
      </c>
    </row>
    <row r="64" spans="1:3" x14ac:dyDescent="0.25">
      <c r="A64" s="24" t="s">
        <v>824</v>
      </c>
      <c r="B64" s="4">
        <v>8324.8326000000015</v>
      </c>
      <c r="C64" s="11">
        <v>4.6917418652877383E-3</v>
      </c>
    </row>
    <row r="65" spans="1:3" x14ac:dyDescent="0.25">
      <c r="A65" s="24" t="s">
        <v>996</v>
      </c>
      <c r="B65" s="4">
        <v>8186.057600000001</v>
      </c>
      <c r="C65" s="11">
        <v>4.6135305055355546E-3</v>
      </c>
    </row>
    <row r="66" spans="1:3" x14ac:dyDescent="0.25">
      <c r="A66" s="24" t="s">
        <v>1269</v>
      </c>
      <c r="B66" s="4">
        <v>7823.4472399999995</v>
      </c>
      <c r="C66" s="11">
        <v>4.4091691341370393E-3</v>
      </c>
    </row>
    <row r="67" spans="1:3" x14ac:dyDescent="0.25">
      <c r="A67" s="24" t="s">
        <v>1055</v>
      </c>
      <c r="B67" s="4">
        <v>7493.1076000000012</v>
      </c>
      <c r="C67" s="11">
        <v>4.2229950219089965E-3</v>
      </c>
    </row>
    <row r="68" spans="1:3" x14ac:dyDescent="0.25">
      <c r="A68" s="24" t="s">
        <v>890</v>
      </c>
      <c r="B68" s="4">
        <v>7203.8047000000006</v>
      </c>
      <c r="C68" s="11">
        <v>4.0599485568450439E-3</v>
      </c>
    </row>
    <row r="69" spans="1:3" x14ac:dyDescent="0.25">
      <c r="A69" s="24" t="s">
        <v>1112</v>
      </c>
      <c r="B69" s="4">
        <v>6576.298960000001</v>
      </c>
      <c r="C69" s="11">
        <v>3.7062964064022395E-3</v>
      </c>
    </row>
    <row r="70" spans="1:3" x14ac:dyDescent="0.25">
      <c r="A70" s="24" t="s">
        <v>1169</v>
      </c>
      <c r="B70" s="4">
        <v>5546.4642200000008</v>
      </c>
      <c r="C70" s="11">
        <v>3.1258980973736935E-3</v>
      </c>
    </row>
    <row r="71" spans="1:3" x14ac:dyDescent="0.25">
      <c r="A71" s="24" t="s">
        <v>832</v>
      </c>
      <c r="B71" s="4">
        <v>5328.4890400000004</v>
      </c>
      <c r="C71" s="11">
        <v>3.0030507889966299E-3</v>
      </c>
    </row>
    <row r="72" spans="1:3" x14ac:dyDescent="0.25">
      <c r="A72" s="24" t="s">
        <v>1311</v>
      </c>
      <c r="B72" s="4">
        <v>4280.6786400000001</v>
      </c>
      <c r="C72" s="11">
        <v>2.4125216868782413E-3</v>
      </c>
    </row>
    <row r="73" spans="1:3" x14ac:dyDescent="0.25">
      <c r="A73" s="24" t="s">
        <v>928</v>
      </c>
      <c r="B73" s="4">
        <v>3928.3797600000003</v>
      </c>
      <c r="C73" s="11">
        <v>2.2139716998923194E-3</v>
      </c>
    </row>
    <row r="74" spans="1:3" x14ac:dyDescent="0.25">
      <c r="A74" s="24" t="s">
        <v>1041</v>
      </c>
      <c r="B74" s="4">
        <v>3644.3212800000006</v>
      </c>
      <c r="C74" s="11">
        <v>2.0538809056574901E-3</v>
      </c>
    </row>
    <row r="75" spans="1:3" x14ac:dyDescent="0.25">
      <c r="A75" s="24" t="s">
        <v>982</v>
      </c>
      <c r="B75" s="4">
        <v>3592.04</v>
      </c>
      <c r="C75" s="11">
        <v>2.0244160164599786E-3</v>
      </c>
    </row>
    <row r="76" spans="1:3" x14ac:dyDescent="0.25">
      <c r="A76" s="24" t="s">
        <v>1272</v>
      </c>
      <c r="B76" s="4">
        <v>3340.6370000000002</v>
      </c>
      <c r="C76" s="11">
        <v>1.8827293259481557E-3</v>
      </c>
    </row>
    <row r="77" spans="1:3" x14ac:dyDescent="0.25">
      <c r="A77" s="24" t="s">
        <v>1078</v>
      </c>
      <c r="B77" s="4">
        <v>3175.1547799999998</v>
      </c>
      <c r="C77" s="11">
        <v>1.7894662062147022E-3</v>
      </c>
    </row>
    <row r="78" spans="1:3" x14ac:dyDescent="0.25">
      <c r="A78" s="24" t="s">
        <v>1172</v>
      </c>
      <c r="B78" s="4">
        <v>2795.6384399999997</v>
      </c>
      <c r="C78" s="11">
        <v>1.5755768961835581E-3</v>
      </c>
    </row>
    <row r="79" spans="1:3" x14ac:dyDescent="0.25">
      <c r="A79" s="24" t="s">
        <v>991</v>
      </c>
      <c r="B79" s="4">
        <v>2394.1605599999998</v>
      </c>
      <c r="C79" s="11">
        <v>1.3493104151514992E-3</v>
      </c>
    </row>
    <row r="80" spans="1:3" x14ac:dyDescent="0.25">
      <c r="A80" s="24" t="s">
        <v>1353</v>
      </c>
      <c r="B80" s="4">
        <v>2355.2113199999999</v>
      </c>
      <c r="C80" s="11">
        <v>1.3273592494392732E-3</v>
      </c>
    </row>
    <row r="81" spans="1:3" x14ac:dyDescent="0.25">
      <c r="A81" s="24" t="s">
        <v>1167</v>
      </c>
      <c r="B81" s="4">
        <v>1950.0031200000001</v>
      </c>
      <c r="C81" s="11">
        <v>1.098990420005047E-3</v>
      </c>
    </row>
    <row r="82" spans="1:3" x14ac:dyDescent="0.25">
      <c r="A82" s="24" t="s">
        <v>1196</v>
      </c>
      <c r="B82" s="4">
        <v>1886.9915999999998</v>
      </c>
      <c r="C82" s="11">
        <v>1.0634781399888199E-3</v>
      </c>
    </row>
    <row r="83" spans="1:3" x14ac:dyDescent="0.25">
      <c r="A83" s="24" t="s">
        <v>842</v>
      </c>
      <c r="B83" s="4">
        <v>1660.3999999999999</v>
      </c>
      <c r="C83" s="11">
        <v>9.3577475577391893E-4</v>
      </c>
    </row>
    <row r="84" spans="1:3" x14ac:dyDescent="0.25">
      <c r="A84" s="24" t="s">
        <v>848</v>
      </c>
      <c r="B84" s="4">
        <v>1499.22</v>
      </c>
      <c r="C84" s="11">
        <v>8.4493629809164958E-4</v>
      </c>
    </row>
    <row r="85" spans="1:3" x14ac:dyDescent="0.25">
      <c r="A85" s="24" t="s">
        <v>1075</v>
      </c>
      <c r="B85" s="4">
        <v>1115.1975999999997</v>
      </c>
      <c r="C85" s="11">
        <v>6.2850744506122642E-4</v>
      </c>
    </row>
    <row r="86" spans="1:3" x14ac:dyDescent="0.25">
      <c r="A86" s="24" t="s">
        <v>1334</v>
      </c>
      <c r="B86" s="4">
        <v>1062.5902000000001</v>
      </c>
      <c r="C86" s="11">
        <v>5.9885875987277762E-4</v>
      </c>
    </row>
    <row r="87" spans="1:3" x14ac:dyDescent="0.25">
      <c r="A87" s="24" t="s">
        <v>1045</v>
      </c>
      <c r="B87" s="4">
        <v>879.05840000000001</v>
      </c>
      <c r="C87" s="11">
        <v>4.9542318692544695E-4</v>
      </c>
    </row>
    <row r="88" spans="1:3" x14ac:dyDescent="0.25">
      <c r="A88" s="24" t="s">
        <v>736</v>
      </c>
      <c r="B88" s="4">
        <v>319.72248000000002</v>
      </c>
      <c r="C88" s="11">
        <v>1.8019045148002393E-4</v>
      </c>
    </row>
    <row r="89" spans="1:3" x14ac:dyDescent="0.25">
      <c r="A89" s="24" t="s">
        <v>788</v>
      </c>
      <c r="B89" s="4">
        <v>215.19839999999996</v>
      </c>
      <c r="C89" s="11">
        <v>1.2128235979459052E-4</v>
      </c>
    </row>
    <row r="90" spans="1:3" x14ac:dyDescent="0.25">
      <c r="A90" s="24" t="s">
        <v>846</v>
      </c>
      <c r="B90" s="4">
        <v>34.689059999999998</v>
      </c>
      <c r="C90" s="11">
        <v>1.9550196729418706E-5</v>
      </c>
    </row>
    <row r="91" spans="1:3" x14ac:dyDescent="0.25">
      <c r="A91" s="21" t="s">
        <v>731</v>
      </c>
      <c r="B91" s="4">
        <v>1711094.3776</v>
      </c>
      <c r="C91" s="11">
        <v>0.15656679781073751</v>
      </c>
    </row>
    <row r="92" spans="1:3" x14ac:dyDescent="0.25">
      <c r="A92" s="24" t="s">
        <v>1155</v>
      </c>
      <c r="B92" s="4">
        <v>102122.94203999999</v>
      </c>
      <c r="C92" s="11">
        <v>5.9682822512244341E-2</v>
      </c>
    </row>
    <row r="93" spans="1:3" x14ac:dyDescent="0.25">
      <c r="A93" s="24" t="s">
        <v>1096</v>
      </c>
      <c r="B93" s="4">
        <v>82514.711519999997</v>
      </c>
      <c r="C93" s="11">
        <v>4.8223354947689118E-2</v>
      </c>
    </row>
    <row r="94" spans="1:3" x14ac:dyDescent="0.25">
      <c r="A94" s="24" t="s">
        <v>851</v>
      </c>
      <c r="B94" s="4">
        <v>65119.329599999997</v>
      </c>
      <c r="C94" s="11">
        <v>3.8057123237899414E-2</v>
      </c>
    </row>
    <row r="95" spans="1:3" x14ac:dyDescent="0.25">
      <c r="A95" s="24" t="s">
        <v>1121</v>
      </c>
      <c r="B95" s="4">
        <v>65066.934229999999</v>
      </c>
      <c r="C95" s="11">
        <v>3.8026502267667787E-2</v>
      </c>
    </row>
    <row r="96" spans="1:3" x14ac:dyDescent="0.25">
      <c r="A96" s="24" t="s">
        <v>1254</v>
      </c>
      <c r="B96" s="4">
        <v>64192.976999999999</v>
      </c>
      <c r="C96" s="11">
        <v>3.7515743047462864E-2</v>
      </c>
    </row>
    <row r="97" spans="1:3" x14ac:dyDescent="0.25">
      <c r="A97" s="24" t="s">
        <v>1261</v>
      </c>
      <c r="B97" s="4">
        <v>58526.83122</v>
      </c>
      <c r="C97" s="11">
        <v>3.4204326766645324E-2</v>
      </c>
    </row>
    <row r="98" spans="1:3" x14ac:dyDescent="0.25">
      <c r="A98" s="24" t="s">
        <v>1164</v>
      </c>
      <c r="B98" s="4">
        <v>58057.65</v>
      </c>
      <c r="C98" s="11">
        <v>3.3930127268276287E-2</v>
      </c>
    </row>
    <row r="99" spans="1:3" x14ac:dyDescent="0.25">
      <c r="A99" s="24" t="s">
        <v>1299</v>
      </c>
      <c r="B99" s="4">
        <v>44173.627960000005</v>
      </c>
      <c r="C99" s="11">
        <v>2.5816009063134453E-2</v>
      </c>
    </row>
    <row r="100" spans="1:3" x14ac:dyDescent="0.25">
      <c r="A100" s="24" t="s">
        <v>1267</v>
      </c>
      <c r="B100" s="4">
        <v>42433.254400000005</v>
      </c>
      <c r="C100" s="11">
        <v>2.4798897685303228E-2</v>
      </c>
    </row>
    <row r="101" spans="1:3" x14ac:dyDescent="0.25">
      <c r="A101" s="24" t="s">
        <v>1211</v>
      </c>
      <c r="B101" s="4">
        <v>41914.215840000004</v>
      </c>
      <c r="C101" s="11">
        <v>2.4495560495493736E-2</v>
      </c>
    </row>
    <row r="102" spans="1:3" x14ac:dyDescent="0.25">
      <c r="A102" s="24" t="s">
        <v>1315</v>
      </c>
      <c r="B102" s="4">
        <v>40563.321749999996</v>
      </c>
      <c r="C102" s="11">
        <v>2.3706069215711272E-2</v>
      </c>
    </row>
    <row r="103" spans="1:3" x14ac:dyDescent="0.25">
      <c r="A103" s="24" t="s">
        <v>998</v>
      </c>
      <c r="B103" s="4">
        <v>40139.874619999995</v>
      </c>
      <c r="C103" s="11">
        <v>2.3458597693658857E-2</v>
      </c>
    </row>
    <row r="104" spans="1:3" x14ac:dyDescent="0.25">
      <c r="A104" s="24" t="s">
        <v>753</v>
      </c>
      <c r="B104" s="4">
        <v>39263.702919999996</v>
      </c>
      <c r="C104" s="11">
        <v>2.2946544290018474E-2</v>
      </c>
    </row>
    <row r="105" spans="1:3" x14ac:dyDescent="0.25">
      <c r="A105" s="24" t="s">
        <v>1215</v>
      </c>
      <c r="B105" s="4">
        <v>36161.097000000002</v>
      </c>
      <c r="C105" s="11">
        <v>2.113331530591548E-2</v>
      </c>
    </row>
    <row r="106" spans="1:3" x14ac:dyDescent="0.25">
      <c r="A106" s="24" t="s">
        <v>976</v>
      </c>
      <c r="B106" s="4">
        <v>34082.864639999993</v>
      </c>
      <c r="C106" s="11">
        <v>1.9918752049086268E-2</v>
      </c>
    </row>
    <row r="107" spans="1:3" x14ac:dyDescent="0.25">
      <c r="A107" s="24" t="s">
        <v>1332</v>
      </c>
      <c r="B107" s="4">
        <v>33938.142760000002</v>
      </c>
      <c r="C107" s="11">
        <v>1.983417349988726E-2</v>
      </c>
    </row>
    <row r="108" spans="1:3" x14ac:dyDescent="0.25">
      <c r="A108" s="24" t="s">
        <v>907</v>
      </c>
      <c r="B108" s="4">
        <v>31556.187599999997</v>
      </c>
      <c r="C108" s="11">
        <v>1.8442108169545304E-2</v>
      </c>
    </row>
    <row r="109" spans="1:3" x14ac:dyDescent="0.25">
      <c r="A109" s="24" t="s">
        <v>1159</v>
      </c>
      <c r="B109" s="4">
        <v>30435.614999999998</v>
      </c>
      <c r="C109" s="11">
        <v>1.7787221674288551E-2</v>
      </c>
    </row>
    <row r="110" spans="1:3" x14ac:dyDescent="0.25">
      <c r="A110" s="24" t="s">
        <v>845</v>
      </c>
      <c r="B110" s="4">
        <v>30151.675319999998</v>
      </c>
      <c r="C110" s="11">
        <v>1.7621281277477561E-2</v>
      </c>
    </row>
    <row r="111" spans="1:3" x14ac:dyDescent="0.25">
      <c r="A111" s="24" t="s">
        <v>790</v>
      </c>
      <c r="B111" s="4">
        <v>29659.68995</v>
      </c>
      <c r="C111" s="11">
        <v>1.7333754548127855E-2</v>
      </c>
    </row>
    <row r="112" spans="1:3" x14ac:dyDescent="0.25">
      <c r="A112" s="24" t="s">
        <v>1063</v>
      </c>
      <c r="B112" s="4">
        <v>27756.432000000001</v>
      </c>
      <c r="C112" s="11">
        <v>1.6221450063398302E-2</v>
      </c>
    </row>
    <row r="113" spans="1:3" x14ac:dyDescent="0.25">
      <c r="A113" s="24" t="s">
        <v>798</v>
      </c>
      <c r="B113" s="4">
        <v>26304.275999999998</v>
      </c>
      <c r="C113" s="11">
        <v>1.5372779166567463E-2</v>
      </c>
    </row>
    <row r="114" spans="1:3" x14ac:dyDescent="0.25">
      <c r="A114" s="24" t="s">
        <v>833</v>
      </c>
      <c r="B114" s="4">
        <v>25502.910479999999</v>
      </c>
      <c r="C114" s="11">
        <v>1.4904444087865372E-2</v>
      </c>
    </row>
    <row r="115" spans="1:3" x14ac:dyDescent="0.25">
      <c r="A115" s="24" t="s">
        <v>926</v>
      </c>
      <c r="B115" s="4">
        <v>24374.594880000001</v>
      </c>
      <c r="C115" s="11">
        <v>1.4245032418485343E-2</v>
      </c>
    </row>
    <row r="116" spans="1:3" x14ac:dyDescent="0.25">
      <c r="A116" s="24" t="s">
        <v>989</v>
      </c>
      <c r="B116" s="4">
        <v>24161.205600000001</v>
      </c>
      <c r="C116" s="11">
        <v>1.4120323178133972E-2</v>
      </c>
    </row>
    <row r="117" spans="1:3" x14ac:dyDescent="0.25">
      <c r="A117" s="24" t="s">
        <v>754</v>
      </c>
      <c r="B117" s="4">
        <v>23782.310720000001</v>
      </c>
      <c r="C117" s="11">
        <v>1.3898888939929389E-2</v>
      </c>
    </row>
    <row r="118" spans="1:3" x14ac:dyDescent="0.25">
      <c r="A118" s="24" t="s">
        <v>1118</v>
      </c>
      <c r="B118" s="4">
        <v>22064.910300000003</v>
      </c>
      <c r="C118" s="11">
        <v>1.2895203554434263E-2</v>
      </c>
    </row>
    <row r="119" spans="1:3" x14ac:dyDescent="0.25">
      <c r="A119" s="24" t="s">
        <v>885</v>
      </c>
      <c r="B119" s="4">
        <v>21572.590500000002</v>
      </c>
      <c r="C119" s="11">
        <v>1.260748137706931E-2</v>
      </c>
    </row>
    <row r="120" spans="1:3" x14ac:dyDescent="0.25">
      <c r="A120" s="24" t="s">
        <v>1029</v>
      </c>
      <c r="B120" s="4">
        <v>20455.985130000001</v>
      </c>
      <c r="C120" s="11">
        <v>1.1954913415525211E-2</v>
      </c>
    </row>
    <row r="121" spans="1:3" x14ac:dyDescent="0.25">
      <c r="A121" s="24" t="s">
        <v>757</v>
      </c>
      <c r="B121" s="4">
        <v>20225.2248</v>
      </c>
      <c r="C121" s="11">
        <v>1.1820052163556359E-2</v>
      </c>
    </row>
    <row r="122" spans="1:3" x14ac:dyDescent="0.25">
      <c r="A122" s="24" t="s">
        <v>806</v>
      </c>
      <c r="B122" s="4">
        <v>20171.63305</v>
      </c>
      <c r="C122" s="11">
        <v>1.178873200337024E-2</v>
      </c>
    </row>
    <row r="123" spans="1:3" x14ac:dyDescent="0.25">
      <c r="A123" s="24" t="s">
        <v>1120</v>
      </c>
      <c r="B123" s="4">
        <v>19773.362699999998</v>
      </c>
      <c r="C123" s="11">
        <v>1.1555974327806709E-2</v>
      </c>
    </row>
    <row r="124" spans="1:3" x14ac:dyDescent="0.25">
      <c r="A124" s="24" t="s">
        <v>1273</v>
      </c>
      <c r="B124" s="4">
        <v>19581.87</v>
      </c>
      <c r="C124" s="11">
        <v>1.1444061915197073E-2</v>
      </c>
    </row>
    <row r="125" spans="1:3" x14ac:dyDescent="0.25">
      <c r="A125" s="24" t="s">
        <v>924</v>
      </c>
      <c r="B125" s="4">
        <v>19542.975350000001</v>
      </c>
      <c r="C125" s="11">
        <v>1.1421331053294206E-2</v>
      </c>
    </row>
    <row r="126" spans="1:3" x14ac:dyDescent="0.25">
      <c r="A126" s="24" t="s">
        <v>1305</v>
      </c>
      <c r="B126" s="4">
        <v>19139.594240000002</v>
      </c>
      <c r="C126" s="11">
        <v>1.1185586540729221E-2</v>
      </c>
    </row>
    <row r="127" spans="1:3" x14ac:dyDescent="0.25">
      <c r="A127" s="24" t="s">
        <v>1130</v>
      </c>
      <c r="B127" s="4">
        <v>18641.222160000001</v>
      </c>
      <c r="C127" s="11">
        <v>1.0894327282020753E-2</v>
      </c>
    </row>
    <row r="128" spans="1:3" x14ac:dyDescent="0.25">
      <c r="A128" s="24" t="s">
        <v>985</v>
      </c>
      <c r="B128" s="4">
        <v>17453.3436</v>
      </c>
      <c r="C128" s="11">
        <v>1.0200105750145853E-2</v>
      </c>
    </row>
    <row r="129" spans="1:3" x14ac:dyDescent="0.25">
      <c r="A129" s="24" t="s">
        <v>1018</v>
      </c>
      <c r="B129" s="4">
        <v>15505.479600000001</v>
      </c>
      <c r="C129" s="11">
        <v>9.0617325397025494E-3</v>
      </c>
    </row>
    <row r="130" spans="1:3" x14ac:dyDescent="0.25">
      <c r="A130" s="24" t="s">
        <v>958</v>
      </c>
      <c r="B130" s="4">
        <v>15490.527</v>
      </c>
      <c r="C130" s="11">
        <v>9.0529939217772349E-3</v>
      </c>
    </row>
    <row r="131" spans="1:3" x14ac:dyDescent="0.25">
      <c r="A131" s="24" t="s">
        <v>1158</v>
      </c>
      <c r="B131" s="4">
        <v>15366.983199999999</v>
      </c>
      <c r="C131" s="11">
        <v>8.9807922936161484E-3</v>
      </c>
    </row>
    <row r="132" spans="1:3" x14ac:dyDescent="0.25">
      <c r="A132" s="24" t="s">
        <v>1268</v>
      </c>
      <c r="B132" s="4">
        <v>15155.326800000001</v>
      </c>
      <c r="C132" s="11">
        <v>8.8570957852465333E-3</v>
      </c>
    </row>
    <row r="133" spans="1:3" x14ac:dyDescent="0.25">
      <c r="A133" s="24" t="s">
        <v>1327</v>
      </c>
      <c r="B133" s="4">
        <v>14910.609600000002</v>
      </c>
      <c r="C133" s="11">
        <v>8.7140778411730797E-3</v>
      </c>
    </row>
    <row r="134" spans="1:3" x14ac:dyDescent="0.25">
      <c r="A134" s="24" t="s">
        <v>900</v>
      </c>
      <c r="B134" s="4">
        <v>14448.298699999998</v>
      </c>
      <c r="C134" s="11">
        <v>8.4438935041475285E-3</v>
      </c>
    </row>
    <row r="135" spans="1:3" x14ac:dyDescent="0.25">
      <c r="A135" s="24" t="s">
        <v>1276</v>
      </c>
      <c r="B135" s="4">
        <v>14114.068500000001</v>
      </c>
      <c r="C135" s="11">
        <v>8.2485622562775002E-3</v>
      </c>
    </row>
    <row r="136" spans="1:3" x14ac:dyDescent="0.25">
      <c r="A136" s="24" t="s">
        <v>1102</v>
      </c>
      <c r="B136" s="4">
        <v>13784.586000000001</v>
      </c>
      <c r="C136" s="11">
        <v>8.0560056654118729E-3</v>
      </c>
    </row>
    <row r="137" spans="1:3" x14ac:dyDescent="0.25">
      <c r="A137" s="24" t="s">
        <v>836</v>
      </c>
      <c r="B137" s="4">
        <v>13669.81</v>
      </c>
      <c r="C137" s="11">
        <v>7.9889281263219539E-3</v>
      </c>
    </row>
    <row r="138" spans="1:3" x14ac:dyDescent="0.25">
      <c r="A138" s="24" t="s">
        <v>1079</v>
      </c>
      <c r="B138" s="4">
        <v>13637.287999999999</v>
      </c>
      <c r="C138" s="11">
        <v>7.9699215768143719E-3</v>
      </c>
    </row>
    <row r="139" spans="1:3" x14ac:dyDescent="0.25">
      <c r="A139" s="24" t="s">
        <v>767</v>
      </c>
      <c r="B139" s="4">
        <v>13218.5</v>
      </c>
      <c r="C139" s="11">
        <v>7.7251729495718497E-3</v>
      </c>
    </row>
    <row r="140" spans="1:3" x14ac:dyDescent="0.25">
      <c r="A140" s="24" t="s">
        <v>879</v>
      </c>
      <c r="B140" s="4">
        <v>12954.358080000002</v>
      </c>
      <c r="C140" s="11">
        <v>7.5708027853904399E-3</v>
      </c>
    </row>
    <row r="141" spans="1:3" x14ac:dyDescent="0.25">
      <c r="A141" s="24" t="s">
        <v>838</v>
      </c>
      <c r="B141" s="4">
        <v>12335.654849999999</v>
      </c>
      <c r="C141" s="11">
        <v>7.2092194396092433E-3</v>
      </c>
    </row>
    <row r="142" spans="1:3" x14ac:dyDescent="0.25">
      <c r="A142" s="24" t="s">
        <v>1083</v>
      </c>
      <c r="B142" s="4">
        <v>12236.874600000001</v>
      </c>
      <c r="C142" s="11">
        <v>7.151490157523384E-3</v>
      </c>
    </row>
    <row r="143" spans="1:3" x14ac:dyDescent="0.25">
      <c r="A143" s="24" t="s">
        <v>1017</v>
      </c>
      <c r="B143" s="4">
        <v>11696.156879999999</v>
      </c>
      <c r="C143" s="11">
        <v>6.8354832048511307E-3</v>
      </c>
    </row>
    <row r="144" spans="1:3" x14ac:dyDescent="0.25">
      <c r="A144" s="24" t="s">
        <v>1248</v>
      </c>
      <c r="B144" s="4">
        <v>10859.64</v>
      </c>
      <c r="C144" s="11">
        <v>6.3466049226529814E-3</v>
      </c>
    </row>
    <row r="145" spans="1:3" x14ac:dyDescent="0.25">
      <c r="A145" s="24" t="s">
        <v>1043</v>
      </c>
      <c r="B145" s="4">
        <v>9847.2358600000007</v>
      </c>
      <c r="C145" s="11">
        <v>5.7549343793717811E-3</v>
      </c>
    </row>
    <row r="146" spans="1:3" x14ac:dyDescent="0.25">
      <c r="A146" s="24" t="s">
        <v>980</v>
      </c>
      <c r="B146" s="4">
        <v>9774.3888000000006</v>
      </c>
      <c r="C146" s="11">
        <v>5.7123610058900827E-3</v>
      </c>
    </row>
    <row r="147" spans="1:3" x14ac:dyDescent="0.25">
      <c r="A147" s="24" t="s">
        <v>1179</v>
      </c>
      <c r="B147" s="4">
        <v>9771.4483199999995</v>
      </c>
      <c r="C147" s="11">
        <v>5.7106425267468537E-3</v>
      </c>
    </row>
    <row r="148" spans="1:3" x14ac:dyDescent="0.25">
      <c r="A148" s="24" t="s">
        <v>1013</v>
      </c>
      <c r="B148" s="4">
        <v>8907.6924999999992</v>
      </c>
      <c r="C148" s="11">
        <v>5.2058452278325104E-3</v>
      </c>
    </row>
    <row r="149" spans="1:3" x14ac:dyDescent="0.25">
      <c r="A149" s="24" t="s">
        <v>1009</v>
      </c>
      <c r="B149" s="4">
        <v>8567.3924999999999</v>
      </c>
      <c r="C149" s="11">
        <v>5.0069666595577971E-3</v>
      </c>
    </row>
    <row r="150" spans="1:3" x14ac:dyDescent="0.25">
      <c r="A150" s="24" t="s">
        <v>866</v>
      </c>
      <c r="B150" s="4">
        <v>8336.8896000000004</v>
      </c>
      <c r="C150" s="11">
        <v>4.8722558551641173E-3</v>
      </c>
    </row>
    <row r="151" spans="1:3" x14ac:dyDescent="0.25">
      <c r="A151" s="24" t="s">
        <v>1242</v>
      </c>
      <c r="B151" s="4">
        <v>8297.4286000000011</v>
      </c>
      <c r="C151" s="11">
        <v>4.8491940062581861E-3</v>
      </c>
    </row>
    <row r="152" spans="1:3" x14ac:dyDescent="0.25">
      <c r="A152" s="24" t="s">
        <v>1191</v>
      </c>
      <c r="B152" s="4">
        <v>7643.2649999999994</v>
      </c>
      <c r="C152" s="11">
        <v>4.4668868649551221E-3</v>
      </c>
    </row>
    <row r="153" spans="1:3" x14ac:dyDescent="0.25">
      <c r="A153" s="24" t="s">
        <v>749</v>
      </c>
      <c r="B153" s="4">
        <v>7090.5672000000004</v>
      </c>
      <c r="C153" s="11">
        <v>4.1438784983592247E-3</v>
      </c>
    </row>
    <row r="154" spans="1:3" x14ac:dyDescent="0.25">
      <c r="A154" s="24" t="s">
        <v>1337</v>
      </c>
      <c r="B154" s="4">
        <v>7071.6331400000008</v>
      </c>
      <c r="C154" s="11">
        <v>4.1328130304061619E-3</v>
      </c>
    </row>
    <row r="155" spans="1:3" x14ac:dyDescent="0.25">
      <c r="A155" s="24" t="s">
        <v>805</v>
      </c>
      <c r="B155" s="4">
        <v>6393.0952799999995</v>
      </c>
      <c r="C155" s="11">
        <v>3.7362610523956172E-3</v>
      </c>
    </row>
    <row r="156" spans="1:3" x14ac:dyDescent="0.25">
      <c r="A156" s="24" t="s">
        <v>1038</v>
      </c>
      <c r="B156" s="4">
        <v>5932.7856000000002</v>
      </c>
      <c r="C156" s="11">
        <v>3.467246270963377E-3</v>
      </c>
    </row>
    <row r="157" spans="1:3" x14ac:dyDescent="0.25">
      <c r="A157" s="24" t="s">
        <v>786</v>
      </c>
      <c r="B157" s="4">
        <v>5785.8</v>
      </c>
      <c r="C157" s="11">
        <v>3.3813447555798926E-3</v>
      </c>
    </row>
    <row r="158" spans="1:3" x14ac:dyDescent="0.25">
      <c r="A158" s="24" t="s">
        <v>1143</v>
      </c>
      <c r="B158" s="4">
        <v>5323.9903199999999</v>
      </c>
      <c r="C158" s="11">
        <v>3.1114533421981597E-3</v>
      </c>
    </row>
    <row r="159" spans="1:3" x14ac:dyDescent="0.25">
      <c r="A159" s="24" t="s">
        <v>1136</v>
      </c>
      <c r="B159" s="4">
        <v>5250.4239000000007</v>
      </c>
      <c r="C159" s="11">
        <v>3.068459559410337E-3</v>
      </c>
    </row>
    <row r="160" spans="1:3" x14ac:dyDescent="0.25">
      <c r="A160" s="24" t="s">
        <v>1141</v>
      </c>
      <c r="B160" s="4">
        <v>4679.7141600000004</v>
      </c>
      <c r="C160" s="11">
        <v>2.7349246314302194E-3</v>
      </c>
    </row>
    <row r="161" spans="1:3" x14ac:dyDescent="0.25">
      <c r="A161" s="24" t="s">
        <v>1297</v>
      </c>
      <c r="B161" s="4">
        <v>4229.4321199999995</v>
      </c>
      <c r="C161" s="11">
        <v>2.4717702163993128E-3</v>
      </c>
    </row>
    <row r="162" spans="1:3" x14ac:dyDescent="0.25">
      <c r="A162" s="24" t="s">
        <v>739</v>
      </c>
      <c r="B162" s="4">
        <v>4141.7599999999993</v>
      </c>
      <c r="C162" s="11">
        <v>2.4205327620848583E-3</v>
      </c>
    </row>
    <row r="163" spans="1:3" x14ac:dyDescent="0.25">
      <c r="A163" s="24" t="s">
        <v>1104</v>
      </c>
      <c r="B163" s="4">
        <v>4133.25108</v>
      </c>
      <c r="C163" s="11">
        <v>2.4155599679997453E-3</v>
      </c>
    </row>
    <row r="164" spans="1:3" x14ac:dyDescent="0.25">
      <c r="A164" s="24" t="s">
        <v>1241</v>
      </c>
      <c r="B164" s="4">
        <v>3921.1744000000008</v>
      </c>
      <c r="C164" s="11">
        <v>2.2916178390463087E-3</v>
      </c>
    </row>
    <row r="165" spans="1:3" x14ac:dyDescent="0.25">
      <c r="A165" s="24" t="s">
        <v>1316</v>
      </c>
      <c r="B165" s="4">
        <v>3823.6151599999998</v>
      </c>
      <c r="C165" s="11">
        <v>2.2346021412115473E-3</v>
      </c>
    </row>
    <row r="166" spans="1:3" x14ac:dyDescent="0.25">
      <c r="A166" s="24" t="s">
        <v>973</v>
      </c>
      <c r="B166" s="4">
        <v>3823.5108</v>
      </c>
      <c r="C166" s="11">
        <v>2.2345411510047149E-3</v>
      </c>
    </row>
    <row r="167" spans="1:3" x14ac:dyDescent="0.25">
      <c r="A167" s="24" t="s">
        <v>880</v>
      </c>
      <c r="B167" s="4">
        <v>3562.9028999999996</v>
      </c>
      <c r="C167" s="11">
        <v>2.0822363433847329E-3</v>
      </c>
    </row>
    <row r="168" spans="1:3" x14ac:dyDescent="0.25">
      <c r="A168" s="24" t="s">
        <v>787</v>
      </c>
      <c r="B168" s="4">
        <v>2518.8755800000004</v>
      </c>
      <c r="C168" s="11">
        <v>1.4720845401485121E-3</v>
      </c>
    </row>
    <row r="169" spans="1:3" x14ac:dyDescent="0.25">
      <c r="A169" s="24" t="s">
        <v>1209</v>
      </c>
      <c r="B169" s="4">
        <v>1009.2969000000002</v>
      </c>
      <c r="C169" s="11">
        <v>5.8985460604204143E-4</v>
      </c>
    </row>
    <row r="170" spans="1:3" x14ac:dyDescent="0.25">
      <c r="A170" s="24" t="s">
        <v>853</v>
      </c>
      <c r="B170" s="4">
        <v>592.92849000000001</v>
      </c>
      <c r="C170" s="11">
        <v>3.4652003873196529E-4</v>
      </c>
    </row>
    <row r="171" spans="1:3" x14ac:dyDescent="0.25">
      <c r="A171" s="24" t="s">
        <v>1122</v>
      </c>
      <c r="B171" s="4">
        <v>434.45248000000004</v>
      </c>
      <c r="C171" s="11">
        <v>2.5390328300264062E-4</v>
      </c>
    </row>
    <row r="172" spans="1:3" x14ac:dyDescent="0.25">
      <c r="A172" s="24" t="s">
        <v>1363</v>
      </c>
      <c r="B172" s="4">
        <v>266.17821999999995</v>
      </c>
      <c r="C172" s="11">
        <v>1.5556022127391036E-4</v>
      </c>
    </row>
    <row r="173" spans="1:3" x14ac:dyDescent="0.25">
      <c r="A173" s="21" t="s">
        <v>728</v>
      </c>
      <c r="B173" s="4">
        <v>1616102.6546599993</v>
      </c>
      <c r="C173" s="11">
        <v>0.14787496288103533</v>
      </c>
    </row>
    <row r="174" spans="1:3" x14ac:dyDescent="0.25">
      <c r="A174" s="24" t="s">
        <v>1271</v>
      </c>
      <c r="B174" s="4">
        <v>66260.314239999992</v>
      </c>
      <c r="C174" s="11">
        <v>4.1000065217973447E-2</v>
      </c>
    </row>
    <row r="175" spans="1:3" x14ac:dyDescent="0.25">
      <c r="A175" s="24" t="s">
        <v>1157</v>
      </c>
      <c r="B175" s="4">
        <v>58091.634960000003</v>
      </c>
      <c r="C175" s="11">
        <v>3.5945510511039599E-2</v>
      </c>
    </row>
    <row r="176" spans="1:3" x14ac:dyDescent="0.25">
      <c r="A176" s="24" t="s">
        <v>933</v>
      </c>
      <c r="B176" s="4">
        <v>55880.483749999999</v>
      </c>
      <c r="C176" s="11">
        <v>3.457731078460255E-2</v>
      </c>
    </row>
    <row r="177" spans="1:3" x14ac:dyDescent="0.25">
      <c r="A177" s="24" t="s">
        <v>1289</v>
      </c>
      <c r="B177" s="4">
        <v>50545.319219999998</v>
      </c>
      <c r="C177" s="11">
        <v>3.1276057293918545E-2</v>
      </c>
    </row>
    <row r="178" spans="1:3" x14ac:dyDescent="0.25">
      <c r="A178" s="24" t="s">
        <v>1090</v>
      </c>
      <c r="B178" s="4">
        <v>43907.94</v>
      </c>
      <c r="C178" s="11">
        <v>2.7169029067177351E-2</v>
      </c>
    </row>
    <row r="179" spans="1:3" x14ac:dyDescent="0.25">
      <c r="A179" s="24" t="s">
        <v>829</v>
      </c>
      <c r="B179" s="4">
        <v>43209.006119999991</v>
      </c>
      <c r="C179" s="11">
        <v>2.6736547950965674E-2</v>
      </c>
    </row>
    <row r="180" spans="1:3" x14ac:dyDescent="0.25">
      <c r="A180" s="24" t="s">
        <v>1047</v>
      </c>
      <c r="B180" s="4">
        <v>40325.31</v>
      </c>
      <c r="C180" s="11">
        <v>2.4952195879217685E-2</v>
      </c>
    </row>
    <row r="181" spans="1:3" x14ac:dyDescent="0.25">
      <c r="A181" s="24" t="s">
        <v>1335</v>
      </c>
      <c r="B181" s="4">
        <v>39810.328000000001</v>
      </c>
      <c r="C181" s="11">
        <v>2.4633539141345834E-2</v>
      </c>
    </row>
    <row r="182" spans="1:3" x14ac:dyDescent="0.25">
      <c r="A182" s="24" t="s">
        <v>1071</v>
      </c>
      <c r="B182" s="4">
        <v>38535.955099999999</v>
      </c>
      <c r="C182" s="11">
        <v>2.3844992141360793E-2</v>
      </c>
    </row>
    <row r="183" spans="1:3" x14ac:dyDescent="0.25">
      <c r="A183" s="24" t="s">
        <v>1115</v>
      </c>
      <c r="B183" s="4">
        <v>37562.28</v>
      </c>
      <c r="C183" s="11">
        <v>2.3242508693176095E-2</v>
      </c>
    </row>
    <row r="184" spans="1:3" x14ac:dyDescent="0.25">
      <c r="A184" s="24" t="s">
        <v>1204</v>
      </c>
      <c r="B184" s="4">
        <v>36549.429260000004</v>
      </c>
      <c r="C184" s="11">
        <v>2.2615784433377709E-2</v>
      </c>
    </row>
    <row r="185" spans="1:3" x14ac:dyDescent="0.25">
      <c r="A185" s="24" t="s">
        <v>872</v>
      </c>
      <c r="B185" s="4">
        <v>35567.737920000007</v>
      </c>
      <c r="C185" s="11">
        <v>2.2008340755731794E-2</v>
      </c>
    </row>
    <row r="186" spans="1:3" x14ac:dyDescent="0.25">
      <c r="A186" s="24" t="s">
        <v>783</v>
      </c>
      <c r="B186" s="4">
        <v>34444.462359999998</v>
      </c>
      <c r="C186" s="11">
        <v>2.1313288645792447E-2</v>
      </c>
    </row>
    <row r="187" spans="1:3" x14ac:dyDescent="0.25">
      <c r="A187" s="24" t="s">
        <v>1262</v>
      </c>
      <c r="B187" s="4">
        <v>33421.1</v>
      </c>
      <c r="C187" s="11">
        <v>2.0680060083826318E-2</v>
      </c>
    </row>
    <row r="188" spans="1:3" x14ac:dyDescent="0.25">
      <c r="A188" s="24" t="s">
        <v>1280</v>
      </c>
      <c r="B188" s="4">
        <v>31822.023930000003</v>
      </c>
      <c r="C188" s="11">
        <v>1.9690595667448376E-2</v>
      </c>
    </row>
    <row r="189" spans="1:3" x14ac:dyDescent="0.25">
      <c r="A189" s="24" t="s">
        <v>776</v>
      </c>
      <c r="B189" s="4">
        <v>30596.565999999999</v>
      </c>
      <c r="C189" s="11">
        <v>1.8932315909373342E-2</v>
      </c>
    </row>
    <row r="190" spans="1:3" x14ac:dyDescent="0.25">
      <c r="A190" s="24" t="s">
        <v>887</v>
      </c>
      <c r="B190" s="4">
        <v>29654.83008</v>
      </c>
      <c r="C190" s="11">
        <v>1.8349595549819128E-2</v>
      </c>
    </row>
    <row r="191" spans="1:3" x14ac:dyDescent="0.25">
      <c r="A191" s="24" t="s">
        <v>1220</v>
      </c>
      <c r="B191" s="4">
        <v>28856.475000000002</v>
      </c>
      <c r="C191" s="11">
        <v>1.785559532174082E-2</v>
      </c>
    </row>
    <row r="192" spans="1:3" x14ac:dyDescent="0.25">
      <c r="A192" s="24" t="s">
        <v>953</v>
      </c>
      <c r="B192" s="4">
        <v>28211.92124</v>
      </c>
      <c r="C192" s="11">
        <v>1.7456763132373737E-2</v>
      </c>
    </row>
    <row r="193" spans="1:3" x14ac:dyDescent="0.25">
      <c r="A193" s="24" t="s">
        <v>1208</v>
      </c>
      <c r="B193" s="4">
        <v>27194.152039999997</v>
      </c>
      <c r="C193" s="11">
        <v>1.6826995464419424E-2</v>
      </c>
    </row>
    <row r="194" spans="1:3" x14ac:dyDescent="0.25">
      <c r="A194" s="24" t="s">
        <v>750</v>
      </c>
      <c r="B194" s="4">
        <v>25948.414799999995</v>
      </c>
      <c r="C194" s="11">
        <v>1.6056167425490122E-2</v>
      </c>
    </row>
    <row r="195" spans="1:3" x14ac:dyDescent="0.25">
      <c r="A195" s="24" t="s">
        <v>987</v>
      </c>
      <c r="B195" s="4">
        <v>25483.91488</v>
      </c>
      <c r="C195" s="11">
        <v>1.5768747614217232E-2</v>
      </c>
    </row>
    <row r="196" spans="1:3" x14ac:dyDescent="0.25">
      <c r="A196" s="24" t="s">
        <v>1350</v>
      </c>
      <c r="B196" s="4">
        <v>25174.028880000002</v>
      </c>
      <c r="C196" s="11">
        <v>1.5576998656249464E-2</v>
      </c>
    </row>
    <row r="197" spans="1:3" x14ac:dyDescent="0.25">
      <c r="A197" s="24" t="s">
        <v>1139</v>
      </c>
      <c r="B197" s="4">
        <v>22457.143800000002</v>
      </c>
      <c r="C197" s="11">
        <v>1.3895864681148368E-2</v>
      </c>
    </row>
    <row r="198" spans="1:3" x14ac:dyDescent="0.25">
      <c r="A198" s="24" t="s">
        <v>1249</v>
      </c>
      <c r="B198" s="4">
        <v>22201.762229999997</v>
      </c>
      <c r="C198" s="11">
        <v>1.3737841569643899E-2</v>
      </c>
    </row>
    <row r="199" spans="1:3" x14ac:dyDescent="0.25">
      <c r="A199" s="24" t="s">
        <v>1177</v>
      </c>
      <c r="B199" s="4">
        <v>21664.440000000002</v>
      </c>
      <c r="C199" s="11">
        <v>1.3405361310143899E-2</v>
      </c>
    </row>
    <row r="200" spans="1:3" x14ac:dyDescent="0.25">
      <c r="A200" s="24" t="s">
        <v>747</v>
      </c>
      <c r="B200" s="4">
        <v>21585.15</v>
      </c>
      <c r="C200" s="11">
        <v>1.3356298832725544E-2</v>
      </c>
    </row>
    <row r="201" spans="1:3" x14ac:dyDescent="0.25">
      <c r="A201" s="24" t="s">
        <v>1173</v>
      </c>
      <c r="B201" s="4">
        <v>20672.289000000001</v>
      </c>
      <c r="C201" s="11">
        <v>1.27914454817532E-2</v>
      </c>
    </row>
    <row r="202" spans="1:3" x14ac:dyDescent="0.25">
      <c r="A202" s="24" t="s">
        <v>1076</v>
      </c>
      <c r="B202" s="4">
        <v>20053.439999999999</v>
      </c>
      <c r="C202" s="11">
        <v>1.2408518692903764E-2</v>
      </c>
    </row>
    <row r="203" spans="1:3" x14ac:dyDescent="0.25">
      <c r="A203" s="24" t="s">
        <v>1148</v>
      </c>
      <c r="B203" s="4">
        <v>18411.4084</v>
      </c>
      <c r="C203" s="11">
        <v>1.1392474572646159E-2</v>
      </c>
    </row>
    <row r="204" spans="1:3" x14ac:dyDescent="0.25">
      <c r="A204" s="24" t="s">
        <v>815</v>
      </c>
      <c r="B204" s="4">
        <v>18258.868320000001</v>
      </c>
      <c r="C204" s="11">
        <v>1.1298086954656577E-2</v>
      </c>
    </row>
    <row r="205" spans="1:3" x14ac:dyDescent="0.25">
      <c r="A205" s="24" t="s">
        <v>1343</v>
      </c>
      <c r="B205" s="4">
        <v>18003.847679999999</v>
      </c>
      <c r="C205" s="11">
        <v>1.1140287176737361E-2</v>
      </c>
    </row>
    <row r="206" spans="1:3" x14ac:dyDescent="0.25">
      <c r="A206" s="24" t="s">
        <v>735</v>
      </c>
      <c r="B206" s="4">
        <v>17960.432489999999</v>
      </c>
      <c r="C206" s="11">
        <v>1.1113423047856183E-2</v>
      </c>
    </row>
    <row r="207" spans="1:3" x14ac:dyDescent="0.25">
      <c r="A207" s="24" t="s">
        <v>1134</v>
      </c>
      <c r="B207" s="4">
        <v>17427.164800000002</v>
      </c>
      <c r="C207" s="11">
        <v>1.0783451626509693E-2</v>
      </c>
    </row>
    <row r="208" spans="1:3" x14ac:dyDescent="0.25">
      <c r="A208" s="24" t="s">
        <v>969</v>
      </c>
      <c r="B208" s="4">
        <v>17359.804799999998</v>
      </c>
      <c r="C208" s="11">
        <v>1.0741771105903051E-2</v>
      </c>
    </row>
    <row r="209" spans="1:3" x14ac:dyDescent="0.25">
      <c r="A209" s="24" t="s">
        <v>962</v>
      </c>
      <c r="B209" s="4">
        <v>16609.090809999998</v>
      </c>
      <c r="C209" s="11">
        <v>1.0277249877727768E-2</v>
      </c>
    </row>
    <row r="210" spans="1:3" x14ac:dyDescent="0.25">
      <c r="A210" s="24" t="s">
        <v>1202</v>
      </c>
      <c r="B210" s="4">
        <v>16252.219979999998</v>
      </c>
      <c r="C210" s="11">
        <v>1.0056427995546601E-2</v>
      </c>
    </row>
    <row r="211" spans="1:3" x14ac:dyDescent="0.25">
      <c r="A211" s="24" t="s">
        <v>1069</v>
      </c>
      <c r="B211" s="4">
        <v>16219.34496</v>
      </c>
      <c r="C211" s="11">
        <v>1.0036085834790164E-2</v>
      </c>
    </row>
    <row r="212" spans="1:3" x14ac:dyDescent="0.25">
      <c r="A212" s="24" t="s">
        <v>942</v>
      </c>
      <c r="B212" s="4">
        <v>15825.399369999997</v>
      </c>
      <c r="C212" s="11">
        <v>9.7923231079212556E-3</v>
      </c>
    </row>
    <row r="213" spans="1:3" x14ac:dyDescent="0.25">
      <c r="A213" s="24" t="s">
        <v>910</v>
      </c>
      <c r="B213" s="4">
        <v>15656.47056</v>
      </c>
      <c r="C213" s="11">
        <v>9.6877945932796316E-3</v>
      </c>
    </row>
    <row r="214" spans="1:3" x14ac:dyDescent="0.25">
      <c r="A214" s="24" t="s">
        <v>772</v>
      </c>
      <c r="B214" s="4">
        <v>14968.239</v>
      </c>
      <c r="C214" s="11">
        <v>9.2619357791656268E-3</v>
      </c>
    </row>
    <row r="215" spans="1:3" x14ac:dyDescent="0.25">
      <c r="A215" s="24" t="s">
        <v>882</v>
      </c>
      <c r="B215" s="4">
        <v>14877.464000000002</v>
      </c>
      <c r="C215" s="11">
        <v>9.2057666987311326E-3</v>
      </c>
    </row>
    <row r="216" spans="1:3" x14ac:dyDescent="0.25">
      <c r="A216" s="24" t="s">
        <v>1093</v>
      </c>
      <c r="B216" s="4">
        <v>14813.731920000002</v>
      </c>
      <c r="C216" s="11">
        <v>9.1663310355223453E-3</v>
      </c>
    </row>
    <row r="217" spans="1:3" x14ac:dyDescent="0.25">
      <c r="A217" s="24" t="s">
        <v>1292</v>
      </c>
      <c r="B217" s="4">
        <v>13251.48</v>
      </c>
      <c r="C217" s="11">
        <v>8.1996523932372899E-3</v>
      </c>
    </row>
    <row r="218" spans="1:3" x14ac:dyDescent="0.25">
      <c r="A218" s="24" t="s">
        <v>1163</v>
      </c>
      <c r="B218" s="4">
        <v>12955.824749999998</v>
      </c>
      <c r="C218" s="11">
        <v>8.0167090330816176E-3</v>
      </c>
    </row>
    <row r="219" spans="1:3" x14ac:dyDescent="0.25">
      <c r="A219" s="24" t="s">
        <v>1098</v>
      </c>
      <c r="B219" s="4">
        <v>12717.311040000001</v>
      </c>
      <c r="C219" s="11">
        <v>7.8691232907327335E-3</v>
      </c>
    </row>
    <row r="220" spans="1:3" x14ac:dyDescent="0.25">
      <c r="A220" s="24" t="s">
        <v>999</v>
      </c>
      <c r="B220" s="4">
        <v>12597.52224</v>
      </c>
      <c r="C220" s="11">
        <v>7.7950012665812408E-3</v>
      </c>
    </row>
    <row r="221" spans="1:3" x14ac:dyDescent="0.25">
      <c r="A221" s="24" t="s">
        <v>1183</v>
      </c>
      <c r="B221" s="4">
        <v>12462.65055</v>
      </c>
      <c r="C221" s="11">
        <v>7.7115463637561638E-3</v>
      </c>
    </row>
    <row r="222" spans="1:3" x14ac:dyDescent="0.25">
      <c r="A222" s="24" t="s">
        <v>868</v>
      </c>
      <c r="B222" s="4">
        <v>12031.491680000001</v>
      </c>
      <c r="C222" s="11">
        <v>7.4447570798225216E-3</v>
      </c>
    </row>
    <row r="223" spans="1:3" x14ac:dyDescent="0.25">
      <c r="A223" s="24" t="s">
        <v>898</v>
      </c>
      <c r="B223" s="4">
        <v>11851.806399999999</v>
      </c>
      <c r="C223" s="11">
        <v>7.3335727565483266E-3</v>
      </c>
    </row>
    <row r="224" spans="1:3" x14ac:dyDescent="0.25">
      <c r="A224" s="24" t="s">
        <v>1008</v>
      </c>
      <c r="B224" s="4">
        <v>11417.429099999999</v>
      </c>
      <c r="C224" s="11">
        <v>7.0647919963982946E-3</v>
      </c>
    </row>
    <row r="225" spans="1:3" x14ac:dyDescent="0.25">
      <c r="A225" s="24" t="s">
        <v>1260</v>
      </c>
      <c r="B225" s="4">
        <v>11406.96</v>
      </c>
      <c r="C225" s="11">
        <v>7.0583140044404111E-3</v>
      </c>
    </row>
    <row r="226" spans="1:3" x14ac:dyDescent="0.25">
      <c r="A226" s="24" t="s">
        <v>738</v>
      </c>
      <c r="B226" s="4">
        <v>10957.9797</v>
      </c>
      <c r="C226" s="11">
        <v>6.7804973083874882E-3</v>
      </c>
    </row>
    <row r="227" spans="1:3" x14ac:dyDescent="0.25">
      <c r="A227" s="24" t="s">
        <v>1235</v>
      </c>
      <c r="B227" s="4">
        <v>10869.182940000001</v>
      </c>
      <c r="C227" s="11">
        <v>6.725552308610429E-3</v>
      </c>
    </row>
    <row r="228" spans="1:3" x14ac:dyDescent="0.25">
      <c r="A228" s="24" t="s">
        <v>777</v>
      </c>
      <c r="B228" s="4">
        <v>10666.229420000001</v>
      </c>
      <c r="C228" s="11">
        <v>6.5999702365713868E-3</v>
      </c>
    </row>
    <row r="229" spans="1:3" x14ac:dyDescent="0.25">
      <c r="A229" s="24" t="s">
        <v>1347</v>
      </c>
      <c r="B229" s="4">
        <v>10464.138360000001</v>
      </c>
      <c r="C229" s="11">
        <v>6.4749218311267974E-3</v>
      </c>
    </row>
    <row r="230" spans="1:3" x14ac:dyDescent="0.25">
      <c r="A230" s="24" t="s">
        <v>1203</v>
      </c>
      <c r="B230" s="4">
        <v>10428.057360000001</v>
      </c>
      <c r="C230" s="11">
        <v>6.4525958978725196E-3</v>
      </c>
    </row>
    <row r="231" spans="1:3" x14ac:dyDescent="0.25">
      <c r="A231" s="24" t="s">
        <v>1342</v>
      </c>
      <c r="B231" s="4">
        <v>10260.060159999999</v>
      </c>
      <c r="C231" s="11">
        <v>6.3486438379488598E-3</v>
      </c>
    </row>
    <row r="232" spans="1:3" x14ac:dyDescent="0.25">
      <c r="A232" s="24" t="s">
        <v>826</v>
      </c>
      <c r="B232" s="4">
        <v>10161.46624</v>
      </c>
      <c r="C232" s="11">
        <v>6.2876366242575104E-3</v>
      </c>
    </row>
    <row r="233" spans="1:3" x14ac:dyDescent="0.25">
      <c r="A233" s="24" t="s">
        <v>877</v>
      </c>
      <c r="B233" s="4">
        <v>9969.4201499999999</v>
      </c>
      <c r="C233" s="11">
        <v>6.1688037707588557E-3</v>
      </c>
    </row>
    <row r="234" spans="1:3" x14ac:dyDescent="0.25">
      <c r="A234" s="24" t="s">
        <v>1035</v>
      </c>
      <c r="B234" s="4">
        <v>9866.3104799999983</v>
      </c>
      <c r="C234" s="11">
        <v>6.1050023348149891E-3</v>
      </c>
    </row>
    <row r="235" spans="1:3" x14ac:dyDescent="0.25">
      <c r="A235" s="24" t="s">
        <v>1119</v>
      </c>
      <c r="B235" s="4">
        <v>9586.8057599999993</v>
      </c>
      <c r="C235" s="11">
        <v>5.932052479684158E-3</v>
      </c>
    </row>
    <row r="236" spans="1:3" x14ac:dyDescent="0.25">
      <c r="A236" s="24" t="s">
        <v>1258</v>
      </c>
      <c r="B236" s="4">
        <v>8326.6852500000005</v>
      </c>
      <c r="C236" s="11">
        <v>5.1523244677497259E-3</v>
      </c>
    </row>
    <row r="237" spans="1:3" x14ac:dyDescent="0.25">
      <c r="A237" s="24" t="s">
        <v>884</v>
      </c>
      <c r="B237" s="4">
        <v>7901.5041599999995</v>
      </c>
      <c r="C237" s="11">
        <v>4.889234070135441E-3</v>
      </c>
    </row>
    <row r="238" spans="1:3" x14ac:dyDescent="0.25">
      <c r="A238" s="24" t="s">
        <v>1003</v>
      </c>
      <c r="B238" s="4">
        <v>7678.2113999999992</v>
      </c>
      <c r="C238" s="11">
        <v>4.7510666342017518E-3</v>
      </c>
    </row>
    <row r="239" spans="1:3" x14ac:dyDescent="0.25">
      <c r="A239" s="24" t="s">
        <v>1333</v>
      </c>
      <c r="B239" s="4">
        <v>7466.3063999999986</v>
      </c>
      <c r="C239" s="11">
        <v>4.6199456318390762E-3</v>
      </c>
    </row>
    <row r="240" spans="1:3" x14ac:dyDescent="0.25">
      <c r="A240" s="24" t="s">
        <v>963</v>
      </c>
      <c r="B240" s="4">
        <v>7446.5209000000004</v>
      </c>
      <c r="C240" s="11">
        <v>4.6077029070697387E-3</v>
      </c>
    </row>
    <row r="241" spans="1:3" x14ac:dyDescent="0.25">
      <c r="A241" s="24" t="s">
        <v>780</v>
      </c>
      <c r="B241" s="4">
        <v>7135.57</v>
      </c>
      <c r="C241" s="11">
        <v>4.4152950181875691E-3</v>
      </c>
    </row>
    <row r="242" spans="1:3" x14ac:dyDescent="0.25">
      <c r="A242" s="24" t="s">
        <v>946</v>
      </c>
      <c r="B242" s="4">
        <v>6984.8246399999998</v>
      </c>
      <c r="C242" s="11">
        <v>4.3220179237125804E-3</v>
      </c>
    </row>
    <row r="243" spans="1:3" x14ac:dyDescent="0.25">
      <c r="A243" s="24" t="s">
        <v>1144</v>
      </c>
      <c r="B243" s="4">
        <v>6899.8804600000003</v>
      </c>
      <c r="C243" s="11">
        <v>4.2694567947799194E-3</v>
      </c>
    </row>
    <row r="244" spans="1:3" x14ac:dyDescent="0.25">
      <c r="A244" s="24" t="s">
        <v>769</v>
      </c>
      <c r="B244" s="4">
        <v>6631.6443100000006</v>
      </c>
      <c r="C244" s="11">
        <v>4.1034796217169671E-3</v>
      </c>
    </row>
    <row r="245" spans="1:3" x14ac:dyDescent="0.25">
      <c r="A245" s="24" t="s">
        <v>952</v>
      </c>
      <c r="B245" s="4">
        <v>6535.6324800000002</v>
      </c>
      <c r="C245" s="11">
        <v>4.04407013450206E-3</v>
      </c>
    </row>
    <row r="246" spans="1:3" x14ac:dyDescent="0.25">
      <c r="A246" s="24" t="s">
        <v>1176</v>
      </c>
      <c r="B246" s="4">
        <v>5960.04288</v>
      </c>
      <c r="C246" s="11">
        <v>3.6879110759544492E-3</v>
      </c>
    </row>
    <row r="247" spans="1:3" x14ac:dyDescent="0.25">
      <c r="A247" s="24" t="s">
        <v>1336</v>
      </c>
      <c r="B247" s="4">
        <v>5457.4317000000001</v>
      </c>
      <c r="C247" s="11">
        <v>3.3769090622205256E-3</v>
      </c>
    </row>
    <row r="248" spans="1:3" x14ac:dyDescent="0.25">
      <c r="A248" s="24" t="s">
        <v>1042</v>
      </c>
      <c r="B248" s="4">
        <v>5334.9141999999993</v>
      </c>
      <c r="C248" s="11">
        <v>3.3010985933454675E-3</v>
      </c>
    </row>
    <row r="249" spans="1:3" x14ac:dyDescent="0.25">
      <c r="A249" s="24" t="s">
        <v>1214</v>
      </c>
      <c r="B249" s="4">
        <v>4738.5261</v>
      </c>
      <c r="C249" s="11">
        <v>2.9320699934107255E-3</v>
      </c>
    </row>
    <row r="250" spans="1:3" x14ac:dyDescent="0.25">
      <c r="A250" s="24" t="s">
        <v>935</v>
      </c>
      <c r="B250" s="4">
        <v>4637.7968000000001</v>
      </c>
      <c r="C250" s="11">
        <v>2.8697414651396103E-3</v>
      </c>
    </row>
    <row r="251" spans="1:3" x14ac:dyDescent="0.25">
      <c r="A251" s="24" t="s">
        <v>1103</v>
      </c>
      <c r="B251" s="4">
        <v>4569.5735999999997</v>
      </c>
      <c r="C251" s="11">
        <v>2.8275268200468125E-3</v>
      </c>
    </row>
    <row r="252" spans="1:3" x14ac:dyDescent="0.25">
      <c r="A252" s="24" t="s">
        <v>974</v>
      </c>
      <c r="B252" s="4">
        <v>4436.6291200000005</v>
      </c>
      <c r="C252" s="11">
        <v>2.7452644219147036E-3</v>
      </c>
    </row>
    <row r="253" spans="1:3" x14ac:dyDescent="0.25">
      <c r="A253" s="24" t="s">
        <v>913</v>
      </c>
      <c r="B253" s="4">
        <v>4420.5961799999995</v>
      </c>
      <c r="C253" s="11">
        <v>2.7353436783568792E-3</v>
      </c>
    </row>
    <row r="254" spans="1:3" x14ac:dyDescent="0.25">
      <c r="A254" s="24" t="s">
        <v>1330</v>
      </c>
      <c r="B254" s="4">
        <v>4409.5168800000001</v>
      </c>
      <c r="C254" s="11">
        <v>2.7284881113741428E-3</v>
      </c>
    </row>
    <row r="255" spans="1:3" x14ac:dyDescent="0.25">
      <c r="A255" s="24" t="s">
        <v>927</v>
      </c>
      <c r="B255" s="4">
        <v>4402.1164799999997</v>
      </c>
      <c r="C255" s="11">
        <v>2.7239089468150961E-3</v>
      </c>
    </row>
    <row r="256" spans="1:3" x14ac:dyDescent="0.25">
      <c r="A256" s="24" t="s">
        <v>1030</v>
      </c>
      <c r="B256" s="4">
        <v>4241.88105</v>
      </c>
      <c r="C256" s="11">
        <v>2.6247596572956684E-3</v>
      </c>
    </row>
    <row r="257" spans="1:3" x14ac:dyDescent="0.25">
      <c r="A257" s="24" t="s">
        <v>886</v>
      </c>
      <c r="B257" s="4">
        <v>4139.8127999999997</v>
      </c>
      <c r="C257" s="11">
        <v>2.5616026234861586E-3</v>
      </c>
    </row>
    <row r="258" spans="1:3" x14ac:dyDescent="0.25">
      <c r="A258" s="24" t="s">
        <v>1084</v>
      </c>
      <c r="B258" s="4">
        <v>4132.0325200000007</v>
      </c>
      <c r="C258" s="11">
        <v>2.5567883996015775E-3</v>
      </c>
    </row>
    <row r="259" spans="1:3" x14ac:dyDescent="0.25">
      <c r="A259" s="24" t="s">
        <v>1107</v>
      </c>
      <c r="B259" s="4">
        <v>4117.4880599999997</v>
      </c>
      <c r="C259" s="11">
        <v>2.5477886866451869E-3</v>
      </c>
    </row>
    <row r="260" spans="1:3" x14ac:dyDescent="0.25">
      <c r="A260" s="24" t="s">
        <v>1195</v>
      </c>
      <c r="B260" s="4">
        <v>4055.5175999999997</v>
      </c>
      <c r="C260" s="11">
        <v>2.5094430655787842E-3</v>
      </c>
    </row>
    <row r="261" spans="1:3" x14ac:dyDescent="0.25">
      <c r="A261" s="24" t="s">
        <v>1221</v>
      </c>
      <c r="B261" s="4">
        <v>4025.8565599999993</v>
      </c>
      <c r="C261" s="11">
        <v>2.4910896275007798E-3</v>
      </c>
    </row>
    <row r="262" spans="1:3" x14ac:dyDescent="0.25">
      <c r="A262" s="24" t="s">
        <v>773</v>
      </c>
      <c r="B262" s="4">
        <v>3562.1983800000003</v>
      </c>
      <c r="C262" s="11">
        <v>2.2041906618546002E-3</v>
      </c>
    </row>
    <row r="263" spans="1:3" x14ac:dyDescent="0.25">
      <c r="A263" s="24" t="s">
        <v>1329</v>
      </c>
      <c r="B263" s="4">
        <v>3116.21</v>
      </c>
      <c r="C263" s="11">
        <v>1.9282252838422557E-3</v>
      </c>
    </row>
    <row r="264" spans="1:3" x14ac:dyDescent="0.25">
      <c r="A264" s="24" t="s">
        <v>966</v>
      </c>
      <c r="B264" s="4">
        <v>2879.9836</v>
      </c>
      <c r="C264" s="11">
        <v>1.7820548661903535E-3</v>
      </c>
    </row>
    <row r="265" spans="1:3" x14ac:dyDescent="0.25">
      <c r="A265" s="24" t="s">
        <v>1340</v>
      </c>
      <c r="B265" s="4">
        <v>2736.27018</v>
      </c>
      <c r="C265" s="11">
        <v>1.6931289433316753E-3</v>
      </c>
    </row>
    <row r="266" spans="1:3" x14ac:dyDescent="0.25">
      <c r="A266" s="24" t="s">
        <v>1124</v>
      </c>
      <c r="B266" s="4">
        <v>2525.0635000000002</v>
      </c>
      <c r="C266" s="11">
        <v>1.5624400422331035E-3</v>
      </c>
    </row>
    <row r="267" spans="1:3" x14ac:dyDescent="0.25">
      <c r="A267" s="24" t="s">
        <v>1259</v>
      </c>
      <c r="B267" s="4">
        <v>2146.5580500000001</v>
      </c>
      <c r="C267" s="11">
        <v>1.3282312505399601E-3</v>
      </c>
    </row>
    <row r="268" spans="1:3" x14ac:dyDescent="0.25">
      <c r="A268" s="24" t="s">
        <v>908</v>
      </c>
      <c r="B268" s="4">
        <v>1952.6356799999999</v>
      </c>
      <c r="C268" s="11">
        <v>1.2082374064355469E-3</v>
      </c>
    </row>
    <row r="269" spans="1:3" x14ac:dyDescent="0.25">
      <c r="A269" s="24" t="s">
        <v>1178</v>
      </c>
      <c r="B269" s="4">
        <v>1925.29872</v>
      </c>
      <c r="C269" s="11">
        <v>1.1913220453220841E-3</v>
      </c>
    </row>
    <row r="270" spans="1:3" x14ac:dyDescent="0.25">
      <c r="A270" s="24" t="s">
        <v>760</v>
      </c>
      <c r="B270" s="4">
        <v>1756.6999999999998</v>
      </c>
      <c r="C270" s="11">
        <v>1.0869977813195164E-3</v>
      </c>
    </row>
    <row r="271" spans="1:3" x14ac:dyDescent="0.25">
      <c r="A271" s="24" t="s">
        <v>1088</v>
      </c>
      <c r="B271" s="4">
        <v>1122.0896000000002</v>
      </c>
      <c r="C271" s="11">
        <v>6.9431827041709115E-4</v>
      </c>
    </row>
    <row r="272" spans="1:3" x14ac:dyDescent="0.25">
      <c r="A272" s="24" t="s">
        <v>1025</v>
      </c>
      <c r="B272" s="4">
        <v>1098.9470800000001</v>
      </c>
      <c r="C272" s="11">
        <v>6.7999831374028648E-4</v>
      </c>
    </row>
    <row r="273" spans="1:3" x14ac:dyDescent="0.25">
      <c r="A273" s="24" t="s">
        <v>850</v>
      </c>
      <c r="B273" s="4">
        <v>765.99195000000009</v>
      </c>
      <c r="C273" s="11">
        <v>4.7397481081494285E-4</v>
      </c>
    </row>
    <row r="274" spans="1:3" x14ac:dyDescent="0.25">
      <c r="A274" s="24" t="s">
        <v>977</v>
      </c>
      <c r="B274" s="4">
        <v>748.22303999999997</v>
      </c>
      <c r="C274" s="11">
        <v>4.6297989663126536E-4</v>
      </c>
    </row>
    <row r="275" spans="1:3" x14ac:dyDescent="0.25">
      <c r="A275" s="24" t="s">
        <v>1151</v>
      </c>
      <c r="B275" s="4">
        <v>741.43835999999999</v>
      </c>
      <c r="C275" s="11">
        <v>4.5878172272168324E-4</v>
      </c>
    </row>
    <row r="276" spans="1:3" x14ac:dyDescent="0.25">
      <c r="A276" s="24" t="s">
        <v>741</v>
      </c>
      <c r="B276" s="4">
        <v>685.06776000000002</v>
      </c>
      <c r="C276" s="11">
        <v>4.2390114144334891E-4</v>
      </c>
    </row>
    <row r="277" spans="1:3" x14ac:dyDescent="0.25">
      <c r="A277" s="21" t="s">
        <v>732</v>
      </c>
      <c r="B277" s="4">
        <v>1551152.7018699993</v>
      </c>
      <c r="C277" s="11">
        <v>0.14193197910444666</v>
      </c>
    </row>
    <row r="278" spans="1:3" x14ac:dyDescent="0.25">
      <c r="A278" s="24" t="s">
        <v>909</v>
      </c>
      <c r="B278" s="4">
        <v>92715.25</v>
      </c>
      <c r="C278" s="11">
        <v>5.9771839283280559E-2</v>
      </c>
    </row>
    <row r="279" spans="1:3" x14ac:dyDescent="0.25">
      <c r="A279" s="24" t="s">
        <v>874</v>
      </c>
      <c r="B279" s="4">
        <v>87404.929919999995</v>
      </c>
      <c r="C279" s="11">
        <v>5.634837228767263E-2</v>
      </c>
    </row>
    <row r="280" spans="1:3" x14ac:dyDescent="0.25">
      <c r="A280" s="24" t="s">
        <v>899</v>
      </c>
      <c r="B280" s="4">
        <v>85637.740319999997</v>
      </c>
      <c r="C280" s="11">
        <v>5.5209097219609017E-2</v>
      </c>
    </row>
    <row r="281" spans="1:3" x14ac:dyDescent="0.25">
      <c r="A281" s="24" t="s">
        <v>797</v>
      </c>
      <c r="B281" s="4">
        <v>72665.817450000002</v>
      </c>
      <c r="C281" s="11">
        <v>4.6846333931145137E-2</v>
      </c>
    </row>
    <row r="282" spans="1:3" x14ac:dyDescent="0.25">
      <c r="A282" s="24" t="s">
        <v>1129</v>
      </c>
      <c r="B282" s="4">
        <v>56176.777799999996</v>
      </c>
      <c r="C282" s="11">
        <v>3.6216149275487719E-2</v>
      </c>
    </row>
    <row r="283" spans="1:3" x14ac:dyDescent="0.25">
      <c r="A283" s="24" t="s">
        <v>1181</v>
      </c>
      <c r="B283" s="4">
        <v>45547.183360000003</v>
      </c>
      <c r="C283" s="11">
        <v>2.9363442622438389E-2</v>
      </c>
    </row>
    <row r="284" spans="1:3" x14ac:dyDescent="0.25">
      <c r="A284" s="24" t="s">
        <v>774</v>
      </c>
      <c r="B284" s="4">
        <v>41106.800970000004</v>
      </c>
      <c r="C284" s="11">
        <v>2.6500808669864359E-2</v>
      </c>
    </row>
    <row r="285" spans="1:3" x14ac:dyDescent="0.25">
      <c r="A285" s="24" t="s">
        <v>1000</v>
      </c>
      <c r="B285" s="4">
        <v>38818.760160000005</v>
      </c>
      <c r="C285" s="11">
        <v>2.5025750277971905E-2</v>
      </c>
    </row>
    <row r="286" spans="1:3" x14ac:dyDescent="0.25">
      <c r="A286" s="24" t="s">
        <v>1006</v>
      </c>
      <c r="B286" s="4">
        <v>34632.106319999999</v>
      </c>
      <c r="C286" s="11">
        <v>2.2326690517477165E-2</v>
      </c>
    </row>
    <row r="287" spans="1:3" x14ac:dyDescent="0.25">
      <c r="A287" s="24" t="s">
        <v>1106</v>
      </c>
      <c r="B287" s="4">
        <v>32280.32474</v>
      </c>
      <c r="C287" s="11">
        <v>2.0810539607792517E-2</v>
      </c>
    </row>
    <row r="288" spans="1:3" x14ac:dyDescent="0.25">
      <c r="A288" s="24" t="s">
        <v>789</v>
      </c>
      <c r="B288" s="4">
        <v>31680.795320000001</v>
      </c>
      <c r="C288" s="11">
        <v>2.0424033869655175E-2</v>
      </c>
    </row>
    <row r="289" spans="1:3" x14ac:dyDescent="0.25">
      <c r="A289" s="24" t="s">
        <v>929</v>
      </c>
      <c r="B289" s="4">
        <v>31191.64716</v>
      </c>
      <c r="C289" s="11">
        <v>2.0108688926884354E-2</v>
      </c>
    </row>
    <row r="290" spans="1:3" x14ac:dyDescent="0.25">
      <c r="A290" s="24" t="s">
        <v>1044</v>
      </c>
      <c r="B290" s="4">
        <v>30799.273800000003</v>
      </c>
      <c r="C290" s="11">
        <v>1.9855732941618059E-2</v>
      </c>
    </row>
    <row r="291" spans="1:3" x14ac:dyDescent="0.25">
      <c r="A291" s="24" t="s">
        <v>1274</v>
      </c>
      <c r="B291" s="4">
        <v>30652.403519999996</v>
      </c>
      <c r="C291" s="11">
        <v>1.9761048337179732E-2</v>
      </c>
    </row>
    <row r="292" spans="1:3" x14ac:dyDescent="0.25">
      <c r="A292" s="24" t="s">
        <v>1007</v>
      </c>
      <c r="B292" s="4">
        <v>29536.716</v>
      </c>
      <c r="C292" s="11">
        <v>1.9041784838070345E-2</v>
      </c>
    </row>
    <row r="293" spans="1:3" x14ac:dyDescent="0.25">
      <c r="A293" s="24" t="s">
        <v>922</v>
      </c>
      <c r="B293" s="4">
        <v>28072.190160000002</v>
      </c>
      <c r="C293" s="11">
        <v>1.8097631604004842E-2</v>
      </c>
    </row>
    <row r="294" spans="1:3" x14ac:dyDescent="0.25">
      <c r="A294" s="24" t="s">
        <v>869</v>
      </c>
      <c r="B294" s="4">
        <v>27370.540859999997</v>
      </c>
      <c r="C294" s="11">
        <v>1.7645291032277684E-2</v>
      </c>
    </row>
    <row r="295" spans="1:3" x14ac:dyDescent="0.25">
      <c r="A295" s="24" t="s">
        <v>918</v>
      </c>
      <c r="B295" s="4">
        <v>26408.63841</v>
      </c>
      <c r="C295" s="11">
        <v>1.7025169977245274E-2</v>
      </c>
    </row>
    <row r="296" spans="1:3" x14ac:dyDescent="0.25">
      <c r="A296" s="24" t="s">
        <v>939</v>
      </c>
      <c r="B296" s="4">
        <v>26131.70736</v>
      </c>
      <c r="C296" s="11">
        <v>1.6846637554443739E-2</v>
      </c>
    </row>
    <row r="297" spans="1:3" x14ac:dyDescent="0.25">
      <c r="A297" s="24" t="s">
        <v>1073</v>
      </c>
      <c r="B297" s="4">
        <v>26106.613960000002</v>
      </c>
      <c r="C297" s="11">
        <v>1.6830460294803378E-2</v>
      </c>
    </row>
    <row r="298" spans="1:3" x14ac:dyDescent="0.25">
      <c r="A298" s="24" t="s">
        <v>938</v>
      </c>
      <c r="B298" s="4">
        <v>25553.782800000001</v>
      </c>
      <c r="C298" s="11">
        <v>1.647406007751108E-2</v>
      </c>
    </row>
    <row r="299" spans="1:3" x14ac:dyDescent="0.25">
      <c r="A299" s="24" t="s">
        <v>1300</v>
      </c>
      <c r="B299" s="4">
        <v>25079.480689999997</v>
      </c>
      <c r="C299" s="11">
        <v>1.6168286113781908E-2</v>
      </c>
    </row>
    <row r="300" spans="1:3" x14ac:dyDescent="0.25">
      <c r="A300" s="24" t="s">
        <v>849</v>
      </c>
      <c r="B300" s="4">
        <v>24523.006720000001</v>
      </c>
      <c r="C300" s="11">
        <v>1.580953744298429E-2</v>
      </c>
    </row>
    <row r="301" spans="1:3" x14ac:dyDescent="0.25">
      <c r="A301" s="24" t="s">
        <v>1187</v>
      </c>
      <c r="B301" s="4">
        <v>23132.398349999996</v>
      </c>
      <c r="C301" s="11">
        <v>1.4913037460536687E-2</v>
      </c>
    </row>
    <row r="302" spans="1:3" x14ac:dyDescent="0.25">
      <c r="A302" s="24" t="s">
        <v>855</v>
      </c>
      <c r="B302" s="4">
        <v>22983.34563</v>
      </c>
      <c r="C302" s="11">
        <v>1.481694587663247E-2</v>
      </c>
    </row>
    <row r="303" spans="1:3" x14ac:dyDescent="0.25">
      <c r="A303" s="24" t="s">
        <v>894</v>
      </c>
      <c r="B303" s="4">
        <v>22044.871499999997</v>
      </c>
      <c r="C303" s="11">
        <v>1.4211928634378614E-2</v>
      </c>
    </row>
    <row r="304" spans="1:3" x14ac:dyDescent="0.25">
      <c r="A304" s="24" t="s">
        <v>1233</v>
      </c>
      <c r="B304" s="4">
        <v>20332.775539999999</v>
      </c>
      <c r="C304" s="11">
        <v>1.3108171436305225E-2</v>
      </c>
    </row>
    <row r="305" spans="1:3" x14ac:dyDescent="0.25">
      <c r="A305" s="24" t="s">
        <v>986</v>
      </c>
      <c r="B305" s="4">
        <v>17689.623</v>
      </c>
      <c r="C305" s="11">
        <v>1.1404178955865657E-2</v>
      </c>
    </row>
    <row r="306" spans="1:3" x14ac:dyDescent="0.25">
      <c r="A306" s="24" t="s">
        <v>1014</v>
      </c>
      <c r="B306" s="4">
        <v>17441.021520000002</v>
      </c>
      <c r="C306" s="11">
        <v>1.1243910092780612E-2</v>
      </c>
    </row>
    <row r="307" spans="1:3" x14ac:dyDescent="0.25">
      <c r="A307" s="24" t="s">
        <v>1232</v>
      </c>
      <c r="B307" s="4">
        <v>16574.544740000001</v>
      </c>
      <c r="C307" s="11">
        <v>1.0685308235622762E-2</v>
      </c>
    </row>
    <row r="308" spans="1:3" x14ac:dyDescent="0.25">
      <c r="A308" s="24" t="s">
        <v>1085</v>
      </c>
      <c r="B308" s="4">
        <v>16487.22781</v>
      </c>
      <c r="C308" s="11">
        <v>1.0629016595286684E-2</v>
      </c>
    </row>
    <row r="309" spans="1:3" x14ac:dyDescent="0.25">
      <c r="A309" s="24" t="s">
        <v>1123</v>
      </c>
      <c r="B309" s="4">
        <v>16142.527829999999</v>
      </c>
      <c r="C309" s="11">
        <v>1.0406794773035112E-2</v>
      </c>
    </row>
    <row r="310" spans="1:3" x14ac:dyDescent="0.25">
      <c r="A310" s="24" t="s">
        <v>1256</v>
      </c>
      <c r="B310" s="4">
        <v>16121.273400000002</v>
      </c>
      <c r="C310" s="11">
        <v>1.0393092427692596E-2</v>
      </c>
    </row>
    <row r="311" spans="1:3" x14ac:dyDescent="0.25">
      <c r="A311" s="24" t="s">
        <v>1117</v>
      </c>
      <c r="B311" s="4">
        <v>15257.51748</v>
      </c>
      <c r="C311" s="11">
        <v>9.8362446596045837E-3</v>
      </c>
    </row>
    <row r="312" spans="1:3" x14ac:dyDescent="0.25">
      <c r="A312" s="24" t="s">
        <v>742</v>
      </c>
      <c r="B312" s="4">
        <v>14714.12934</v>
      </c>
      <c r="C312" s="11">
        <v>9.4859321859552016E-3</v>
      </c>
    </row>
    <row r="313" spans="1:3" x14ac:dyDescent="0.25">
      <c r="A313" s="24" t="s">
        <v>1306</v>
      </c>
      <c r="B313" s="4">
        <v>14466.95104</v>
      </c>
      <c r="C313" s="11">
        <v>9.3265808211914283E-3</v>
      </c>
    </row>
    <row r="314" spans="1:3" x14ac:dyDescent="0.25">
      <c r="A314" s="24" t="s">
        <v>801</v>
      </c>
      <c r="B314" s="4">
        <v>14287.896349999999</v>
      </c>
      <c r="C314" s="11">
        <v>9.2111475116377385E-3</v>
      </c>
    </row>
    <row r="315" spans="1:3" x14ac:dyDescent="0.25">
      <c r="A315" s="24" t="s">
        <v>1161</v>
      </c>
      <c r="B315" s="4">
        <v>13450.74</v>
      </c>
      <c r="C315" s="11">
        <v>8.6714480036584399E-3</v>
      </c>
    </row>
    <row r="316" spans="1:3" x14ac:dyDescent="0.25">
      <c r="A316" s="24" t="s">
        <v>1138</v>
      </c>
      <c r="B316" s="4">
        <v>13437.300239999999</v>
      </c>
      <c r="C316" s="11">
        <v>8.6627836342615394E-3</v>
      </c>
    </row>
    <row r="317" spans="1:3" x14ac:dyDescent="0.25">
      <c r="A317" s="24" t="s">
        <v>1132</v>
      </c>
      <c r="B317" s="4">
        <v>12972.00222</v>
      </c>
      <c r="C317" s="11">
        <v>8.3628144439690192E-3</v>
      </c>
    </row>
    <row r="318" spans="1:3" x14ac:dyDescent="0.25">
      <c r="A318" s="24" t="s">
        <v>1166</v>
      </c>
      <c r="B318" s="4">
        <v>12967.958640000001</v>
      </c>
      <c r="C318" s="11">
        <v>8.3602076213169854E-3</v>
      </c>
    </row>
    <row r="319" spans="1:3" x14ac:dyDescent="0.25">
      <c r="A319" s="24" t="s">
        <v>901</v>
      </c>
      <c r="B319" s="4">
        <v>12413.98458</v>
      </c>
      <c r="C319" s="11">
        <v>8.0030705971335155E-3</v>
      </c>
    </row>
    <row r="320" spans="1:3" x14ac:dyDescent="0.25">
      <c r="A320" s="24" t="s">
        <v>897</v>
      </c>
      <c r="B320" s="4">
        <v>12194.714</v>
      </c>
      <c r="C320" s="11">
        <v>7.8617108330460341E-3</v>
      </c>
    </row>
    <row r="321" spans="1:3" x14ac:dyDescent="0.25">
      <c r="A321" s="24" t="s">
        <v>822</v>
      </c>
      <c r="B321" s="4">
        <v>11842.8464</v>
      </c>
      <c r="C321" s="11">
        <v>7.6348681762426112E-3</v>
      </c>
    </row>
    <row r="322" spans="1:3" x14ac:dyDescent="0.25">
      <c r="A322" s="24" t="s">
        <v>983</v>
      </c>
      <c r="B322" s="4">
        <v>11813.604160000001</v>
      </c>
      <c r="C322" s="11">
        <v>7.6160162347382408E-3</v>
      </c>
    </row>
    <row r="323" spans="1:3" x14ac:dyDescent="0.25">
      <c r="A323" s="24" t="s">
        <v>1281</v>
      </c>
      <c r="B323" s="4">
        <v>10937.519999999999</v>
      </c>
      <c r="C323" s="11">
        <v>7.0512206740279155E-3</v>
      </c>
    </row>
    <row r="324" spans="1:3" x14ac:dyDescent="0.25">
      <c r="A324" s="24" t="s">
        <v>1290</v>
      </c>
      <c r="B324" s="4">
        <v>10519.776450000001</v>
      </c>
      <c r="C324" s="11">
        <v>6.7819089876308353E-3</v>
      </c>
    </row>
    <row r="325" spans="1:3" x14ac:dyDescent="0.25">
      <c r="A325" s="24" t="s">
        <v>1152</v>
      </c>
      <c r="B325" s="4">
        <v>9509.2865999999995</v>
      </c>
      <c r="C325" s="11">
        <v>6.1304645174753173E-3</v>
      </c>
    </row>
    <row r="326" spans="1:3" x14ac:dyDescent="0.25">
      <c r="A326" s="24" t="s">
        <v>1344</v>
      </c>
      <c r="B326" s="4">
        <v>9256.14</v>
      </c>
      <c r="C326" s="11">
        <v>5.9672654980010781E-3</v>
      </c>
    </row>
    <row r="327" spans="1:3" x14ac:dyDescent="0.25">
      <c r="A327" s="24" t="s">
        <v>1243</v>
      </c>
      <c r="B327" s="4">
        <v>9232.2830599999998</v>
      </c>
      <c r="C327" s="11">
        <v>5.9518853616861694E-3</v>
      </c>
    </row>
    <row r="328" spans="1:3" x14ac:dyDescent="0.25">
      <c r="A328" s="24" t="s">
        <v>925</v>
      </c>
      <c r="B328" s="4">
        <v>8763.2849999999999</v>
      </c>
      <c r="C328" s="11">
        <v>5.6495308227458079E-3</v>
      </c>
    </row>
    <row r="329" spans="1:3" x14ac:dyDescent="0.25">
      <c r="A329" s="24" t="s">
        <v>917</v>
      </c>
      <c r="B329" s="4">
        <v>8698.8768300000011</v>
      </c>
      <c r="C329" s="11">
        <v>5.6080080442841183E-3</v>
      </c>
    </row>
    <row r="330" spans="1:3" x14ac:dyDescent="0.25">
      <c r="A330" s="24" t="s">
        <v>802</v>
      </c>
      <c r="B330" s="4">
        <v>8671.7354400000004</v>
      </c>
      <c r="C330" s="11">
        <v>5.5905104826531587E-3</v>
      </c>
    </row>
    <row r="331" spans="1:3" x14ac:dyDescent="0.25">
      <c r="A331" s="24" t="s">
        <v>923</v>
      </c>
      <c r="B331" s="4">
        <v>8590.7094000000016</v>
      </c>
      <c r="C331" s="11">
        <v>5.5382744649468954E-3</v>
      </c>
    </row>
    <row r="332" spans="1:3" x14ac:dyDescent="0.25">
      <c r="A332" s="24" t="s">
        <v>1295</v>
      </c>
      <c r="B332" s="4">
        <v>8520.2954399999999</v>
      </c>
      <c r="C332" s="11">
        <v>5.4928798626520253E-3</v>
      </c>
    </row>
    <row r="333" spans="1:3" x14ac:dyDescent="0.25">
      <c r="A333" s="24" t="s">
        <v>1206</v>
      </c>
      <c r="B333" s="4">
        <v>8330.2513199999994</v>
      </c>
      <c r="C333" s="11">
        <v>5.370361866989257E-3</v>
      </c>
    </row>
    <row r="334" spans="1:3" x14ac:dyDescent="0.25">
      <c r="A334" s="24" t="s">
        <v>1190</v>
      </c>
      <c r="B334" s="4">
        <v>7854.6931199999999</v>
      </c>
      <c r="C334" s="11">
        <v>5.0637781248298371E-3</v>
      </c>
    </row>
    <row r="335" spans="1:3" x14ac:dyDescent="0.25">
      <c r="A335" s="24" t="s">
        <v>950</v>
      </c>
      <c r="B335" s="4">
        <v>7738.9596900000006</v>
      </c>
      <c r="C335" s="11">
        <v>4.9891668825836821E-3</v>
      </c>
    </row>
    <row r="336" spans="1:3" x14ac:dyDescent="0.25">
      <c r="A336" s="24" t="s">
        <v>864</v>
      </c>
      <c r="B336" s="4">
        <v>7703.8640800000003</v>
      </c>
      <c r="C336" s="11">
        <v>4.966541379654351E-3</v>
      </c>
    </row>
    <row r="337" spans="1:3" x14ac:dyDescent="0.25">
      <c r="A337" s="24" t="s">
        <v>1097</v>
      </c>
      <c r="B337" s="4">
        <v>7327.9533600000004</v>
      </c>
      <c r="C337" s="11">
        <v>4.7241985596684017E-3</v>
      </c>
    </row>
    <row r="338" spans="1:3" x14ac:dyDescent="0.25">
      <c r="A338" s="24" t="s">
        <v>1005</v>
      </c>
      <c r="B338" s="4">
        <v>7120.6486400000003</v>
      </c>
      <c r="C338" s="11">
        <v>4.5905529683929053E-3</v>
      </c>
    </row>
    <row r="339" spans="1:3" x14ac:dyDescent="0.25">
      <c r="A339" s="24" t="s">
        <v>912</v>
      </c>
      <c r="B339" s="4">
        <v>7098.5495999999994</v>
      </c>
      <c r="C339" s="11">
        <v>4.5763061183095068E-3</v>
      </c>
    </row>
    <row r="340" spans="1:3" x14ac:dyDescent="0.25">
      <c r="A340" s="24" t="s">
        <v>902</v>
      </c>
      <c r="B340" s="4">
        <v>6824.2884000000004</v>
      </c>
      <c r="C340" s="11">
        <v>4.3994948993564256E-3</v>
      </c>
    </row>
    <row r="341" spans="1:3" x14ac:dyDescent="0.25">
      <c r="A341" s="24" t="s">
        <v>988</v>
      </c>
      <c r="B341" s="4">
        <v>6468.2751599999992</v>
      </c>
      <c r="C341" s="11">
        <v>4.1699796236709255E-3</v>
      </c>
    </row>
    <row r="342" spans="1:3" x14ac:dyDescent="0.25">
      <c r="A342" s="24" t="s">
        <v>1062</v>
      </c>
      <c r="B342" s="4">
        <v>6229.7423999999992</v>
      </c>
      <c r="C342" s="11">
        <v>4.0162018816649742E-3</v>
      </c>
    </row>
    <row r="343" spans="1:3" x14ac:dyDescent="0.25">
      <c r="A343" s="24" t="s">
        <v>1331</v>
      </c>
      <c r="B343" s="4">
        <v>5962.1422499999999</v>
      </c>
      <c r="C343" s="11">
        <v>3.8436849207768597E-3</v>
      </c>
    </row>
    <row r="344" spans="1:3" x14ac:dyDescent="0.25">
      <c r="A344" s="24" t="s">
        <v>852</v>
      </c>
      <c r="B344" s="4">
        <v>5769.2758000000003</v>
      </c>
      <c r="C344" s="11">
        <v>3.7193474201765069E-3</v>
      </c>
    </row>
    <row r="345" spans="1:3" x14ac:dyDescent="0.25">
      <c r="A345" s="24" t="s">
        <v>1325</v>
      </c>
      <c r="B345" s="4">
        <v>5725.6496000000006</v>
      </c>
      <c r="C345" s="11">
        <v>3.6912224006684946E-3</v>
      </c>
    </row>
    <row r="346" spans="1:3" x14ac:dyDescent="0.25">
      <c r="A346" s="24" t="s">
        <v>1180</v>
      </c>
      <c r="B346" s="4">
        <v>5565.3272500000003</v>
      </c>
      <c r="C346" s="11">
        <v>3.5878654907996448E-3</v>
      </c>
    </row>
    <row r="347" spans="1:3" x14ac:dyDescent="0.25">
      <c r="A347" s="24" t="s">
        <v>967</v>
      </c>
      <c r="B347" s="4">
        <v>5280.8577599999999</v>
      </c>
      <c r="C347" s="11">
        <v>3.4044731725210789E-3</v>
      </c>
    </row>
    <row r="348" spans="1:3" x14ac:dyDescent="0.25">
      <c r="A348" s="24" t="s">
        <v>1359</v>
      </c>
      <c r="B348" s="4">
        <v>5096.4790800000001</v>
      </c>
      <c r="C348" s="11">
        <v>3.2856075832224103E-3</v>
      </c>
    </row>
    <row r="349" spans="1:3" x14ac:dyDescent="0.25">
      <c r="A349" s="24" t="s">
        <v>1048</v>
      </c>
      <c r="B349" s="4">
        <v>5032.4433599999993</v>
      </c>
      <c r="C349" s="11">
        <v>3.2443249165173189E-3</v>
      </c>
    </row>
    <row r="350" spans="1:3" x14ac:dyDescent="0.25">
      <c r="A350" s="24" t="s">
        <v>813</v>
      </c>
      <c r="B350" s="4">
        <v>4877.1379800000004</v>
      </c>
      <c r="C350" s="11">
        <v>3.1442023561705718E-3</v>
      </c>
    </row>
    <row r="351" spans="1:3" x14ac:dyDescent="0.25">
      <c r="A351" s="24" t="s">
        <v>920</v>
      </c>
      <c r="B351" s="4">
        <v>4831.9464600000001</v>
      </c>
      <c r="C351" s="11">
        <v>3.1150682032625317E-3</v>
      </c>
    </row>
    <row r="352" spans="1:3" x14ac:dyDescent="0.25">
      <c r="A352" s="24" t="s">
        <v>1278</v>
      </c>
      <c r="B352" s="4">
        <v>4826.5396199999996</v>
      </c>
      <c r="C352" s="11">
        <v>3.1115825116259299E-3</v>
      </c>
    </row>
    <row r="353" spans="1:3" x14ac:dyDescent="0.25">
      <c r="A353" s="24" t="s">
        <v>1228</v>
      </c>
      <c r="B353" s="4">
        <v>4682.9519799999998</v>
      </c>
      <c r="C353" s="11">
        <v>3.0190141656294997E-3</v>
      </c>
    </row>
    <row r="354" spans="1:3" x14ac:dyDescent="0.25">
      <c r="A354" s="24" t="s">
        <v>992</v>
      </c>
      <c r="B354" s="4">
        <v>4375.3620000000001</v>
      </c>
      <c r="C354" s="11">
        <v>2.8207164869875558E-3</v>
      </c>
    </row>
    <row r="355" spans="1:3" x14ac:dyDescent="0.25">
      <c r="A355" s="24" t="s">
        <v>1031</v>
      </c>
      <c r="B355" s="4">
        <v>3190.8713200000002</v>
      </c>
      <c r="C355" s="11">
        <v>2.0570968391140539E-3</v>
      </c>
    </row>
    <row r="356" spans="1:3" x14ac:dyDescent="0.25">
      <c r="A356" s="24" t="s">
        <v>1052</v>
      </c>
      <c r="B356" s="4">
        <v>2915.4540999999999</v>
      </c>
      <c r="C356" s="11">
        <v>1.879540355043872E-3</v>
      </c>
    </row>
    <row r="357" spans="1:3" x14ac:dyDescent="0.25">
      <c r="A357" s="24" t="s">
        <v>740</v>
      </c>
      <c r="B357" s="4">
        <v>2886.4496399999998</v>
      </c>
      <c r="C357" s="11">
        <v>1.8608417059907945E-3</v>
      </c>
    </row>
    <row r="358" spans="1:3" x14ac:dyDescent="0.25">
      <c r="A358" s="24" t="s">
        <v>1165</v>
      </c>
      <c r="B358" s="4">
        <v>2627.6239999999998</v>
      </c>
      <c r="C358" s="11">
        <v>1.6939815124792392E-3</v>
      </c>
    </row>
    <row r="359" spans="1:3" x14ac:dyDescent="0.25">
      <c r="A359" s="24" t="s">
        <v>951</v>
      </c>
      <c r="B359" s="4">
        <v>2231.6467200000002</v>
      </c>
      <c r="C359" s="11">
        <v>1.4387021453849309E-3</v>
      </c>
    </row>
    <row r="360" spans="1:3" x14ac:dyDescent="0.25">
      <c r="A360" s="24" t="s">
        <v>1283</v>
      </c>
      <c r="B360" s="4">
        <v>1846.8040799999999</v>
      </c>
      <c r="C360" s="11">
        <v>1.1906010786517515E-3</v>
      </c>
    </row>
    <row r="361" spans="1:3" x14ac:dyDescent="0.25">
      <c r="A361" s="24" t="s">
        <v>1314</v>
      </c>
      <c r="B361" s="4">
        <v>1801.4076000000002</v>
      </c>
      <c r="C361" s="11">
        <v>1.1613347917508734E-3</v>
      </c>
    </row>
    <row r="362" spans="1:3" x14ac:dyDescent="0.25">
      <c r="A362" s="24" t="s">
        <v>945</v>
      </c>
      <c r="B362" s="4">
        <v>1774.8072</v>
      </c>
      <c r="C362" s="11">
        <v>1.144185996556221E-3</v>
      </c>
    </row>
    <row r="363" spans="1:3" x14ac:dyDescent="0.25">
      <c r="A363" s="24" t="s">
        <v>1039</v>
      </c>
      <c r="B363" s="4">
        <v>1641.7107199999998</v>
      </c>
      <c r="C363" s="11">
        <v>1.0583811110413746E-3</v>
      </c>
    </row>
    <row r="364" spans="1:3" x14ac:dyDescent="0.25">
      <c r="A364" s="24" t="s">
        <v>1349</v>
      </c>
      <c r="B364" s="4">
        <v>846.34703999999988</v>
      </c>
      <c r="C364" s="11">
        <v>5.4562457904994285E-4</v>
      </c>
    </row>
    <row r="365" spans="1:3" x14ac:dyDescent="0.25">
      <c r="A365" s="24" t="s">
        <v>823</v>
      </c>
      <c r="B365" s="4">
        <v>624.43503999999996</v>
      </c>
      <c r="C365" s="11">
        <v>4.0256193941912323E-4</v>
      </c>
    </row>
    <row r="366" spans="1:3" x14ac:dyDescent="0.25">
      <c r="A366" s="24" t="s">
        <v>981</v>
      </c>
      <c r="B366" s="4">
        <v>607.30668000000003</v>
      </c>
      <c r="C366" s="11">
        <v>3.9151959653479547E-4</v>
      </c>
    </row>
    <row r="367" spans="1:3" x14ac:dyDescent="0.25">
      <c r="A367" s="24" t="s">
        <v>785</v>
      </c>
      <c r="B367" s="4">
        <v>599.53200000000004</v>
      </c>
      <c r="C367" s="11">
        <v>3.8650740141652818E-4</v>
      </c>
    </row>
    <row r="368" spans="1:3" x14ac:dyDescent="0.25">
      <c r="A368" s="24" t="s">
        <v>1265</v>
      </c>
      <c r="B368" s="4">
        <v>534.57695999999999</v>
      </c>
      <c r="C368" s="11">
        <v>3.4463206578922773E-4</v>
      </c>
    </row>
    <row r="369" spans="1:3" x14ac:dyDescent="0.25">
      <c r="A369" s="24" t="s">
        <v>817</v>
      </c>
      <c r="B369" s="4">
        <v>524.81174999999996</v>
      </c>
      <c r="C369" s="11">
        <v>3.383366120997054E-4</v>
      </c>
    </row>
    <row r="370" spans="1:3" x14ac:dyDescent="0.25">
      <c r="A370" s="24" t="s">
        <v>830</v>
      </c>
      <c r="B370" s="4">
        <v>147.00756000000001</v>
      </c>
      <c r="C370" s="11">
        <v>9.4773106363270603E-5</v>
      </c>
    </row>
    <row r="371" spans="1:3" x14ac:dyDescent="0.25">
      <c r="A371" s="24" t="s">
        <v>1032</v>
      </c>
      <c r="B371" s="4">
        <v>66.920760000000001</v>
      </c>
      <c r="C371" s="11">
        <v>4.3142599641752466E-5</v>
      </c>
    </row>
    <row r="372" spans="1:3" x14ac:dyDescent="0.25">
      <c r="A372" s="21" t="s">
        <v>727</v>
      </c>
      <c r="B372" s="4">
        <v>1545646.997579999</v>
      </c>
      <c r="C372" s="11">
        <v>0.14142820181333823</v>
      </c>
    </row>
    <row r="373" spans="1:3" x14ac:dyDescent="0.25">
      <c r="A373" s="24" t="s">
        <v>971</v>
      </c>
      <c r="B373" s="4">
        <v>139277.83032000001</v>
      </c>
      <c r="C373" s="11">
        <v>9.0109727860284816E-2</v>
      </c>
    </row>
    <row r="374" spans="1:3" x14ac:dyDescent="0.25">
      <c r="A374" s="24" t="s">
        <v>1198</v>
      </c>
      <c r="B374" s="4">
        <v>84136.119600000005</v>
      </c>
      <c r="C374" s="11">
        <v>5.443423998605821E-2</v>
      </c>
    </row>
    <row r="375" spans="1:3" x14ac:dyDescent="0.25">
      <c r="A375" s="24" t="s">
        <v>860</v>
      </c>
      <c r="B375" s="4">
        <v>65111.38614000001</v>
      </c>
      <c r="C375" s="11">
        <v>4.2125651097530116E-2</v>
      </c>
    </row>
    <row r="376" spans="1:3" x14ac:dyDescent="0.25">
      <c r="A376" s="24" t="s">
        <v>743</v>
      </c>
      <c r="B376" s="4">
        <v>60928.502359999999</v>
      </c>
      <c r="C376" s="11">
        <v>3.9419416241480119E-2</v>
      </c>
    </row>
    <row r="377" spans="1:3" x14ac:dyDescent="0.25">
      <c r="A377" s="24" t="s">
        <v>1245</v>
      </c>
      <c r="B377" s="4">
        <v>50296.415399999998</v>
      </c>
      <c r="C377" s="11">
        <v>3.2540687154795689E-2</v>
      </c>
    </row>
    <row r="378" spans="1:3" x14ac:dyDescent="0.25">
      <c r="A378" s="24" t="s">
        <v>1125</v>
      </c>
      <c r="B378" s="4">
        <v>48097.911050000002</v>
      </c>
      <c r="C378" s="11">
        <v>3.1118302643039664E-2</v>
      </c>
    </row>
    <row r="379" spans="1:3" x14ac:dyDescent="0.25">
      <c r="A379" s="24" t="s">
        <v>1351</v>
      </c>
      <c r="B379" s="4">
        <v>41419.524249999995</v>
      </c>
      <c r="C379" s="11">
        <v>2.6797531593468656E-2</v>
      </c>
    </row>
    <row r="380" spans="1:3" x14ac:dyDescent="0.25">
      <c r="A380" s="24" t="s">
        <v>1361</v>
      </c>
      <c r="B380" s="4">
        <v>40476.013200000001</v>
      </c>
      <c r="C380" s="11">
        <v>2.6187100459142878E-2</v>
      </c>
    </row>
    <row r="381" spans="1:3" x14ac:dyDescent="0.25">
      <c r="A381" s="24" t="s">
        <v>794</v>
      </c>
      <c r="B381" s="4">
        <v>33687.501800000005</v>
      </c>
      <c r="C381" s="11">
        <v>2.1795081187841805E-2</v>
      </c>
    </row>
    <row r="382" spans="1:3" x14ac:dyDescent="0.25">
      <c r="A382" s="24" t="s">
        <v>1247</v>
      </c>
      <c r="B382" s="4">
        <v>33308.550000000003</v>
      </c>
      <c r="C382" s="11">
        <v>2.1549907612896605E-2</v>
      </c>
    </row>
    <row r="383" spans="1:3" x14ac:dyDescent="0.25">
      <c r="A383" s="24" t="s">
        <v>1238</v>
      </c>
      <c r="B383" s="4">
        <v>32335.21802</v>
      </c>
      <c r="C383" s="11">
        <v>2.0920182985265628E-2</v>
      </c>
    </row>
    <row r="384" spans="1:3" x14ac:dyDescent="0.25">
      <c r="A384" s="24" t="s">
        <v>795</v>
      </c>
      <c r="B384" s="4">
        <v>27701.570400000001</v>
      </c>
      <c r="C384" s="11">
        <v>1.7922313725819684E-2</v>
      </c>
    </row>
    <row r="385" spans="1:3" x14ac:dyDescent="0.25">
      <c r="A385" s="24" t="s">
        <v>844</v>
      </c>
      <c r="B385" s="4">
        <v>27676.35</v>
      </c>
      <c r="C385" s="11">
        <v>1.7905996675393884E-2</v>
      </c>
    </row>
    <row r="386" spans="1:3" x14ac:dyDescent="0.25">
      <c r="A386" s="24" t="s">
        <v>768</v>
      </c>
      <c r="B386" s="4">
        <v>27331.829999999998</v>
      </c>
      <c r="C386" s="11">
        <v>1.7683099726388443E-2</v>
      </c>
    </row>
    <row r="387" spans="1:3" x14ac:dyDescent="0.25">
      <c r="A387" s="24" t="s">
        <v>1082</v>
      </c>
      <c r="B387" s="4">
        <v>27158.894079999998</v>
      </c>
      <c r="C387" s="11">
        <v>1.7571213946342441E-2</v>
      </c>
    </row>
    <row r="388" spans="1:3" x14ac:dyDescent="0.25">
      <c r="A388" s="24" t="s">
        <v>1058</v>
      </c>
      <c r="B388" s="4">
        <v>26015.449459999996</v>
      </c>
      <c r="C388" s="11">
        <v>1.6831430139438094E-2</v>
      </c>
    </row>
    <row r="389" spans="1:3" x14ac:dyDescent="0.25">
      <c r="A389" s="24" t="s">
        <v>1034</v>
      </c>
      <c r="B389" s="4">
        <v>25577.274079999999</v>
      </c>
      <c r="C389" s="11">
        <v>1.6547940195947738E-2</v>
      </c>
    </row>
    <row r="390" spans="1:3" x14ac:dyDescent="0.25">
      <c r="A390" s="24" t="s">
        <v>1201</v>
      </c>
      <c r="B390" s="4">
        <v>25269.09</v>
      </c>
      <c r="C390" s="11">
        <v>1.6348551797120241E-2</v>
      </c>
    </row>
    <row r="391" spans="1:3" x14ac:dyDescent="0.25">
      <c r="A391" s="24" t="s">
        <v>1319</v>
      </c>
      <c r="B391" s="4">
        <v>25131.155999999999</v>
      </c>
      <c r="C391" s="11">
        <v>1.6259311498257718E-2</v>
      </c>
    </row>
    <row r="392" spans="1:3" x14ac:dyDescent="0.25">
      <c r="A392" s="24" t="s">
        <v>758</v>
      </c>
      <c r="B392" s="4">
        <v>24894.430559999997</v>
      </c>
      <c r="C392" s="11">
        <v>1.6106155285765061E-2</v>
      </c>
    </row>
    <row r="393" spans="1:3" x14ac:dyDescent="0.25">
      <c r="A393" s="24" t="s">
        <v>1192</v>
      </c>
      <c r="B393" s="4">
        <v>24321.57</v>
      </c>
      <c r="C393" s="11">
        <v>1.5735526959312178E-2</v>
      </c>
    </row>
    <row r="394" spans="1:3" x14ac:dyDescent="0.25">
      <c r="A394" s="24" t="s">
        <v>891</v>
      </c>
      <c r="B394" s="4">
        <v>24147.922500000001</v>
      </c>
      <c r="C394" s="11">
        <v>1.562318080247826E-2</v>
      </c>
    </row>
    <row r="395" spans="1:3" x14ac:dyDescent="0.25">
      <c r="A395" s="24" t="s">
        <v>1185</v>
      </c>
      <c r="B395" s="4">
        <v>23694.405119999999</v>
      </c>
      <c r="C395" s="11">
        <v>1.5329764918573288E-2</v>
      </c>
    </row>
    <row r="396" spans="1:3" x14ac:dyDescent="0.25">
      <c r="A396" s="24" t="s">
        <v>994</v>
      </c>
      <c r="B396" s="4">
        <v>22882.675440000003</v>
      </c>
      <c r="C396" s="11">
        <v>1.4804593465278381E-2</v>
      </c>
    </row>
    <row r="397" spans="1:3" x14ac:dyDescent="0.25">
      <c r="A397" s="24" t="s">
        <v>812</v>
      </c>
      <c r="B397" s="4">
        <v>21787.936199999996</v>
      </c>
      <c r="C397" s="11">
        <v>1.4096320980219356E-2</v>
      </c>
    </row>
    <row r="398" spans="1:3" x14ac:dyDescent="0.25">
      <c r="A398" s="24" t="s">
        <v>1099</v>
      </c>
      <c r="B398" s="4">
        <v>21584.693520000001</v>
      </c>
      <c r="C398" s="11">
        <v>1.3964827385421701E-2</v>
      </c>
    </row>
    <row r="399" spans="1:3" x14ac:dyDescent="0.25">
      <c r="A399" s="24" t="s">
        <v>1127</v>
      </c>
      <c r="B399" s="4">
        <v>19800.88896</v>
      </c>
      <c r="C399" s="11">
        <v>1.2810744620862341E-2</v>
      </c>
    </row>
    <row r="400" spans="1:3" x14ac:dyDescent="0.25">
      <c r="A400" s="24" t="s">
        <v>990</v>
      </c>
      <c r="B400" s="4">
        <v>19073.059649999999</v>
      </c>
      <c r="C400" s="11">
        <v>1.233985488268826E-2</v>
      </c>
    </row>
    <row r="401" spans="1:3" x14ac:dyDescent="0.25">
      <c r="A401" s="24" t="s">
        <v>770</v>
      </c>
      <c r="B401" s="4">
        <v>18957.37689</v>
      </c>
      <c r="C401" s="11">
        <v>1.2265010652290811E-2</v>
      </c>
    </row>
    <row r="402" spans="1:3" x14ac:dyDescent="0.25">
      <c r="A402" s="24" t="s">
        <v>1101</v>
      </c>
      <c r="B402" s="4">
        <v>18554.370299999999</v>
      </c>
      <c r="C402" s="11">
        <v>1.2004274151245629E-2</v>
      </c>
    </row>
    <row r="403" spans="1:3" x14ac:dyDescent="0.25">
      <c r="A403" s="24" t="s">
        <v>944</v>
      </c>
      <c r="B403" s="4">
        <v>18061.204320000004</v>
      </c>
      <c r="C403" s="11">
        <v>1.1685206485231242E-2</v>
      </c>
    </row>
    <row r="404" spans="1:3" x14ac:dyDescent="0.25">
      <c r="A404" s="24" t="s">
        <v>778</v>
      </c>
      <c r="B404" s="4">
        <v>17930.494560000003</v>
      </c>
      <c r="C404" s="11">
        <v>1.1600640112570051E-2</v>
      </c>
    </row>
    <row r="405" spans="1:3" x14ac:dyDescent="0.25">
      <c r="A405" s="24" t="s">
        <v>1001</v>
      </c>
      <c r="B405" s="4">
        <v>17594.028880000002</v>
      </c>
      <c r="C405" s="11">
        <v>1.1382954133477282E-2</v>
      </c>
    </row>
    <row r="406" spans="1:3" x14ac:dyDescent="0.25">
      <c r="A406" s="24" t="s">
        <v>1298</v>
      </c>
      <c r="B406" s="4">
        <v>17540.201120000002</v>
      </c>
      <c r="C406" s="11">
        <v>1.1348128743149298E-2</v>
      </c>
    </row>
    <row r="407" spans="1:3" x14ac:dyDescent="0.25">
      <c r="A407" s="24" t="s">
        <v>1135</v>
      </c>
      <c r="B407" s="4">
        <v>16946.091840000001</v>
      </c>
      <c r="C407" s="11">
        <v>1.0963752956873267E-2</v>
      </c>
    </row>
    <row r="408" spans="1:3" x14ac:dyDescent="0.25">
      <c r="A408" s="24" t="s">
        <v>1205</v>
      </c>
      <c r="B408" s="4">
        <v>15374.563199999999</v>
      </c>
      <c r="C408" s="11">
        <v>9.9470080969793033E-3</v>
      </c>
    </row>
    <row r="409" spans="1:3" x14ac:dyDescent="0.25">
      <c r="A409" s="24" t="s">
        <v>1111</v>
      </c>
      <c r="B409" s="4">
        <v>15348.702599999999</v>
      </c>
      <c r="C409" s="11">
        <v>9.9302768510735485E-3</v>
      </c>
    </row>
    <row r="410" spans="1:3" x14ac:dyDescent="0.25">
      <c r="A410" s="24" t="s">
        <v>968</v>
      </c>
      <c r="B410" s="4">
        <v>14269.848599999999</v>
      </c>
      <c r="C410" s="11">
        <v>9.2322817708973201E-3</v>
      </c>
    </row>
    <row r="411" spans="1:3" x14ac:dyDescent="0.25">
      <c r="A411" s="24" t="s">
        <v>820</v>
      </c>
      <c r="B411" s="4">
        <v>14197.064400000001</v>
      </c>
      <c r="C411" s="11">
        <v>9.1851919760645058E-3</v>
      </c>
    </row>
    <row r="412" spans="1:3" x14ac:dyDescent="0.25">
      <c r="A412" s="24" t="s">
        <v>1358</v>
      </c>
      <c r="B412" s="4">
        <v>13983.752729999998</v>
      </c>
      <c r="C412" s="11">
        <v>9.0471839636697068E-3</v>
      </c>
    </row>
    <row r="413" spans="1:3" x14ac:dyDescent="0.25">
      <c r="A413" s="24" t="s">
        <v>954</v>
      </c>
      <c r="B413" s="4">
        <v>13519.529099999998</v>
      </c>
      <c r="C413" s="11">
        <v>8.7468413688037202E-3</v>
      </c>
    </row>
    <row r="414" spans="1:3" x14ac:dyDescent="0.25">
      <c r="A414" s="24" t="s">
        <v>1131</v>
      </c>
      <c r="B414" s="4">
        <v>13185.543</v>
      </c>
      <c r="C414" s="11">
        <v>8.5307596240567513E-3</v>
      </c>
    </row>
    <row r="415" spans="1:3" x14ac:dyDescent="0.25">
      <c r="A415" s="24" t="s">
        <v>819</v>
      </c>
      <c r="B415" s="4">
        <v>13146.470699999998</v>
      </c>
      <c r="C415" s="11">
        <v>8.50548069551668E-3</v>
      </c>
    </row>
    <row r="416" spans="1:3" x14ac:dyDescent="0.25">
      <c r="A416" s="24" t="s">
        <v>984</v>
      </c>
      <c r="B416" s="4">
        <v>12186.368600000002</v>
      </c>
      <c r="C416" s="11">
        <v>7.884315512584731E-3</v>
      </c>
    </row>
    <row r="417" spans="1:3" x14ac:dyDescent="0.25">
      <c r="A417" s="24" t="s">
        <v>839</v>
      </c>
      <c r="B417" s="4">
        <v>12080.215199999999</v>
      </c>
      <c r="C417" s="11">
        <v>7.8156365709077472E-3</v>
      </c>
    </row>
    <row r="418" spans="1:3" x14ac:dyDescent="0.25">
      <c r="A418" s="24" t="s">
        <v>771</v>
      </c>
      <c r="B418" s="4">
        <v>11995.153920000001</v>
      </c>
      <c r="C418" s="11">
        <v>7.7606037722589109E-3</v>
      </c>
    </row>
    <row r="419" spans="1:3" x14ac:dyDescent="0.25">
      <c r="A419" s="24" t="s">
        <v>1323</v>
      </c>
      <c r="B419" s="4">
        <v>11742.8703</v>
      </c>
      <c r="C419" s="11">
        <v>7.5973817555921056E-3</v>
      </c>
    </row>
    <row r="420" spans="1:3" x14ac:dyDescent="0.25">
      <c r="A420" s="24" t="s">
        <v>1023</v>
      </c>
      <c r="B420" s="4">
        <v>10456.416880000001</v>
      </c>
      <c r="C420" s="11">
        <v>6.7650743645680331E-3</v>
      </c>
    </row>
    <row r="421" spans="1:3" x14ac:dyDescent="0.25">
      <c r="A421" s="24" t="s">
        <v>764</v>
      </c>
      <c r="B421" s="4">
        <v>9805.8573800000013</v>
      </c>
      <c r="C421" s="11">
        <v>6.3441765133648983E-3</v>
      </c>
    </row>
    <row r="422" spans="1:3" x14ac:dyDescent="0.25">
      <c r="A422" s="24" t="s">
        <v>870</v>
      </c>
      <c r="B422" s="4">
        <v>9698.1638399999993</v>
      </c>
      <c r="C422" s="11">
        <v>6.2745011345956081E-3</v>
      </c>
    </row>
    <row r="423" spans="1:3" x14ac:dyDescent="0.25">
      <c r="A423" s="24" t="s">
        <v>803</v>
      </c>
      <c r="B423" s="4">
        <v>8930.7124999999996</v>
      </c>
      <c r="C423" s="11">
        <v>5.7779768045243896E-3</v>
      </c>
    </row>
    <row r="424" spans="1:3" x14ac:dyDescent="0.25">
      <c r="A424" s="24" t="s">
        <v>905</v>
      </c>
      <c r="B424" s="4">
        <v>8928.9795999999988</v>
      </c>
      <c r="C424" s="11">
        <v>5.7768556559033178E-3</v>
      </c>
    </row>
    <row r="425" spans="1:3" x14ac:dyDescent="0.25">
      <c r="A425" s="24" t="s">
        <v>859</v>
      </c>
      <c r="B425" s="4">
        <v>8909.8587200000002</v>
      </c>
      <c r="C425" s="11">
        <v>5.7644848622939518E-3</v>
      </c>
    </row>
    <row r="426" spans="1:3" x14ac:dyDescent="0.25">
      <c r="A426" s="24" t="s">
        <v>1028</v>
      </c>
      <c r="B426" s="4">
        <v>8903.4839999999986</v>
      </c>
      <c r="C426" s="11">
        <v>5.7603605570612677E-3</v>
      </c>
    </row>
    <row r="427" spans="1:3" x14ac:dyDescent="0.25">
      <c r="A427" s="24" t="s">
        <v>1049</v>
      </c>
      <c r="B427" s="4">
        <v>8780.5809000000008</v>
      </c>
      <c r="C427" s="11">
        <v>5.6808449236776908E-3</v>
      </c>
    </row>
    <row r="428" spans="1:3" x14ac:dyDescent="0.25">
      <c r="A428" s="24" t="s">
        <v>1328</v>
      </c>
      <c r="B428" s="4">
        <v>8128.5187499999993</v>
      </c>
      <c r="C428" s="11">
        <v>5.2589748905970922E-3</v>
      </c>
    </row>
    <row r="429" spans="1:3" x14ac:dyDescent="0.25">
      <c r="A429" s="24" t="s">
        <v>1137</v>
      </c>
      <c r="B429" s="4">
        <v>7832.0010999999995</v>
      </c>
      <c r="C429" s="11">
        <v>5.0671344183131524E-3</v>
      </c>
    </row>
    <row r="430" spans="1:3" x14ac:dyDescent="0.25">
      <c r="A430" s="24" t="s">
        <v>1253</v>
      </c>
      <c r="B430" s="4">
        <v>7399.4832000000006</v>
      </c>
      <c r="C430" s="11">
        <v>4.7873047413706255E-3</v>
      </c>
    </row>
    <row r="431" spans="1:3" x14ac:dyDescent="0.25">
      <c r="A431" s="24" t="s">
        <v>1170</v>
      </c>
      <c r="B431" s="4">
        <v>7340.3891399999993</v>
      </c>
      <c r="C431" s="11">
        <v>4.7490721694492715E-3</v>
      </c>
    </row>
    <row r="432" spans="1:3" x14ac:dyDescent="0.25">
      <c r="A432" s="24" t="s">
        <v>809</v>
      </c>
      <c r="B432" s="4">
        <v>6874.4828600000001</v>
      </c>
      <c r="C432" s="11">
        <v>4.4476409366196136E-3</v>
      </c>
    </row>
    <row r="433" spans="1:3" x14ac:dyDescent="0.25">
      <c r="A433" s="24" t="s">
        <v>1293</v>
      </c>
      <c r="B433" s="4">
        <v>6766.9829999999993</v>
      </c>
      <c r="C433" s="11">
        <v>4.3780908645990862E-3</v>
      </c>
    </row>
    <row r="434" spans="1:3" x14ac:dyDescent="0.25">
      <c r="A434" s="24" t="s">
        <v>940</v>
      </c>
      <c r="B434" s="4">
        <v>6702.3501999999999</v>
      </c>
      <c r="C434" s="11">
        <v>4.3362748483281041E-3</v>
      </c>
    </row>
    <row r="435" spans="1:3" x14ac:dyDescent="0.25">
      <c r="A435" s="24" t="s">
        <v>1224</v>
      </c>
      <c r="B435" s="4">
        <v>6664.0999999999995</v>
      </c>
      <c r="C435" s="11">
        <v>4.3115278006128832E-3</v>
      </c>
    </row>
    <row r="436" spans="1:3" x14ac:dyDescent="0.25">
      <c r="A436" s="24" t="s">
        <v>1257</v>
      </c>
      <c r="B436" s="4">
        <v>6435.2555999999995</v>
      </c>
      <c r="C436" s="11">
        <v>4.1634704496405729E-3</v>
      </c>
    </row>
    <row r="437" spans="1:3" x14ac:dyDescent="0.25">
      <c r="A437" s="24" t="s">
        <v>835</v>
      </c>
      <c r="B437" s="4">
        <v>6324.5775999999996</v>
      </c>
      <c r="C437" s="11">
        <v>4.0918641901432316E-3</v>
      </c>
    </row>
    <row r="438" spans="1:3" x14ac:dyDescent="0.25">
      <c r="A438" s="24" t="s">
        <v>1313</v>
      </c>
      <c r="B438" s="4">
        <v>6137.8019999999988</v>
      </c>
      <c r="C438" s="11">
        <v>3.9710244380572546E-3</v>
      </c>
    </row>
    <row r="439" spans="1:3" x14ac:dyDescent="0.25">
      <c r="A439" s="24" t="s">
        <v>1218</v>
      </c>
      <c r="B439" s="4">
        <v>6063.2517199999993</v>
      </c>
      <c r="C439" s="11">
        <v>3.9227920278648099E-3</v>
      </c>
    </row>
    <row r="440" spans="1:3" x14ac:dyDescent="0.25">
      <c r="A440" s="24" t="s">
        <v>895</v>
      </c>
      <c r="B440" s="4">
        <v>5650.1744000000008</v>
      </c>
      <c r="C440" s="11">
        <v>3.655539983480323E-3</v>
      </c>
    </row>
    <row r="441" spans="1:3" x14ac:dyDescent="0.25">
      <c r="A441" s="24" t="s">
        <v>816</v>
      </c>
      <c r="B441" s="4">
        <v>5331.6696000000002</v>
      </c>
      <c r="C441" s="11">
        <v>3.4494743032191253E-3</v>
      </c>
    </row>
    <row r="442" spans="1:3" x14ac:dyDescent="0.25">
      <c r="A442" s="24" t="s">
        <v>746</v>
      </c>
      <c r="B442" s="4">
        <v>4968.5039999999999</v>
      </c>
      <c r="C442" s="11">
        <v>3.2145140564301725E-3</v>
      </c>
    </row>
    <row r="443" spans="1:3" x14ac:dyDescent="0.25">
      <c r="A443" s="24" t="s">
        <v>734</v>
      </c>
      <c r="B443" s="4">
        <v>4866.3287999999993</v>
      </c>
      <c r="C443" s="11">
        <v>3.1484089236540761E-3</v>
      </c>
    </row>
    <row r="444" spans="1:3" x14ac:dyDescent="0.25">
      <c r="A444" s="24" t="s">
        <v>956</v>
      </c>
      <c r="B444" s="4">
        <v>4503.4363999999996</v>
      </c>
      <c r="C444" s="11">
        <v>2.9136254313248599E-3</v>
      </c>
    </row>
    <row r="445" spans="1:3" x14ac:dyDescent="0.25">
      <c r="A445" s="24" t="s">
        <v>808</v>
      </c>
      <c r="B445" s="4">
        <v>4427.9172000000008</v>
      </c>
      <c r="C445" s="11">
        <v>2.8647661509599138E-3</v>
      </c>
    </row>
    <row r="446" spans="1:3" x14ac:dyDescent="0.25">
      <c r="A446" s="24" t="s">
        <v>1210</v>
      </c>
      <c r="B446" s="4">
        <v>4212.3745999999992</v>
      </c>
      <c r="C446" s="11">
        <v>2.7253147753628503E-3</v>
      </c>
    </row>
    <row r="447" spans="1:3" x14ac:dyDescent="0.25">
      <c r="A447" s="24" t="s">
        <v>1244</v>
      </c>
      <c r="B447" s="4">
        <v>3525.5505600000001</v>
      </c>
      <c r="C447" s="11">
        <v>2.2809545552897347E-3</v>
      </c>
    </row>
    <row r="448" spans="1:3" x14ac:dyDescent="0.25">
      <c r="A448" s="24" t="s">
        <v>1302</v>
      </c>
      <c r="B448" s="4">
        <v>3378.1478400000001</v>
      </c>
      <c r="C448" s="11">
        <v>2.1855882004682349E-3</v>
      </c>
    </row>
    <row r="449" spans="1:3" x14ac:dyDescent="0.25">
      <c r="A449" s="24" t="s">
        <v>1060</v>
      </c>
      <c r="B449" s="4">
        <v>2373.9623200000001</v>
      </c>
      <c r="C449" s="11">
        <v>1.5359020033143948E-3</v>
      </c>
    </row>
    <row r="450" spans="1:3" x14ac:dyDescent="0.25">
      <c r="A450" s="24" t="s">
        <v>903</v>
      </c>
      <c r="B450" s="4">
        <v>2316.2621999999997</v>
      </c>
      <c r="C450" s="11">
        <v>1.4985712802642152E-3</v>
      </c>
    </row>
    <row r="451" spans="1:3" x14ac:dyDescent="0.25">
      <c r="A451" s="24" t="s">
        <v>1341</v>
      </c>
      <c r="B451" s="4">
        <v>2077.46</v>
      </c>
      <c r="C451" s="11">
        <v>1.344071449207131E-3</v>
      </c>
    </row>
    <row r="452" spans="1:3" x14ac:dyDescent="0.25">
      <c r="A452" s="24" t="s">
        <v>858</v>
      </c>
      <c r="B452" s="4">
        <v>2072.9258400000003</v>
      </c>
      <c r="C452" s="11">
        <v>1.3411379462746381E-3</v>
      </c>
    </row>
    <row r="453" spans="1:3" x14ac:dyDescent="0.25">
      <c r="A453" s="24" t="s">
        <v>1197</v>
      </c>
      <c r="B453" s="4">
        <v>1808.04592</v>
      </c>
      <c r="C453" s="11">
        <v>1.1697663973927008E-3</v>
      </c>
    </row>
    <row r="454" spans="1:3" x14ac:dyDescent="0.25">
      <c r="A454" s="24" t="s">
        <v>1193</v>
      </c>
      <c r="B454" s="4">
        <v>1662.6945600000001</v>
      </c>
      <c r="C454" s="11">
        <v>1.0757272278879078E-3</v>
      </c>
    </row>
    <row r="455" spans="1:3" x14ac:dyDescent="0.25">
      <c r="A455" s="24" t="s">
        <v>821</v>
      </c>
      <c r="B455" s="4">
        <v>1654.8966000000003</v>
      </c>
      <c r="C455" s="11">
        <v>1.0706821173211297E-3</v>
      </c>
    </row>
    <row r="456" spans="1:3" x14ac:dyDescent="0.25">
      <c r="A456" s="24" t="s">
        <v>1252</v>
      </c>
      <c r="B456" s="4">
        <v>855.72881999999993</v>
      </c>
      <c r="C456" s="11">
        <v>5.5363794018932152E-4</v>
      </c>
    </row>
    <row r="457" spans="1:3" x14ac:dyDescent="0.25">
      <c r="A457" s="24" t="s">
        <v>861</v>
      </c>
      <c r="B457" s="4">
        <v>853.32276999999988</v>
      </c>
      <c r="C457" s="11">
        <v>5.5208127815473856E-4</v>
      </c>
    </row>
    <row r="458" spans="1:3" x14ac:dyDescent="0.25">
      <c r="A458" s="24" t="s">
        <v>1057</v>
      </c>
      <c r="B458" s="4">
        <v>703.2428000000001</v>
      </c>
      <c r="C458" s="11">
        <v>4.5498280079543321E-4</v>
      </c>
    </row>
    <row r="459" spans="1:3" x14ac:dyDescent="0.25">
      <c r="A459" s="24" t="s">
        <v>964</v>
      </c>
      <c r="B459" s="4">
        <v>667.15008</v>
      </c>
      <c r="C459" s="11">
        <v>4.3163159572952227E-4</v>
      </c>
    </row>
    <row r="460" spans="1:3" x14ac:dyDescent="0.25">
      <c r="A460" s="24" t="s">
        <v>1307</v>
      </c>
      <c r="B460" s="4">
        <v>496.98660000000001</v>
      </c>
      <c r="C460" s="11">
        <v>3.2153952408158263E-4</v>
      </c>
    </row>
    <row r="461" spans="1:3" x14ac:dyDescent="0.25">
      <c r="A461" s="24" t="s">
        <v>911</v>
      </c>
      <c r="B461" s="4">
        <v>321.93290999999999</v>
      </c>
      <c r="C461" s="11">
        <v>2.0828359289284455E-4</v>
      </c>
    </row>
    <row r="462" spans="1:3" x14ac:dyDescent="0.25">
      <c r="A462" s="24" t="s">
        <v>906</v>
      </c>
      <c r="B462" s="4">
        <v>97.0154</v>
      </c>
      <c r="C462" s="11">
        <v>6.2766854367068197E-5</v>
      </c>
    </row>
    <row r="463" spans="1:3" x14ac:dyDescent="0.25">
      <c r="A463" s="21" t="s">
        <v>730</v>
      </c>
      <c r="B463" s="4">
        <v>1398841.4532999997</v>
      </c>
      <c r="C463" s="11">
        <v>0.12799535189595335</v>
      </c>
    </row>
    <row r="464" spans="1:3" x14ac:dyDescent="0.25">
      <c r="A464" s="24" t="s">
        <v>1320</v>
      </c>
      <c r="B464" s="4">
        <v>68665.574250000005</v>
      </c>
      <c r="C464" s="11">
        <v>4.9087460260783235E-2</v>
      </c>
    </row>
    <row r="465" spans="1:3" x14ac:dyDescent="0.25">
      <c r="A465" s="24" t="s">
        <v>834</v>
      </c>
      <c r="B465" s="4">
        <v>52780.07</v>
      </c>
      <c r="C465" s="11">
        <v>3.7731273887749613E-2</v>
      </c>
    </row>
    <row r="466" spans="1:3" x14ac:dyDescent="0.25">
      <c r="A466" s="24" t="s">
        <v>883</v>
      </c>
      <c r="B466" s="4">
        <v>42495.805439999996</v>
      </c>
      <c r="C466" s="11">
        <v>3.0379286615898005E-2</v>
      </c>
    </row>
    <row r="467" spans="1:3" x14ac:dyDescent="0.25">
      <c r="A467" s="24" t="s">
        <v>915</v>
      </c>
      <c r="B467" s="4">
        <v>41352.246200000009</v>
      </c>
      <c r="C467" s="11">
        <v>2.9561782075049416E-2</v>
      </c>
    </row>
    <row r="468" spans="1:3" x14ac:dyDescent="0.25">
      <c r="A468" s="24" t="s">
        <v>1162</v>
      </c>
      <c r="B468" s="4">
        <v>41138.261999999995</v>
      </c>
      <c r="C468" s="11">
        <v>2.940880962810398E-2</v>
      </c>
    </row>
    <row r="469" spans="1:3" x14ac:dyDescent="0.25">
      <c r="A469" s="24" t="s">
        <v>1109</v>
      </c>
      <c r="B469" s="4">
        <v>38422.022320000004</v>
      </c>
      <c r="C469" s="11">
        <v>2.7467031541965538E-2</v>
      </c>
    </row>
    <row r="470" spans="1:3" x14ac:dyDescent="0.25">
      <c r="A470" s="24" t="s">
        <v>970</v>
      </c>
      <c r="B470" s="4">
        <v>37038.581760000001</v>
      </c>
      <c r="C470" s="11">
        <v>2.6478041290971518E-2</v>
      </c>
    </row>
    <row r="471" spans="1:3" x14ac:dyDescent="0.25">
      <c r="A471" s="24" t="s">
        <v>751</v>
      </c>
      <c r="B471" s="4">
        <v>35367.211040000002</v>
      </c>
      <c r="C471" s="11">
        <v>2.5283216304868142E-2</v>
      </c>
    </row>
    <row r="472" spans="1:3" x14ac:dyDescent="0.25">
      <c r="A472" s="24" t="s">
        <v>1012</v>
      </c>
      <c r="B472" s="4">
        <v>34840.344000000005</v>
      </c>
      <c r="C472" s="11">
        <v>2.4906571018329726E-2</v>
      </c>
    </row>
    <row r="473" spans="1:3" x14ac:dyDescent="0.25">
      <c r="A473" s="24" t="s">
        <v>1239</v>
      </c>
      <c r="B473" s="4">
        <v>34800.431400000001</v>
      </c>
      <c r="C473" s="11">
        <v>2.4878038406641784E-2</v>
      </c>
    </row>
    <row r="474" spans="1:3" x14ac:dyDescent="0.25">
      <c r="A474" s="24" t="s">
        <v>1287</v>
      </c>
      <c r="B474" s="4">
        <v>33551.927499999998</v>
      </c>
      <c r="C474" s="11">
        <v>2.3985511310697732E-2</v>
      </c>
    </row>
    <row r="475" spans="1:3" x14ac:dyDescent="0.25">
      <c r="A475" s="24" t="s">
        <v>1294</v>
      </c>
      <c r="B475" s="4">
        <v>33071.3145</v>
      </c>
      <c r="C475" s="11">
        <v>2.3641931987346838E-2</v>
      </c>
    </row>
    <row r="476" spans="1:3" x14ac:dyDescent="0.25">
      <c r="A476" s="24" t="s">
        <v>1360</v>
      </c>
      <c r="B476" s="4">
        <v>33017.42</v>
      </c>
      <c r="C476" s="11">
        <v>2.3603404032750654E-2</v>
      </c>
    </row>
    <row r="477" spans="1:3" x14ac:dyDescent="0.25">
      <c r="A477" s="24" t="s">
        <v>1108</v>
      </c>
      <c r="B477" s="4">
        <v>31005.24768</v>
      </c>
      <c r="C477" s="11">
        <v>2.2164947719311347E-2</v>
      </c>
    </row>
    <row r="478" spans="1:3" x14ac:dyDescent="0.25">
      <c r="A478" s="24" t="s">
        <v>1156</v>
      </c>
      <c r="B478" s="4">
        <v>29627.320319999999</v>
      </c>
      <c r="C478" s="11">
        <v>2.1179898729842713E-2</v>
      </c>
    </row>
    <row r="479" spans="1:3" x14ac:dyDescent="0.25">
      <c r="A479" s="24" t="s">
        <v>893</v>
      </c>
      <c r="B479" s="4">
        <v>29263.754519999995</v>
      </c>
      <c r="C479" s="11">
        <v>2.0919993792694679E-2</v>
      </c>
    </row>
    <row r="480" spans="1:3" x14ac:dyDescent="0.25">
      <c r="A480" s="24" t="s">
        <v>1339</v>
      </c>
      <c r="B480" s="4">
        <v>29175.036029999999</v>
      </c>
      <c r="C480" s="11">
        <v>2.0856570958183517E-2</v>
      </c>
    </row>
    <row r="481" spans="1:3" x14ac:dyDescent="0.25">
      <c r="A481" s="24" t="s">
        <v>1070</v>
      </c>
      <c r="B481" s="4">
        <v>28247.74656</v>
      </c>
      <c r="C481" s="11">
        <v>2.0193672766388848E-2</v>
      </c>
    </row>
    <row r="482" spans="1:3" x14ac:dyDescent="0.25">
      <c r="A482" s="24" t="s">
        <v>1168</v>
      </c>
      <c r="B482" s="4">
        <v>27249</v>
      </c>
      <c r="C482" s="11">
        <v>1.9479691523093645E-2</v>
      </c>
    </row>
    <row r="483" spans="1:3" x14ac:dyDescent="0.25">
      <c r="A483" s="24" t="s">
        <v>765</v>
      </c>
      <c r="B483" s="4">
        <v>26150.364320000001</v>
      </c>
      <c r="C483" s="11">
        <v>1.869430181548367E-2</v>
      </c>
    </row>
    <row r="484" spans="1:3" x14ac:dyDescent="0.25">
      <c r="A484" s="24" t="s">
        <v>936</v>
      </c>
      <c r="B484" s="4">
        <v>25299.040000000001</v>
      </c>
      <c r="C484" s="11">
        <v>1.8085709384946497E-2</v>
      </c>
    </row>
    <row r="485" spans="1:3" x14ac:dyDescent="0.25">
      <c r="A485" s="24" t="s">
        <v>947</v>
      </c>
      <c r="B485" s="4">
        <v>24223.05</v>
      </c>
      <c r="C485" s="11">
        <v>1.7316508559891135E-2</v>
      </c>
    </row>
    <row r="486" spans="1:3" x14ac:dyDescent="0.25">
      <c r="A486" s="24" t="s">
        <v>841</v>
      </c>
      <c r="B486" s="4">
        <v>23687.524440000001</v>
      </c>
      <c r="C486" s="11">
        <v>1.6933673493960938E-2</v>
      </c>
    </row>
    <row r="487" spans="1:3" x14ac:dyDescent="0.25">
      <c r="A487" s="24" t="s">
        <v>1317</v>
      </c>
      <c r="B487" s="4">
        <v>22676.312610000001</v>
      </c>
      <c r="C487" s="11">
        <v>1.6210781112115623E-2</v>
      </c>
    </row>
    <row r="488" spans="1:3" x14ac:dyDescent="0.25">
      <c r="A488" s="24" t="s">
        <v>1054</v>
      </c>
      <c r="B488" s="4">
        <v>22380.204000000002</v>
      </c>
      <c r="C488" s="11">
        <v>1.599909978875946E-2</v>
      </c>
    </row>
    <row r="489" spans="1:3" x14ac:dyDescent="0.25">
      <c r="A489" s="24" t="s">
        <v>930</v>
      </c>
      <c r="B489" s="4">
        <v>21679.749799999998</v>
      </c>
      <c r="C489" s="11">
        <v>1.549836098212232E-2</v>
      </c>
    </row>
    <row r="490" spans="1:3" x14ac:dyDescent="0.25">
      <c r="A490" s="24" t="s">
        <v>959</v>
      </c>
      <c r="B490" s="4">
        <v>21573.6495</v>
      </c>
      <c r="C490" s="11">
        <v>1.5422512286224942E-2</v>
      </c>
    </row>
    <row r="491" spans="1:3" x14ac:dyDescent="0.25">
      <c r="A491" s="24" t="s">
        <v>1140</v>
      </c>
      <c r="B491" s="4">
        <v>21541.017959999997</v>
      </c>
      <c r="C491" s="11">
        <v>1.5399184739044365E-2</v>
      </c>
    </row>
    <row r="492" spans="1:3" x14ac:dyDescent="0.25">
      <c r="A492" s="24" t="s">
        <v>1189</v>
      </c>
      <c r="B492" s="4">
        <v>20797.98</v>
      </c>
      <c r="C492" s="11">
        <v>1.4868003769073037E-2</v>
      </c>
    </row>
    <row r="493" spans="1:3" x14ac:dyDescent="0.25">
      <c r="A493" s="24" t="s">
        <v>1160</v>
      </c>
      <c r="B493" s="4">
        <v>19637.76528</v>
      </c>
      <c r="C493" s="11">
        <v>1.4038592603666876E-2</v>
      </c>
    </row>
    <row r="494" spans="1:3" x14ac:dyDescent="0.25">
      <c r="A494" s="24" t="s">
        <v>1100</v>
      </c>
      <c r="B494" s="4">
        <v>19547.329920000004</v>
      </c>
      <c r="C494" s="11">
        <v>1.3973942417767216E-2</v>
      </c>
    </row>
    <row r="495" spans="1:3" x14ac:dyDescent="0.25">
      <c r="A495" s="24" t="s">
        <v>825</v>
      </c>
      <c r="B495" s="4">
        <v>19510.808000000001</v>
      </c>
      <c r="C495" s="11">
        <v>1.3947833726239778E-2</v>
      </c>
    </row>
    <row r="496" spans="1:3" x14ac:dyDescent="0.25">
      <c r="A496" s="24" t="s">
        <v>1207</v>
      </c>
      <c r="B496" s="4">
        <v>19233.355499999998</v>
      </c>
      <c r="C496" s="11">
        <v>1.3749489232412071E-2</v>
      </c>
    </row>
    <row r="497" spans="1:3" x14ac:dyDescent="0.25">
      <c r="A497" s="24" t="s">
        <v>1105</v>
      </c>
      <c r="B497" s="4">
        <v>16873.45</v>
      </c>
      <c r="C497" s="11">
        <v>1.2062446362447962E-2</v>
      </c>
    </row>
    <row r="498" spans="1:3" x14ac:dyDescent="0.25">
      <c r="A498" s="24" t="s">
        <v>1146</v>
      </c>
      <c r="B498" s="4">
        <v>16134.22069</v>
      </c>
      <c r="C498" s="11">
        <v>1.1533988109901836E-2</v>
      </c>
    </row>
    <row r="499" spans="1:3" x14ac:dyDescent="0.25">
      <c r="A499" s="24" t="s">
        <v>856</v>
      </c>
      <c r="B499" s="4">
        <v>16061.972879999999</v>
      </c>
      <c r="C499" s="11">
        <v>1.1482339790623363E-2</v>
      </c>
    </row>
    <row r="500" spans="1:3" x14ac:dyDescent="0.25">
      <c r="A500" s="24" t="s">
        <v>934</v>
      </c>
      <c r="B500" s="4">
        <v>14963.769179999999</v>
      </c>
      <c r="C500" s="11">
        <v>1.0697258895709051E-2</v>
      </c>
    </row>
    <row r="501" spans="1:3" x14ac:dyDescent="0.25">
      <c r="A501" s="24" t="s">
        <v>1153</v>
      </c>
      <c r="B501" s="4">
        <v>14527.748400000002</v>
      </c>
      <c r="C501" s="11">
        <v>1.0385557538152495E-2</v>
      </c>
    </row>
    <row r="502" spans="1:3" x14ac:dyDescent="0.25">
      <c r="A502" s="24" t="s">
        <v>1362</v>
      </c>
      <c r="B502" s="4">
        <v>12769.38768</v>
      </c>
      <c r="C502" s="11">
        <v>9.1285453758006684E-3</v>
      </c>
    </row>
    <row r="503" spans="1:3" x14ac:dyDescent="0.25">
      <c r="A503" s="24" t="s">
        <v>1174</v>
      </c>
      <c r="B503" s="4">
        <v>12668.50728</v>
      </c>
      <c r="C503" s="11">
        <v>9.0564282679168467E-3</v>
      </c>
    </row>
    <row r="504" spans="1:3" x14ac:dyDescent="0.25">
      <c r="A504" s="24" t="s">
        <v>1182</v>
      </c>
      <c r="B504" s="4">
        <v>12289.2</v>
      </c>
      <c r="C504" s="11">
        <v>8.7852701040626244E-3</v>
      </c>
    </row>
    <row r="505" spans="1:3" x14ac:dyDescent="0.25">
      <c r="A505" s="24" t="s">
        <v>978</v>
      </c>
      <c r="B505" s="4">
        <v>12248.675999999999</v>
      </c>
      <c r="C505" s="11">
        <v>8.7563004163940163E-3</v>
      </c>
    </row>
    <row r="506" spans="1:3" x14ac:dyDescent="0.25">
      <c r="A506" s="24" t="s">
        <v>799</v>
      </c>
      <c r="B506" s="4">
        <v>12153.267360000002</v>
      </c>
      <c r="C506" s="11">
        <v>8.6880949455203031E-3</v>
      </c>
    </row>
    <row r="507" spans="1:3" x14ac:dyDescent="0.25">
      <c r="A507" s="24" t="s">
        <v>1186</v>
      </c>
      <c r="B507" s="4">
        <v>11984.891250000001</v>
      </c>
      <c r="C507" s="11">
        <v>8.5677266867710457E-3</v>
      </c>
    </row>
    <row r="508" spans="1:3" x14ac:dyDescent="0.25">
      <c r="A508" s="24" t="s">
        <v>1266</v>
      </c>
      <c r="B508" s="4">
        <v>11924.0978</v>
      </c>
      <c r="C508" s="11">
        <v>8.5242668294322581E-3</v>
      </c>
    </row>
    <row r="509" spans="1:3" x14ac:dyDescent="0.25">
      <c r="A509" s="24" t="s">
        <v>931</v>
      </c>
      <c r="B509" s="4">
        <v>11326.846439999999</v>
      </c>
      <c r="C509" s="11">
        <v>8.0973053903134577E-3</v>
      </c>
    </row>
    <row r="510" spans="1:3" x14ac:dyDescent="0.25">
      <c r="A510" s="24" t="s">
        <v>1126</v>
      </c>
      <c r="B510" s="4">
        <v>11285.764020000001</v>
      </c>
      <c r="C510" s="11">
        <v>8.0679365008634908E-3</v>
      </c>
    </row>
    <row r="511" spans="1:3" x14ac:dyDescent="0.25">
      <c r="A511" s="24" t="s">
        <v>796</v>
      </c>
      <c r="B511" s="4">
        <v>10947.904</v>
      </c>
      <c r="C511" s="11">
        <v>7.8264080422930388E-3</v>
      </c>
    </row>
    <row r="512" spans="1:3" x14ac:dyDescent="0.25">
      <c r="A512" s="24" t="s">
        <v>745</v>
      </c>
      <c r="B512" s="4">
        <v>10370.549999999999</v>
      </c>
      <c r="C512" s="11">
        <v>7.4136707741501995E-3</v>
      </c>
    </row>
    <row r="513" spans="1:3" x14ac:dyDescent="0.25">
      <c r="A513" s="24" t="s">
        <v>1154</v>
      </c>
      <c r="B513" s="4">
        <v>9984.7160999999978</v>
      </c>
      <c r="C513" s="11">
        <v>7.1378468778181435E-3</v>
      </c>
    </row>
    <row r="514" spans="1:3" x14ac:dyDescent="0.25">
      <c r="A514" s="24" t="s">
        <v>975</v>
      </c>
      <c r="B514" s="4">
        <v>9684.8756000000012</v>
      </c>
      <c r="C514" s="11">
        <v>6.923497711018258E-3</v>
      </c>
    </row>
    <row r="515" spans="1:3" x14ac:dyDescent="0.25">
      <c r="A515" s="24" t="s">
        <v>1222</v>
      </c>
      <c r="B515" s="4">
        <v>9614.4403999999995</v>
      </c>
      <c r="C515" s="11">
        <v>6.8731451854809012E-3</v>
      </c>
    </row>
    <row r="516" spans="1:3" x14ac:dyDescent="0.25">
      <c r="A516" s="24" t="s">
        <v>1050</v>
      </c>
      <c r="B516" s="4">
        <v>9062.34692</v>
      </c>
      <c r="C516" s="11">
        <v>6.478466089649448E-3</v>
      </c>
    </row>
    <row r="517" spans="1:3" x14ac:dyDescent="0.25">
      <c r="A517" s="24" t="s">
        <v>1077</v>
      </c>
      <c r="B517" s="4">
        <v>8938.8996600000009</v>
      </c>
      <c r="C517" s="11">
        <v>6.390216445839726E-3</v>
      </c>
    </row>
    <row r="518" spans="1:3" x14ac:dyDescent="0.25">
      <c r="A518" s="24" t="s">
        <v>875</v>
      </c>
      <c r="B518" s="4">
        <v>8211.6342000000004</v>
      </c>
      <c r="C518" s="11">
        <v>5.870310878068402E-3</v>
      </c>
    </row>
    <row r="519" spans="1:3" x14ac:dyDescent="0.25">
      <c r="A519" s="24" t="s">
        <v>896</v>
      </c>
      <c r="B519" s="4">
        <v>8154.5511600000009</v>
      </c>
      <c r="C519" s="11">
        <v>5.8295035086089568E-3</v>
      </c>
    </row>
    <row r="520" spans="1:3" x14ac:dyDescent="0.25">
      <c r="A520" s="24" t="s">
        <v>1037</v>
      </c>
      <c r="B520" s="4">
        <v>8093.4784</v>
      </c>
      <c r="C520" s="11">
        <v>5.7858439788917582E-3</v>
      </c>
    </row>
    <row r="521" spans="1:3" x14ac:dyDescent="0.25">
      <c r="A521" s="24" t="s">
        <v>1234</v>
      </c>
      <c r="B521" s="4">
        <v>7428.1108999999988</v>
      </c>
      <c r="C521" s="11">
        <v>5.310187857584847E-3</v>
      </c>
    </row>
    <row r="522" spans="1:3" x14ac:dyDescent="0.25">
      <c r="A522" s="24" t="s">
        <v>1312</v>
      </c>
      <c r="B522" s="4">
        <v>7173.3342799999991</v>
      </c>
      <c r="C522" s="11">
        <v>5.1280538356061889E-3</v>
      </c>
    </row>
    <row r="523" spans="1:3" x14ac:dyDescent="0.25">
      <c r="A523" s="24" t="s">
        <v>1002</v>
      </c>
      <c r="B523" s="4">
        <v>6946.8</v>
      </c>
      <c r="C523" s="11">
        <v>4.96610962136691E-3</v>
      </c>
    </row>
    <row r="524" spans="1:3" x14ac:dyDescent="0.25">
      <c r="A524" s="24" t="s">
        <v>972</v>
      </c>
      <c r="B524" s="4">
        <v>6684.1875</v>
      </c>
      <c r="C524" s="11">
        <v>4.7783739066578042E-3</v>
      </c>
    </row>
    <row r="525" spans="1:3" x14ac:dyDescent="0.25">
      <c r="A525" s="24" t="s">
        <v>965</v>
      </c>
      <c r="B525" s="4">
        <v>5814.6927299999998</v>
      </c>
      <c r="C525" s="11">
        <v>4.1567918339012527E-3</v>
      </c>
    </row>
    <row r="526" spans="1:3" x14ac:dyDescent="0.25">
      <c r="A526" s="24" t="s">
        <v>828</v>
      </c>
      <c r="B526" s="4">
        <v>5487.6023999999998</v>
      </c>
      <c r="C526" s="11">
        <v>3.9229623822301125E-3</v>
      </c>
    </row>
    <row r="527" spans="1:3" x14ac:dyDescent="0.25">
      <c r="A527" s="24" t="s">
        <v>737</v>
      </c>
      <c r="B527" s="4">
        <v>5225.2710400000005</v>
      </c>
      <c r="C527" s="11">
        <v>3.7354276481248753E-3</v>
      </c>
    </row>
    <row r="528" spans="1:3" x14ac:dyDescent="0.25">
      <c r="A528" s="24" t="s">
        <v>1246</v>
      </c>
      <c r="B528" s="4">
        <v>5189.8836000000001</v>
      </c>
      <c r="C528" s="11">
        <v>3.7101299705957188E-3</v>
      </c>
    </row>
    <row r="529" spans="1:3" x14ac:dyDescent="0.25">
      <c r="A529" s="24" t="s">
        <v>1219</v>
      </c>
      <c r="B529" s="4">
        <v>5159.7893599999998</v>
      </c>
      <c r="C529" s="11">
        <v>3.688616281586142E-3</v>
      </c>
    </row>
    <row r="530" spans="1:3" x14ac:dyDescent="0.25">
      <c r="A530" s="24" t="s">
        <v>1216</v>
      </c>
      <c r="B530" s="4">
        <v>5127.0390600000001</v>
      </c>
      <c r="C530" s="11">
        <v>3.6652038355775261E-3</v>
      </c>
    </row>
    <row r="531" spans="1:3" x14ac:dyDescent="0.25">
      <c r="A531" s="24" t="s">
        <v>1068</v>
      </c>
      <c r="B531" s="4">
        <v>4856.35725</v>
      </c>
      <c r="C531" s="11">
        <v>3.4716995543300441E-3</v>
      </c>
    </row>
    <row r="532" spans="1:3" x14ac:dyDescent="0.25">
      <c r="A532" s="24" t="s">
        <v>1095</v>
      </c>
      <c r="B532" s="4">
        <v>4804.4682400000002</v>
      </c>
      <c r="C532" s="11">
        <v>3.4346052790084278E-3</v>
      </c>
    </row>
    <row r="533" spans="1:3" x14ac:dyDescent="0.25">
      <c r="A533" s="24" t="s">
        <v>871</v>
      </c>
      <c r="B533" s="4">
        <v>4336.2427499999994</v>
      </c>
      <c r="C533" s="11">
        <v>3.0998815053488666E-3</v>
      </c>
    </row>
    <row r="534" spans="1:3" x14ac:dyDescent="0.25">
      <c r="A534" s="24" t="s">
        <v>761</v>
      </c>
      <c r="B534" s="4">
        <v>3980.7075</v>
      </c>
      <c r="C534" s="11">
        <v>2.8457174260950969E-3</v>
      </c>
    </row>
    <row r="535" spans="1:3" x14ac:dyDescent="0.25">
      <c r="A535" s="24" t="s">
        <v>1019</v>
      </c>
      <c r="B535" s="4">
        <v>3978.6474000000003</v>
      </c>
      <c r="C535" s="11">
        <v>2.8442447073712277E-3</v>
      </c>
    </row>
    <row r="536" spans="1:3" x14ac:dyDescent="0.25">
      <c r="A536" s="24" t="s">
        <v>762</v>
      </c>
      <c r="B536" s="4">
        <v>3913.2000000000003</v>
      </c>
      <c r="C536" s="11">
        <v>2.7974578468263076E-3</v>
      </c>
    </row>
    <row r="537" spans="1:3" x14ac:dyDescent="0.25">
      <c r="A537" s="24" t="s">
        <v>1061</v>
      </c>
      <c r="B537" s="4">
        <v>3799.8031499999997</v>
      </c>
      <c r="C537" s="11">
        <v>2.716393012972202E-3</v>
      </c>
    </row>
    <row r="538" spans="1:3" x14ac:dyDescent="0.25">
      <c r="A538" s="24" t="s">
        <v>867</v>
      </c>
      <c r="B538" s="4">
        <v>3494.4040799999998</v>
      </c>
      <c r="C538" s="11">
        <v>2.4980701506638718E-3</v>
      </c>
    </row>
    <row r="539" spans="1:3" x14ac:dyDescent="0.25">
      <c r="A539" s="24" t="s">
        <v>979</v>
      </c>
      <c r="B539" s="4">
        <v>2909.8689199999999</v>
      </c>
      <c r="C539" s="11">
        <v>2.08019923425585E-3</v>
      </c>
    </row>
    <row r="540" spans="1:3" x14ac:dyDescent="0.25">
      <c r="A540" s="24" t="s">
        <v>862</v>
      </c>
      <c r="B540" s="4">
        <v>2642.1686999999997</v>
      </c>
      <c r="C540" s="11">
        <v>1.8888264240145823E-3</v>
      </c>
    </row>
    <row r="541" spans="1:3" x14ac:dyDescent="0.25">
      <c r="A541" s="24" t="s">
        <v>1064</v>
      </c>
      <c r="B541" s="4">
        <v>2537.2908000000002</v>
      </c>
      <c r="C541" s="11">
        <v>1.8138515941276193E-3</v>
      </c>
    </row>
    <row r="542" spans="1:3" x14ac:dyDescent="0.25">
      <c r="A542" s="24" t="s">
        <v>1081</v>
      </c>
      <c r="B542" s="4">
        <v>2206.8000000000002</v>
      </c>
      <c r="C542" s="11">
        <v>1.5775912236472187E-3</v>
      </c>
    </row>
    <row r="543" spans="1:3" x14ac:dyDescent="0.25">
      <c r="A543" s="24" t="s">
        <v>1145</v>
      </c>
      <c r="B543" s="4">
        <v>2059.0056</v>
      </c>
      <c r="C543" s="11">
        <v>1.4719363621535596E-3</v>
      </c>
    </row>
    <row r="544" spans="1:3" x14ac:dyDescent="0.25">
      <c r="A544" s="24" t="s">
        <v>1304</v>
      </c>
      <c r="B544" s="4">
        <v>841.00536</v>
      </c>
      <c r="C544" s="11">
        <v>6.0121564028288454E-4</v>
      </c>
    </row>
    <row r="545" spans="1:3" x14ac:dyDescent="0.25">
      <c r="A545" s="24" t="s">
        <v>1016</v>
      </c>
      <c r="B545" s="4">
        <v>667.74</v>
      </c>
      <c r="C545" s="11">
        <v>4.7735216769901836E-4</v>
      </c>
    </row>
    <row r="546" spans="1:3" x14ac:dyDescent="0.25">
      <c r="A546" s="24" t="s">
        <v>1264</v>
      </c>
      <c r="B546" s="4">
        <v>618.19979999999987</v>
      </c>
      <c r="C546" s="11">
        <v>4.4193700332629399E-4</v>
      </c>
    </row>
    <row r="547" spans="1:3" x14ac:dyDescent="0.25">
      <c r="A547" s="24" t="s">
        <v>997</v>
      </c>
      <c r="B547" s="4">
        <v>560.36831999999993</v>
      </c>
      <c r="C547" s="11">
        <v>4.0059459110111293E-4</v>
      </c>
    </row>
    <row r="548" spans="1:3" x14ac:dyDescent="0.25">
      <c r="A548" s="24" t="s">
        <v>840</v>
      </c>
      <c r="B548" s="4">
        <v>518.65436999999997</v>
      </c>
      <c r="C548" s="11">
        <v>3.7077423519044642E-4</v>
      </c>
    </row>
    <row r="549" spans="1:3" x14ac:dyDescent="0.25">
      <c r="A549" s="24" t="s">
        <v>1318</v>
      </c>
      <c r="B549" s="4">
        <v>370.86</v>
      </c>
      <c r="C549" s="11">
        <v>2.6511939514310652E-4</v>
      </c>
    </row>
    <row r="550" spans="1:3" x14ac:dyDescent="0.25">
      <c r="A550" s="24" t="s">
        <v>1226</v>
      </c>
      <c r="B550" s="4">
        <v>110.14919999999999</v>
      </c>
      <c r="C550" s="11">
        <v>7.8743162593693217E-5</v>
      </c>
    </row>
    <row r="551" spans="1:3" x14ac:dyDescent="0.25">
      <c r="A551" s="24" t="s">
        <v>1020</v>
      </c>
      <c r="B551" s="4">
        <v>76.138720000000006</v>
      </c>
      <c r="C551" s="11">
        <v>5.4429842510301321E-5</v>
      </c>
    </row>
    <row r="552" spans="1:3" x14ac:dyDescent="0.25">
      <c r="A552" s="21" t="s">
        <v>733</v>
      </c>
      <c r="B552" s="4">
        <v>1331648.9160700005</v>
      </c>
      <c r="C552" s="11">
        <v>0.1218471694645229</v>
      </c>
    </row>
    <row r="553" spans="1:3" x14ac:dyDescent="0.25">
      <c r="A553" s="24" t="s">
        <v>1080</v>
      </c>
      <c r="B553" s="4">
        <v>79082.507010000001</v>
      </c>
      <c r="C553" s="11">
        <v>5.9386904502870402E-2</v>
      </c>
    </row>
    <row r="554" spans="1:3" x14ac:dyDescent="0.25">
      <c r="A554" s="24" t="s">
        <v>1053</v>
      </c>
      <c r="B554" s="4">
        <v>53034.364139999991</v>
      </c>
      <c r="C554" s="11">
        <v>3.9826085914984627E-2</v>
      </c>
    </row>
    <row r="555" spans="1:3" x14ac:dyDescent="0.25">
      <c r="A555" s="24" t="s">
        <v>1288</v>
      </c>
      <c r="B555" s="4">
        <v>46450.26</v>
      </c>
      <c r="C555" s="11">
        <v>3.4881761581036917E-2</v>
      </c>
    </row>
    <row r="556" spans="1:3" x14ac:dyDescent="0.25">
      <c r="A556" s="24" t="s">
        <v>1040</v>
      </c>
      <c r="B556" s="4">
        <v>43084.872000000003</v>
      </c>
      <c r="C556" s="11">
        <v>3.235452789399873E-2</v>
      </c>
    </row>
    <row r="557" spans="1:3" x14ac:dyDescent="0.25">
      <c r="A557" s="24" t="s">
        <v>752</v>
      </c>
      <c r="B557" s="4">
        <v>38096.18406</v>
      </c>
      <c r="C557" s="11">
        <v>2.8608279254588007E-2</v>
      </c>
    </row>
    <row r="558" spans="1:3" x14ac:dyDescent="0.25">
      <c r="A558" s="24" t="s">
        <v>810</v>
      </c>
      <c r="B558" s="4">
        <v>35396.277799999996</v>
      </c>
      <c r="C558" s="11">
        <v>2.658078820389272E-2</v>
      </c>
    </row>
    <row r="559" spans="1:3" x14ac:dyDescent="0.25">
      <c r="A559" s="24" t="s">
        <v>1094</v>
      </c>
      <c r="B559" s="4">
        <v>35167.7448</v>
      </c>
      <c r="C559" s="11">
        <v>2.6409171648476261E-2</v>
      </c>
    </row>
    <row r="560" spans="1:3" x14ac:dyDescent="0.25">
      <c r="A560" s="24" t="s">
        <v>831</v>
      </c>
      <c r="B560" s="4">
        <v>34139.159999999996</v>
      </c>
      <c r="C560" s="11">
        <v>2.5636757247362495E-2</v>
      </c>
    </row>
    <row r="561" spans="1:3" x14ac:dyDescent="0.25">
      <c r="A561" s="24" t="s">
        <v>811</v>
      </c>
      <c r="B561" s="4">
        <v>33062.236480000007</v>
      </c>
      <c r="C561" s="11">
        <v>2.482804294811744E-2</v>
      </c>
    </row>
    <row r="562" spans="1:3" x14ac:dyDescent="0.25">
      <c r="A562" s="24" t="s">
        <v>876</v>
      </c>
      <c r="B562" s="4">
        <v>32086.37586</v>
      </c>
      <c r="C562" s="11">
        <v>2.4095221700547176E-2</v>
      </c>
    </row>
    <row r="563" spans="1:3" x14ac:dyDescent="0.25">
      <c r="A563" s="24" t="s">
        <v>1175</v>
      </c>
      <c r="B563" s="4">
        <v>31513.085009999999</v>
      </c>
      <c r="C563" s="11">
        <v>2.3664709691652283E-2</v>
      </c>
    </row>
    <row r="564" spans="1:3" x14ac:dyDescent="0.25">
      <c r="A564" s="24" t="s">
        <v>941</v>
      </c>
      <c r="B564" s="4">
        <v>28386.015839999996</v>
      </c>
      <c r="C564" s="11">
        <v>2.1316441216183014E-2</v>
      </c>
    </row>
    <row r="565" spans="1:3" x14ac:dyDescent="0.25">
      <c r="A565" s="24" t="s">
        <v>1022</v>
      </c>
      <c r="B565" s="4">
        <v>26765.040239999998</v>
      </c>
      <c r="C565" s="11">
        <v>2.0099171723872787E-2</v>
      </c>
    </row>
    <row r="566" spans="1:3" x14ac:dyDescent="0.25">
      <c r="A566" s="24" t="s">
        <v>921</v>
      </c>
      <c r="B566" s="4">
        <v>26759.28775</v>
      </c>
      <c r="C566" s="11">
        <v>2.0094851899082198E-2</v>
      </c>
    </row>
    <row r="567" spans="1:3" x14ac:dyDescent="0.25">
      <c r="A567" s="24" t="s">
        <v>1086</v>
      </c>
      <c r="B567" s="4">
        <v>26552.60298</v>
      </c>
      <c r="C567" s="11">
        <v>1.9939642243214362E-2</v>
      </c>
    </row>
    <row r="568" spans="1:3" x14ac:dyDescent="0.25">
      <c r="A568" s="24" t="s">
        <v>1171</v>
      </c>
      <c r="B568" s="4">
        <v>24278.849280000002</v>
      </c>
      <c r="C568" s="11">
        <v>1.8232169896290999E-2</v>
      </c>
    </row>
    <row r="569" spans="1:3" x14ac:dyDescent="0.25">
      <c r="A569" s="24" t="s">
        <v>1142</v>
      </c>
      <c r="B569" s="4">
        <v>23668.560000000001</v>
      </c>
      <c r="C569" s="11">
        <v>1.7773873965107347E-2</v>
      </c>
    </row>
    <row r="570" spans="1:3" x14ac:dyDescent="0.25">
      <c r="A570" s="24" t="s">
        <v>1026</v>
      </c>
      <c r="B570" s="4">
        <v>23375.594060000003</v>
      </c>
      <c r="C570" s="11">
        <v>1.7553871578243542E-2</v>
      </c>
    </row>
    <row r="571" spans="1:3" x14ac:dyDescent="0.25">
      <c r="A571" s="24" t="s">
        <v>1089</v>
      </c>
      <c r="B571" s="4">
        <v>23195.01828</v>
      </c>
      <c r="C571" s="11">
        <v>1.7418268434035742E-2</v>
      </c>
    </row>
    <row r="572" spans="1:3" x14ac:dyDescent="0.25">
      <c r="A572" s="24" t="s">
        <v>1212</v>
      </c>
      <c r="B572" s="4">
        <v>22620.859800000002</v>
      </c>
      <c r="C572" s="11">
        <v>1.6987104879534851E-2</v>
      </c>
    </row>
    <row r="573" spans="1:3" x14ac:dyDescent="0.25">
      <c r="A573" s="24" t="s">
        <v>1255</v>
      </c>
      <c r="B573" s="4">
        <v>22526.66</v>
      </c>
      <c r="C573" s="11">
        <v>1.6916365663767675E-2</v>
      </c>
    </row>
    <row r="574" spans="1:3" x14ac:dyDescent="0.25">
      <c r="A574" s="24" t="s">
        <v>1270</v>
      </c>
      <c r="B574" s="4">
        <v>20430.771599999996</v>
      </c>
      <c r="C574" s="11">
        <v>1.5342461029665282E-2</v>
      </c>
    </row>
    <row r="575" spans="1:3" x14ac:dyDescent="0.25">
      <c r="A575" s="24" t="s">
        <v>1285</v>
      </c>
      <c r="B575" s="4">
        <v>20163.409200000002</v>
      </c>
      <c r="C575" s="11">
        <v>1.5141685587449594E-2</v>
      </c>
    </row>
    <row r="576" spans="1:3" x14ac:dyDescent="0.25">
      <c r="A576" s="24" t="s">
        <v>827</v>
      </c>
      <c r="B576" s="4">
        <v>20079.343620000003</v>
      </c>
      <c r="C576" s="11">
        <v>1.5078556650846623E-2</v>
      </c>
    </row>
    <row r="577" spans="1:3" x14ac:dyDescent="0.25">
      <c r="A577" s="24" t="s">
        <v>1184</v>
      </c>
      <c r="B577" s="4">
        <v>19628.476999999999</v>
      </c>
      <c r="C577" s="11">
        <v>1.4739978956261316E-2</v>
      </c>
    </row>
    <row r="578" spans="1:3" x14ac:dyDescent="0.25">
      <c r="A578" s="24" t="s">
        <v>1024</v>
      </c>
      <c r="B578" s="4">
        <v>19066.045319999997</v>
      </c>
      <c r="C578" s="11">
        <v>1.4317621626778508E-2</v>
      </c>
    </row>
    <row r="579" spans="1:3" x14ac:dyDescent="0.25">
      <c r="A579" s="24" t="s">
        <v>995</v>
      </c>
      <c r="B579" s="4">
        <v>17964.4038</v>
      </c>
      <c r="C579" s="11">
        <v>1.3490345377982247E-2</v>
      </c>
    </row>
    <row r="580" spans="1:3" x14ac:dyDescent="0.25">
      <c r="A580" s="24" t="s">
        <v>943</v>
      </c>
      <c r="B580" s="4">
        <v>17847.907199999998</v>
      </c>
      <c r="C580" s="11">
        <v>1.3402862409615622E-2</v>
      </c>
    </row>
    <row r="581" spans="1:3" x14ac:dyDescent="0.25">
      <c r="A581" s="24" t="s">
        <v>1074</v>
      </c>
      <c r="B581" s="4">
        <v>17067.938400000003</v>
      </c>
      <c r="C581" s="11">
        <v>1.281714586632292E-2</v>
      </c>
    </row>
    <row r="582" spans="1:3" x14ac:dyDescent="0.25">
      <c r="A582" s="24" t="s">
        <v>800</v>
      </c>
      <c r="B582" s="4">
        <v>16013.681599999998</v>
      </c>
      <c r="C582" s="11">
        <v>1.2025453110614186E-2</v>
      </c>
    </row>
    <row r="583" spans="1:3" x14ac:dyDescent="0.25">
      <c r="A583" s="24" t="s">
        <v>744</v>
      </c>
      <c r="B583" s="4">
        <v>16006.14344</v>
      </c>
      <c r="C583" s="11">
        <v>1.2019792339288481E-2</v>
      </c>
    </row>
    <row r="584" spans="1:3" x14ac:dyDescent="0.25">
      <c r="A584" s="24" t="s">
        <v>1286</v>
      </c>
      <c r="B584" s="4">
        <v>15860.782080000001</v>
      </c>
      <c r="C584" s="11">
        <v>1.1910633417409135E-2</v>
      </c>
    </row>
    <row r="585" spans="1:3" x14ac:dyDescent="0.25">
      <c r="A585" s="24" t="s">
        <v>1279</v>
      </c>
      <c r="B585" s="4">
        <v>15530.929919999999</v>
      </c>
      <c r="C585" s="11">
        <v>1.1662931372208309E-2</v>
      </c>
    </row>
    <row r="586" spans="1:3" x14ac:dyDescent="0.25">
      <c r="A586" s="24" t="s">
        <v>784</v>
      </c>
      <c r="B586" s="4">
        <v>14894.903999999999</v>
      </c>
      <c r="C586" s="11">
        <v>1.118530854510681E-2</v>
      </c>
    </row>
    <row r="587" spans="1:3" x14ac:dyDescent="0.25">
      <c r="A587" s="24" t="s">
        <v>1188</v>
      </c>
      <c r="B587" s="4">
        <v>14752.706080000002</v>
      </c>
      <c r="C587" s="11">
        <v>1.1078525204329831E-2</v>
      </c>
    </row>
    <row r="588" spans="1:3" x14ac:dyDescent="0.25">
      <c r="A588" s="24" t="s">
        <v>904</v>
      </c>
      <c r="B588" s="4">
        <v>14549.029120000001</v>
      </c>
      <c r="C588" s="11">
        <v>1.0925574259420796E-2</v>
      </c>
    </row>
    <row r="589" spans="1:3" x14ac:dyDescent="0.25">
      <c r="A589" s="24" t="s">
        <v>1128</v>
      </c>
      <c r="B589" s="4">
        <v>14431.738420000001</v>
      </c>
      <c r="C589" s="11">
        <v>1.0837494962704848E-2</v>
      </c>
    </row>
    <row r="590" spans="1:3" x14ac:dyDescent="0.25">
      <c r="A590" s="24" t="s">
        <v>1338</v>
      </c>
      <c r="B590" s="4">
        <v>13856.52411</v>
      </c>
      <c r="C590" s="11">
        <v>1.0405538534055779E-2</v>
      </c>
    </row>
    <row r="591" spans="1:3" x14ac:dyDescent="0.25">
      <c r="A591" s="24" t="s">
        <v>881</v>
      </c>
      <c r="B591" s="4">
        <v>13321.14</v>
      </c>
      <c r="C591" s="11">
        <v>1.000349254164808E-2</v>
      </c>
    </row>
    <row r="592" spans="1:3" x14ac:dyDescent="0.25">
      <c r="A592" s="24" t="s">
        <v>1291</v>
      </c>
      <c r="B592" s="4">
        <v>13108.78584</v>
      </c>
      <c r="C592" s="11">
        <v>9.8440254648252297E-3</v>
      </c>
    </row>
    <row r="593" spans="1:3" x14ac:dyDescent="0.25">
      <c r="A593" s="24" t="s">
        <v>1033</v>
      </c>
      <c r="B593" s="4">
        <v>12699.28</v>
      </c>
      <c r="C593" s="11">
        <v>9.5365075935168186E-3</v>
      </c>
    </row>
    <row r="594" spans="1:3" x14ac:dyDescent="0.25">
      <c r="A594" s="24" t="s">
        <v>1321</v>
      </c>
      <c r="B594" s="4">
        <v>12040.64352</v>
      </c>
      <c r="C594" s="11">
        <v>9.0419053961570319E-3</v>
      </c>
    </row>
    <row r="595" spans="1:3" x14ac:dyDescent="0.25">
      <c r="A595" s="24" t="s">
        <v>1227</v>
      </c>
      <c r="B595" s="4">
        <v>11859.695119999998</v>
      </c>
      <c r="C595" s="11">
        <v>8.9060224334508997E-3</v>
      </c>
    </row>
    <row r="596" spans="1:3" x14ac:dyDescent="0.25">
      <c r="A596" s="24" t="s">
        <v>1046</v>
      </c>
      <c r="B596" s="4">
        <v>11283.400799999999</v>
      </c>
      <c r="C596" s="11">
        <v>8.4732549727144953E-3</v>
      </c>
    </row>
    <row r="597" spans="1:3" x14ac:dyDescent="0.25">
      <c r="A597" s="24" t="s">
        <v>888</v>
      </c>
      <c r="B597" s="4">
        <v>11015.510400000003</v>
      </c>
      <c r="C597" s="11">
        <v>8.2720830295940802E-3</v>
      </c>
    </row>
    <row r="598" spans="1:3" x14ac:dyDescent="0.25">
      <c r="A598" s="24" t="s">
        <v>756</v>
      </c>
      <c r="B598" s="4">
        <v>10936.992</v>
      </c>
      <c r="C598" s="11">
        <v>8.2131197405075473E-3</v>
      </c>
    </row>
    <row r="599" spans="1:3" x14ac:dyDescent="0.25">
      <c r="A599" s="24" t="s">
        <v>1149</v>
      </c>
      <c r="B599" s="4">
        <v>10893.6232</v>
      </c>
      <c r="C599" s="11">
        <v>8.1805519972558277E-3</v>
      </c>
    </row>
    <row r="600" spans="1:3" x14ac:dyDescent="0.25">
      <c r="A600" s="24" t="s">
        <v>1355</v>
      </c>
      <c r="B600" s="4">
        <v>10693.88488</v>
      </c>
      <c r="C600" s="11">
        <v>8.0305587688683684E-3</v>
      </c>
    </row>
    <row r="601" spans="1:3" x14ac:dyDescent="0.25">
      <c r="A601" s="24" t="s">
        <v>804</v>
      </c>
      <c r="B601" s="4">
        <v>10647.727199999999</v>
      </c>
      <c r="C601" s="11">
        <v>7.9958967198530597E-3</v>
      </c>
    </row>
    <row r="602" spans="1:3" x14ac:dyDescent="0.25">
      <c r="A602" s="24" t="s">
        <v>919</v>
      </c>
      <c r="B602" s="4">
        <v>10388.429999999998</v>
      </c>
      <c r="C602" s="11">
        <v>7.8011778289570673E-3</v>
      </c>
    </row>
    <row r="603" spans="1:3" x14ac:dyDescent="0.25">
      <c r="A603" s="24" t="s">
        <v>892</v>
      </c>
      <c r="B603" s="4">
        <v>10382.65884</v>
      </c>
      <c r="C603" s="11">
        <v>7.796843983954564E-3</v>
      </c>
    </row>
    <row r="604" spans="1:3" x14ac:dyDescent="0.25">
      <c r="A604" s="24" t="s">
        <v>1059</v>
      </c>
      <c r="B604" s="4">
        <v>9829.0483199999999</v>
      </c>
      <c r="C604" s="11">
        <v>7.3811108929580042E-3</v>
      </c>
    </row>
    <row r="605" spans="1:3" x14ac:dyDescent="0.25">
      <c r="A605" s="24" t="s">
        <v>1322</v>
      </c>
      <c r="B605" s="4">
        <v>9022.35</v>
      </c>
      <c r="C605" s="11">
        <v>6.7753218518188801E-3</v>
      </c>
    </row>
    <row r="606" spans="1:3" x14ac:dyDescent="0.25">
      <c r="A606" s="24" t="s">
        <v>1231</v>
      </c>
      <c r="B606" s="4">
        <v>8644.6696000000011</v>
      </c>
      <c r="C606" s="11">
        <v>6.4917032527705516E-3</v>
      </c>
    </row>
    <row r="607" spans="1:3" x14ac:dyDescent="0.25">
      <c r="A607" s="24" t="s">
        <v>759</v>
      </c>
      <c r="B607" s="4">
        <v>8596.2905599999995</v>
      </c>
      <c r="C607" s="11">
        <v>6.4553730763883413E-3</v>
      </c>
    </row>
    <row r="608" spans="1:3" x14ac:dyDescent="0.25">
      <c r="A608" s="24" t="s">
        <v>1326</v>
      </c>
      <c r="B608" s="4">
        <v>8366.02</v>
      </c>
      <c r="C608" s="11">
        <v>6.2824517025779078E-3</v>
      </c>
    </row>
    <row r="609" spans="1:3" x14ac:dyDescent="0.25">
      <c r="A609" s="24" t="s">
        <v>1150</v>
      </c>
      <c r="B609" s="4">
        <v>7969.4615000000003</v>
      </c>
      <c r="C609" s="11">
        <v>5.9846566191933664E-3</v>
      </c>
    </row>
    <row r="610" spans="1:3" x14ac:dyDescent="0.25">
      <c r="A610" s="24" t="s">
        <v>948</v>
      </c>
      <c r="B610" s="4">
        <v>7854.6693599999999</v>
      </c>
      <c r="C610" s="11">
        <v>5.8984536128193002E-3</v>
      </c>
    </row>
    <row r="611" spans="1:3" x14ac:dyDescent="0.25">
      <c r="A611" s="24" t="s">
        <v>916</v>
      </c>
      <c r="B611" s="4">
        <v>7689.4560000000001</v>
      </c>
      <c r="C611" s="11">
        <v>5.7743868576811807E-3</v>
      </c>
    </row>
    <row r="612" spans="1:3" x14ac:dyDescent="0.25">
      <c r="A612" s="24" t="s">
        <v>748</v>
      </c>
      <c r="B612" s="4">
        <v>7578.84</v>
      </c>
      <c r="C612" s="11">
        <v>5.6913199181409498E-3</v>
      </c>
    </row>
    <row r="613" spans="1:3" x14ac:dyDescent="0.25">
      <c r="A613" s="24" t="s">
        <v>993</v>
      </c>
      <c r="B613" s="4">
        <v>7568.9632000000001</v>
      </c>
      <c r="C613" s="11">
        <v>5.6839029481867758E-3</v>
      </c>
    </row>
    <row r="614" spans="1:3" x14ac:dyDescent="0.25">
      <c r="A614" s="24" t="s">
        <v>1225</v>
      </c>
      <c r="B614" s="4">
        <v>7507.4514899999995</v>
      </c>
      <c r="C614" s="11">
        <v>5.6377108105612403E-3</v>
      </c>
    </row>
    <row r="615" spans="1:3" x14ac:dyDescent="0.25">
      <c r="A615" s="24" t="s">
        <v>1027</v>
      </c>
      <c r="B615" s="4">
        <v>7382.1450000000004</v>
      </c>
      <c r="C615" s="11">
        <v>5.5436120669000305E-3</v>
      </c>
    </row>
    <row r="616" spans="1:3" x14ac:dyDescent="0.25">
      <c r="A616" s="24" t="s">
        <v>1004</v>
      </c>
      <c r="B616" s="4">
        <v>7235.2134999999998</v>
      </c>
      <c r="C616" s="11">
        <v>5.4332740504552538E-3</v>
      </c>
    </row>
    <row r="617" spans="1:3" x14ac:dyDescent="0.25">
      <c r="A617" s="24" t="s">
        <v>1066</v>
      </c>
      <c r="B617" s="4">
        <v>7105.3528000000006</v>
      </c>
      <c r="C617" s="11">
        <v>5.3357553287915532E-3</v>
      </c>
    </row>
    <row r="618" spans="1:3" x14ac:dyDescent="0.25">
      <c r="A618" s="24" t="s">
        <v>1310</v>
      </c>
      <c r="B618" s="4">
        <v>6732.4334000000008</v>
      </c>
      <c r="C618" s="11">
        <v>5.0557119964239122E-3</v>
      </c>
    </row>
    <row r="619" spans="1:3" x14ac:dyDescent="0.25">
      <c r="A619" s="24" t="s">
        <v>1011</v>
      </c>
      <c r="B619" s="4">
        <v>6066.54648</v>
      </c>
      <c r="C619" s="11">
        <v>4.5556650906935451E-3</v>
      </c>
    </row>
    <row r="620" spans="1:3" x14ac:dyDescent="0.25">
      <c r="A620" s="24" t="s">
        <v>837</v>
      </c>
      <c r="B620" s="4">
        <v>5960.3340000000007</v>
      </c>
      <c r="C620" s="11">
        <v>4.475904968698736E-3</v>
      </c>
    </row>
    <row r="621" spans="1:3" x14ac:dyDescent="0.25">
      <c r="A621" s="24" t="s">
        <v>1067</v>
      </c>
      <c r="B621" s="4">
        <v>5610.0923999999995</v>
      </c>
      <c r="C621" s="11">
        <v>4.2128915003788398E-3</v>
      </c>
    </row>
    <row r="622" spans="1:3" x14ac:dyDescent="0.25">
      <c r="A622" s="24" t="s">
        <v>961</v>
      </c>
      <c r="B622" s="4">
        <v>5533.6230000000005</v>
      </c>
      <c r="C622" s="11">
        <v>4.1554669051441749E-3</v>
      </c>
    </row>
    <row r="623" spans="1:3" x14ac:dyDescent="0.25">
      <c r="A623" s="24" t="s">
        <v>791</v>
      </c>
      <c r="B623" s="4">
        <v>4790.1068000000005</v>
      </c>
      <c r="C623" s="11">
        <v>3.5971243938204807E-3</v>
      </c>
    </row>
    <row r="624" spans="1:3" x14ac:dyDescent="0.25">
      <c r="A624" s="24" t="s">
        <v>1275</v>
      </c>
      <c r="B624" s="4">
        <v>4737.2198399999997</v>
      </c>
      <c r="C624" s="11">
        <v>3.5574090008503255E-3</v>
      </c>
    </row>
    <row r="625" spans="1:3" x14ac:dyDescent="0.25">
      <c r="A625" s="24" t="s">
        <v>1303</v>
      </c>
      <c r="B625" s="4">
        <v>4577.1480000000001</v>
      </c>
      <c r="C625" s="11">
        <v>3.4372032633858234E-3</v>
      </c>
    </row>
    <row r="626" spans="1:3" x14ac:dyDescent="0.25">
      <c r="A626" s="24" t="s">
        <v>793</v>
      </c>
      <c r="B626" s="4">
        <v>4569.8508000000002</v>
      </c>
      <c r="C626" s="11">
        <v>3.4317234406548171E-3</v>
      </c>
    </row>
    <row r="627" spans="1:3" x14ac:dyDescent="0.25">
      <c r="A627" s="24" t="s">
        <v>865</v>
      </c>
      <c r="B627" s="4">
        <v>4417.8334199999999</v>
      </c>
      <c r="C627" s="11">
        <v>3.3175661893211565E-3</v>
      </c>
    </row>
    <row r="628" spans="1:3" x14ac:dyDescent="0.25">
      <c r="A628" s="24" t="s">
        <v>1092</v>
      </c>
      <c r="B628" s="4">
        <v>4071.8</v>
      </c>
      <c r="C628" s="11">
        <v>3.0577128482309063E-3</v>
      </c>
    </row>
    <row r="629" spans="1:3" x14ac:dyDescent="0.25">
      <c r="A629" s="24" t="s">
        <v>1072</v>
      </c>
      <c r="B629" s="4">
        <v>3021.5016000000001</v>
      </c>
      <c r="C629" s="11">
        <v>2.2689926477897342E-3</v>
      </c>
    </row>
    <row r="630" spans="1:3" x14ac:dyDescent="0.25">
      <c r="A630" s="24" t="s">
        <v>1199</v>
      </c>
      <c r="B630" s="4">
        <v>2719.8567000000003</v>
      </c>
      <c r="C630" s="11">
        <v>2.0424728073424317E-3</v>
      </c>
    </row>
    <row r="631" spans="1:3" x14ac:dyDescent="0.25">
      <c r="A631" s="24" t="s">
        <v>847</v>
      </c>
      <c r="B631" s="4">
        <v>2117.4834999999998</v>
      </c>
      <c r="C631" s="11">
        <v>1.5901214460108421E-3</v>
      </c>
    </row>
    <row r="632" spans="1:3" x14ac:dyDescent="0.25">
      <c r="A632" s="24" t="s">
        <v>1223</v>
      </c>
      <c r="B632" s="4">
        <v>1547.3500000000001</v>
      </c>
      <c r="C632" s="11">
        <v>1.1619804449408352E-3</v>
      </c>
    </row>
    <row r="633" spans="1:3" x14ac:dyDescent="0.25">
      <c r="A633" s="24" t="s">
        <v>873</v>
      </c>
      <c r="B633" s="4">
        <v>1446.9507000000001</v>
      </c>
      <c r="C633" s="11">
        <v>1.086585722812197E-3</v>
      </c>
    </row>
    <row r="634" spans="1:3" x14ac:dyDescent="0.25">
      <c r="A634" s="24" t="s">
        <v>1352</v>
      </c>
      <c r="B634" s="4">
        <v>1030.7574</v>
      </c>
      <c r="C634" s="11">
        <v>7.7404591222287027E-4</v>
      </c>
    </row>
    <row r="635" spans="1:3" x14ac:dyDescent="0.25">
      <c r="A635" s="24" t="s">
        <v>1250</v>
      </c>
      <c r="B635" s="4">
        <v>1010.3759200000001</v>
      </c>
      <c r="C635" s="11">
        <v>7.5874046665531762E-4</v>
      </c>
    </row>
    <row r="636" spans="1:3" x14ac:dyDescent="0.25">
      <c r="A636" s="24" t="s">
        <v>1194</v>
      </c>
      <c r="B636" s="4">
        <v>930.17574000000002</v>
      </c>
      <c r="C636" s="11">
        <v>6.985142470923647E-4</v>
      </c>
    </row>
    <row r="637" spans="1:3" x14ac:dyDescent="0.25">
      <c r="A637" s="24" t="s">
        <v>955</v>
      </c>
      <c r="B637" s="4">
        <v>908.03700000000003</v>
      </c>
      <c r="C637" s="11">
        <v>6.818891894417819E-4</v>
      </c>
    </row>
    <row r="638" spans="1:3" x14ac:dyDescent="0.25">
      <c r="A638" s="24" t="s">
        <v>843</v>
      </c>
      <c r="B638" s="4">
        <v>549.80010000000004</v>
      </c>
      <c r="C638" s="11">
        <v>4.1287166111514249E-4</v>
      </c>
    </row>
    <row r="639" spans="1:3" x14ac:dyDescent="0.25">
      <c r="A639" s="24" t="s">
        <v>792</v>
      </c>
      <c r="B639" s="4">
        <v>272.98599999999999</v>
      </c>
      <c r="C639" s="11">
        <v>2.0499847723050299E-4</v>
      </c>
    </row>
    <row r="640" spans="1:3" x14ac:dyDescent="0.25">
      <c r="A640" s="24" t="s">
        <v>914</v>
      </c>
      <c r="B640" s="4">
        <v>18.659839999999999</v>
      </c>
      <c r="C640" s="11">
        <v>1.4012582276617955E-5</v>
      </c>
    </row>
    <row r="641" spans="1:3" x14ac:dyDescent="0.25">
      <c r="A641" s="21" t="s">
        <v>1435</v>
      </c>
      <c r="B641" s="4">
        <v>10928845.716499999</v>
      </c>
      <c r="C641" s="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F8F2-C2EA-48FA-AACA-9BE42BAFC17F}">
  <dimension ref="A1:F631"/>
  <sheetViews>
    <sheetView topLeftCell="A241" workbookViewId="0">
      <selection activeCell="F3" sqref="F3"/>
    </sheetView>
  </sheetViews>
  <sheetFormatPr defaultRowHeight="15" x14ac:dyDescent="0.25"/>
  <cols>
    <col min="1" max="1" width="15.85546875" bestFit="1" customWidth="1"/>
    <col min="2" max="2" width="10.28515625" bestFit="1" customWidth="1"/>
    <col min="3" max="3" width="20.5703125" bestFit="1" customWidth="1"/>
    <col min="4" max="4" width="21.7109375" style="11" bestFit="1" customWidth="1"/>
    <col min="5" max="5" width="17" style="11" bestFit="1" customWidth="1"/>
  </cols>
  <sheetData>
    <row r="1" spans="1:6" s="14" customFormat="1" x14ac:dyDescent="0.25">
      <c r="A1" s="14" t="s">
        <v>9</v>
      </c>
      <c r="B1" s="14" t="s">
        <v>10</v>
      </c>
      <c r="C1" s="14" t="s">
        <v>1436</v>
      </c>
      <c r="D1" s="16" t="s">
        <v>1454</v>
      </c>
      <c r="E1" s="16" t="s">
        <v>1448</v>
      </c>
      <c r="F1" s="14" t="s">
        <v>1449</v>
      </c>
    </row>
    <row r="2" spans="1:6" x14ac:dyDescent="0.25">
      <c r="A2" t="s">
        <v>733</v>
      </c>
      <c r="B2" t="s">
        <v>1080</v>
      </c>
      <c r="C2">
        <v>79082.507010000001</v>
      </c>
      <c r="D2" s="11">
        <v>5.9386904502870402E-2</v>
      </c>
      <c r="E2" s="11">
        <f>SUMIF($A$2:A2, A2, $C$2:C2) / SUMIF($A$2:$A$100000, A2, $C$2:$C$100000)</f>
        <v>5.9386904502870402E-2</v>
      </c>
      <c r="F2" t="str">
        <f t="shared" ref="F2:F65" si="0">IF(E2&lt;=0.8,"A",IF(E2&lt;=0.95,"B","C"))</f>
        <v>A</v>
      </c>
    </row>
    <row r="3" spans="1:6" x14ac:dyDescent="0.25">
      <c r="A3" t="s">
        <v>733</v>
      </c>
      <c r="B3" t="s">
        <v>1053</v>
      </c>
      <c r="C3">
        <v>53034.364139999991</v>
      </c>
      <c r="D3" s="11">
        <v>3.9826085914984627E-2</v>
      </c>
      <c r="E3" s="11">
        <f>SUMIF($A$2:A3, A3, $C$2:C3) / SUMIF($A$2:$A$100000, A3, $C$2:$C$100000)</f>
        <v>9.9212990417855029E-2</v>
      </c>
      <c r="F3" t="str">
        <f t="shared" si="0"/>
        <v>A</v>
      </c>
    </row>
    <row r="4" spans="1:6" x14ac:dyDescent="0.25">
      <c r="A4" t="s">
        <v>733</v>
      </c>
      <c r="B4" t="s">
        <v>1288</v>
      </c>
      <c r="C4">
        <v>46450.26</v>
      </c>
      <c r="D4" s="11">
        <v>3.4881761581036917E-2</v>
      </c>
      <c r="E4" s="11">
        <f>SUMIF($A$2:A4, A4, $C$2:C4) / SUMIF($A$2:$A$100000, A4, $C$2:$C$100000)</f>
        <v>0.13409475199889195</v>
      </c>
      <c r="F4" t="str">
        <f t="shared" si="0"/>
        <v>A</v>
      </c>
    </row>
    <row r="5" spans="1:6" x14ac:dyDescent="0.25">
      <c r="A5" t="s">
        <v>733</v>
      </c>
      <c r="B5" t="s">
        <v>1040</v>
      </c>
      <c r="C5">
        <v>43084.872000000003</v>
      </c>
      <c r="D5" s="11">
        <v>3.235452789399873E-2</v>
      </c>
      <c r="E5" s="11">
        <f>SUMIF($A$2:A5, A5, $C$2:C5) / SUMIF($A$2:$A$100000, A5, $C$2:$C$100000)</f>
        <v>0.16644927989289068</v>
      </c>
      <c r="F5" t="str">
        <f t="shared" si="0"/>
        <v>A</v>
      </c>
    </row>
    <row r="6" spans="1:6" x14ac:dyDescent="0.25">
      <c r="A6" t="s">
        <v>733</v>
      </c>
      <c r="B6" t="s">
        <v>752</v>
      </c>
      <c r="C6">
        <v>38096.18406</v>
      </c>
      <c r="D6" s="11">
        <v>2.8608279254588007E-2</v>
      </c>
      <c r="E6" s="11">
        <f>SUMIF($A$2:A6, A6, $C$2:C6) / SUMIF($A$2:$A$100000, A6, $C$2:$C$100000)</f>
        <v>0.19505755914747869</v>
      </c>
      <c r="F6" t="str">
        <f t="shared" si="0"/>
        <v>A</v>
      </c>
    </row>
    <row r="7" spans="1:6" x14ac:dyDescent="0.25">
      <c r="A7" t="s">
        <v>733</v>
      </c>
      <c r="B7" t="s">
        <v>810</v>
      </c>
      <c r="C7">
        <v>35396.277799999996</v>
      </c>
      <c r="D7" s="11">
        <v>2.658078820389272E-2</v>
      </c>
      <c r="E7" s="11">
        <f>SUMIF($A$2:A7, A7, $C$2:C7) / SUMIF($A$2:$A$100000, A7, $C$2:$C$100000)</f>
        <v>0.22163834735137139</v>
      </c>
      <c r="F7" t="str">
        <f t="shared" si="0"/>
        <v>A</v>
      </c>
    </row>
    <row r="8" spans="1:6" x14ac:dyDescent="0.25">
      <c r="A8" t="s">
        <v>733</v>
      </c>
      <c r="B8" t="s">
        <v>1094</v>
      </c>
      <c r="C8">
        <v>35167.7448</v>
      </c>
      <c r="D8" s="11">
        <v>2.6409171648476261E-2</v>
      </c>
      <c r="E8" s="11">
        <f>SUMIF($A$2:A8, A8, $C$2:C8) / SUMIF($A$2:$A$100000, A8, $C$2:$C$100000)</f>
        <v>0.24804751899984764</v>
      </c>
      <c r="F8" t="str">
        <f t="shared" si="0"/>
        <v>A</v>
      </c>
    </row>
    <row r="9" spans="1:6" x14ac:dyDescent="0.25">
      <c r="A9" t="s">
        <v>733</v>
      </c>
      <c r="B9" t="s">
        <v>831</v>
      </c>
      <c r="C9">
        <v>34139.159999999996</v>
      </c>
      <c r="D9" s="11">
        <v>2.5636757247362495E-2</v>
      </c>
      <c r="E9" s="11">
        <f>SUMIF($A$2:A9, A9, $C$2:C9) / SUMIF($A$2:$A$100000, A9, $C$2:$C$100000)</f>
        <v>0.27368427624721015</v>
      </c>
      <c r="F9" t="str">
        <f t="shared" si="0"/>
        <v>A</v>
      </c>
    </row>
    <row r="10" spans="1:6" x14ac:dyDescent="0.25">
      <c r="A10" t="s">
        <v>733</v>
      </c>
      <c r="B10" t="s">
        <v>811</v>
      </c>
      <c r="C10">
        <v>33062.236480000007</v>
      </c>
      <c r="D10" s="11">
        <v>2.482804294811744E-2</v>
      </c>
      <c r="E10" s="11">
        <f>SUMIF($A$2:A10, A10, $C$2:C10) / SUMIF($A$2:$A$100000, A10, $C$2:$C$100000)</f>
        <v>0.29851231919532756</v>
      </c>
      <c r="F10" t="str">
        <f t="shared" si="0"/>
        <v>A</v>
      </c>
    </row>
    <row r="11" spans="1:6" x14ac:dyDescent="0.25">
      <c r="A11" t="s">
        <v>733</v>
      </c>
      <c r="B11" t="s">
        <v>876</v>
      </c>
      <c r="C11">
        <v>32086.37586</v>
      </c>
      <c r="D11" s="11">
        <v>2.4095221700547176E-2</v>
      </c>
      <c r="E11" s="11">
        <f>SUMIF($A$2:A11, A11, $C$2:C11) / SUMIF($A$2:$A$100000, A11, $C$2:$C$100000)</f>
        <v>0.32260754089587473</v>
      </c>
      <c r="F11" t="str">
        <f t="shared" si="0"/>
        <v>A</v>
      </c>
    </row>
    <row r="12" spans="1:6" x14ac:dyDescent="0.25">
      <c r="A12" t="s">
        <v>733</v>
      </c>
      <c r="B12" t="s">
        <v>1175</v>
      </c>
      <c r="C12">
        <v>31513.085009999999</v>
      </c>
      <c r="D12" s="11">
        <v>2.3664709691652283E-2</v>
      </c>
      <c r="E12" s="11">
        <f>SUMIF($A$2:A12, A12, $C$2:C12) / SUMIF($A$2:$A$100000, A12, $C$2:$C$100000)</f>
        <v>0.34627225058752698</v>
      </c>
      <c r="F12" t="str">
        <f t="shared" si="0"/>
        <v>A</v>
      </c>
    </row>
    <row r="13" spans="1:6" x14ac:dyDescent="0.25">
      <c r="A13" t="s">
        <v>733</v>
      </c>
      <c r="B13" t="s">
        <v>941</v>
      </c>
      <c r="C13">
        <v>28386.015839999996</v>
      </c>
      <c r="D13" s="11">
        <v>2.1316441216183014E-2</v>
      </c>
      <c r="E13" s="11">
        <f>SUMIF($A$2:A13, A13, $C$2:C13) / SUMIF($A$2:$A$100000, A13, $C$2:$C$100000)</f>
        <v>0.36758869180371001</v>
      </c>
      <c r="F13" t="str">
        <f t="shared" si="0"/>
        <v>A</v>
      </c>
    </row>
    <row r="14" spans="1:6" x14ac:dyDescent="0.25">
      <c r="A14" t="s">
        <v>733</v>
      </c>
      <c r="B14" t="s">
        <v>1022</v>
      </c>
      <c r="C14">
        <v>26765.040239999998</v>
      </c>
      <c r="D14" s="11">
        <v>2.0099171723872787E-2</v>
      </c>
      <c r="E14" s="11">
        <f>SUMIF($A$2:A14, A14, $C$2:C14) / SUMIF($A$2:$A$100000, A14, $C$2:$C$100000)</f>
        <v>0.38768786352758283</v>
      </c>
      <c r="F14" t="str">
        <f t="shared" si="0"/>
        <v>A</v>
      </c>
    </row>
    <row r="15" spans="1:6" x14ac:dyDescent="0.25">
      <c r="A15" t="s">
        <v>733</v>
      </c>
      <c r="B15" t="s">
        <v>921</v>
      </c>
      <c r="C15">
        <v>26759.28775</v>
      </c>
      <c r="D15" s="11">
        <v>2.0094851899082198E-2</v>
      </c>
      <c r="E15" s="11">
        <f>SUMIF($A$2:A15, A15, $C$2:C15) / SUMIF($A$2:$A$100000, A15, $C$2:$C$100000)</f>
        <v>0.407782715426665</v>
      </c>
      <c r="F15" t="str">
        <f t="shared" si="0"/>
        <v>A</v>
      </c>
    </row>
    <row r="16" spans="1:6" x14ac:dyDescent="0.25">
      <c r="A16" t="s">
        <v>733</v>
      </c>
      <c r="B16" t="s">
        <v>1086</v>
      </c>
      <c r="C16">
        <v>26552.60298</v>
      </c>
      <c r="D16" s="11">
        <v>1.9939642243214362E-2</v>
      </c>
      <c r="E16" s="11">
        <f>SUMIF($A$2:A16, A16, $C$2:C16) / SUMIF($A$2:$A$100000, A16, $C$2:$C$100000)</f>
        <v>0.42772235766987932</v>
      </c>
      <c r="F16" t="str">
        <f t="shared" si="0"/>
        <v>A</v>
      </c>
    </row>
    <row r="17" spans="1:6" x14ac:dyDescent="0.25">
      <c r="A17" t="s">
        <v>733</v>
      </c>
      <c r="B17" t="s">
        <v>1171</v>
      </c>
      <c r="C17">
        <v>24278.849280000002</v>
      </c>
      <c r="D17" s="11">
        <v>1.8232169896290999E-2</v>
      </c>
      <c r="E17" s="11">
        <f>SUMIF($A$2:A17, A17, $C$2:C17) / SUMIF($A$2:$A$100000, A17, $C$2:$C$100000)</f>
        <v>0.44595452756617027</v>
      </c>
      <c r="F17" t="str">
        <f t="shared" si="0"/>
        <v>A</v>
      </c>
    </row>
    <row r="18" spans="1:6" x14ac:dyDescent="0.25">
      <c r="A18" t="s">
        <v>733</v>
      </c>
      <c r="B18" t="s">
        <v>1142</v>
      </c>
      <c r="C18">
        <v>23668.560000000001</v>
      </c>
      <c r="D18" s="11">
        <v>1.7773873965107347E-2</v>
      </c>
      <c r="E18" s="11">
        <f>SUMIF($A$2:A18, A18, $C$2:C18) / SUMIF($A$2:$A$100000, A18, $C$2:$C$100000)</f>
        <v>0.4637284015312777</v>
      </c>
      <c r="F18" t="str">
        <f t="shared" si="0"/>
        <v>A</v>
      </c>
    </row>
    <row r="19" spans="1:6" x14ac:dyDescent="0.25">
      <c r="A19" t="s">
        <v>733</v>
      </c>
      <c r="B19" t="s">
        <v>1026</v>
      </c>
      <c r="C19">
        <v>23375.594060000003</v>
      </c>
      <c r="D19" s="11">
        <v>1.7553871578243542E-2</v>
      </c>
      <c r="E19" s="11">
        <f>SUMIF($A$2:A19, A19, $C$2:C19) / SUMIF($A$2:$A$100000, A19, $C$2:$C$100000)</f>
        <v>0.48128227310952126</v>
      </c>
      <c r="F19" t="str">
        <f t="shared" si="0"/>
        <v>A</v>
      </c>
    </row>
    <row r="20" spans="1:6" x14ac:dyDescent="0.25">
      <c r="A20" t="s">
        <v>733</v>
      </c>
      <c r="B20" t="s">
        <v>1089</v>
      </c>
      <c r="C20">
        <v>23195.01828</v>
      </c>
      <c r="D20" s="11">
        <v>1.7418268434035742E-2</v>
      </c>
      <c r="E20" s="11">
        <f>SUMIF($A$2:A20, A20, $C$2:C20) / SUMIF($A$2:$A$100000, A20, $C$2:$C$100000)</f>
        <v>0.49870054154355697</v>
      </c>
      <c r="F20" t="str">
        <f t="shared" si="0"/>
        <v>A</v>
      </c>
    </row>
    <row r="21" spans="1:6" x14ac:dyDescent="0.25">
      <c r="A21" t="s">
        <v>733</v>
      </c>
      <c r="B21" t="s">
        <v>1212</v>
      </c>
      <c r="C21">
        <v>22620.859800000002</v>
      </c>
      <c r="D21" s="11">
        <v>1.6987104879534851E-2</v>
      </c>
      <c r="E21" s="11">
        <f>SUMIF($A$2:A21, A21, $C$2:C21) / SUMIF($A$2:$A$100000, A21, $C$2:$C$100000)</f>
        <v>0.51568764642309184</v>
      </c>
      <c r="F21" t="str">
        <f t="shared" si="0"/>
        <v>A</v>
      </c>
    </row>
    <row r="22" spans="1:6" x14ac:dyDescent="0.25">
      <c r="A22" t="s">
        <v>733</v>
      </c>
      <c r="B22" t="s">
        <v>1255</v>
      </c>
      <c r="C22">
        <v>22526.66</v>
      </c>
      <c r="D22" s="11">
        <v>1.6916365663767675E-2</v>
      </c>
      <c r="E22" s="11">
        <f>SUMIF($A$2:A22, A22, $C$2:C22) / SUMIF($A$2:$A$100000, A22, $C$2:$C$100000)</f>
        <v>0.53260401208685948</v>
      </c>
      <c r="F22" t="str">
        <f t="shared" si="0"/>
        <v>A</v>
      </c>
    </row>
    <row r="23" spans="1:6" x14ac:dyDescent="0.25">
      <c r="A23" t="s">
        <v>733</v>
      </c>
      <c r="B23" t="s">
        <v>1270</v>
      </c>
      <c r="C23">
        <v>20430.771599999996</v>
      </c>
      <c r="D23" s="11">
        <v>1.5342461029665282E-2</v>
      </c>
      <c r="E23" s="11">
        <f>SUMIF($A$2:A23, A23, $C$2:C23) / SUMIF($A$2:$A$100000, A23, $C$2:$C$100000)</f>
        <v>0.54794647311652478</v>
      </c>
      <c r="F23" t="str">
        <f t="shared" si="0"/>
        <v>A</v>
      </c>
    </row>
    <row r="24" spans="1:6" x14ac:dyDescent="0.25">
      <c r="A24" t="s">
        <v>733</v>
      </c>
      <c r="B24" t="s">
        <v>1285</v>
      </c>
      <c r="C24">
        <v>20163.409200000002</v>
      </c>
      <c r="D24" s="11">
        <v>1.5141685587449594E-2</v>
      </c>
      <c r="E24" s="11">
        <f>SUMIF($A$2:A24, A24, $C$2:C24) / SUMIF($A$2:$A$100000, A24, $C$2:$C$100000)</f>
        <v>0.56308815870397433</v>
      </c>
      <c r="F24" t="str">
        <f t="shared" si="0"/>
        <v>A</v>
      </c>
    </row>
    <row r="25" spans="1:6" x14ac:dyDescent="0.25">
      <c r="A25" t="s">
        <v>733</v>
      </c>
      <c r="B25" t="s">
        <v>827</v>
      </c>
      <c r="C25">
        <v>20079.343620000003</v>
      </c>
      <c r="D25" s="11">
        <v>1.5078556650846623E-2</v>
      </c>
      <c r="E25" s="11">
        <f>SUMIF($A$2:A25, A25, $C$2:C25) / SUMIF($A$2:$A$100000, A25, $C$2:$C$100000)</f>
        <v>0.578166715354821</v>
      </c>
      <c r="F25" t="str">
        <f t="shared" si="0"/>
        <v>A</v>
      </c>
    </row>
    <row r="26" spans="1:6" x14ac:dyDescent="0.25">
      <c r="A26" t="s">
        <v>733</v>
      </c>
      <c r="B26" t="s">
        <v>1184</v>
      </c>
      <c r="C26">
        <v>19628.476999999999</v>
      </c>
      <c r="D26" s="11">
        <v>1.4739978956261316E-2</v>
      </c>
      <c r="E26" s="11">
        <f>SUMIF($A$2:A26, A26, $C$2:C26) / SUMIF($A$2:$A$100000, A26, $C$2:$C$100000)</f>
        <v>0.59290669431108234</v>
      </c>
      <c r="F26" t="str">
        <f t="shared" si="0"/>
        <v>A</v>
      </c>
    </row>
    <row r="27" spans="1:6" x14ac:dyDescent="0.25">
      <c r="A27" t="s">
        <v>733</v>
      </c>
      <c r="B27" t="s">
        <v>1024</v>
      </c>
      <c r="C27">
        <v>19066.045319999997</v>
      </c>
      <c r="D27" s="11">
        <v>1.4317621626778508E-2</v>
      </c>
      <c r="E27" s="11">
        <f>SUMIF($A$2:A27, A27, $C$2:C27) / SUMIF($A$2:$A$100000, A27, $C$2:$C$100000)</f>
        <v>0.60722431593786086</v>
      </c>
      <c r="F27" t="str">
        <f t="shared" si="0"/>
        <v>A</v>
      </c>
    </row>
    <row r="28" spans="1:6" x14ac:dyDescent="0.25">
      <c r="A28" t="s">
        <v>733</v>
      </c>
      <c r="B28" t="s">
        <v>995</v>
      </c>
      <c r="C28">
        <v>17964.4038</v>
      </c>
      <c r="D28" s="11">
        <v>1.3490345377982247E-2</v>
      </c>
      <c r="E28" s="11">
        <f>SUMIF($A$2:A28, A28, $C$2:C28) / SUMIF($A$2:$A$100000, A28, $C$2:$C$100000)</f>
        <v>0.62071466131584307</v>
      </c>
      <c r="F28" t="str">
        <f t="shared" si="0"/>
        <v>A</v>
      </c>
    </row>
    <row r="29" spans="1:6" x14ac:dyDescent="0.25">
      <c r="A29" t="s">
        <v>733</v>
      </c>
      <c r="B29" t="s">
        <v>943</v>
      </c>
      <c r="C29">
        <v>17847.907199999998</v>
      </c>
      <c r="D29" s="11">
        <v>1.3402862409615622E-2</v>
      </c>
      <c r="E29" s="11">
        <f>SUMIF($A$2:A29, A29, $C$2:C29) / SUMIF($A$2:$A$100000, A29, $C$2:$C$100000)</f>
        <v>0.63411752372545871</v>
      </c>
      <c r="F29" t="str">
        <f t="shared" si="0"/>
        <v>A</v>
      </c>
    </row>
    <row r="30" spans="1:6" x14ac:dyDescent="0.25">
      <c r="A30" t="s">
        <v>733</v>
      </c>
      <c r="B30" t="s">
        <v>1074</v>
      </c>
      <c r="C30">
        <v>17067.938400000003</v>
      </c>
      <c r="D30" s="11">
        <v>1.281714586632292E-2</v>
      </c>
      <c r="E30" s="11">
        <f>SUMIF($A$2:A30, A30, $C$2:C30) / SUMIF($A$2:$A$100000, A30, $C$2:$C$100000)</f>
        <v>0.64693466959178159</v>
      </c>
      <c r="F30" t="str">
        <f t="shared" si="0"/>
        <v>A</v>
      </c>
    </row>
    <row r="31" spans="1:6" x14ac:dyDescent="0.25">
      <c r="A31" t="s">
        <v>733</v>
      </c>
      <c r="B31" t="s">
        <v>800</v>
      </c>
      <c r="C31">
        <v>16013.681599999998</v>
      </c>
      <c r="D31" s="11">
        <v>1.2025453110614186E-2</v>
      </c>
      <c r="E31" s="11">
        <f>SUMIF($A$2:A31, A31, $C$2:C31) / SUMIF($A$2:$A$100000, A31, $C$2:$C$100000)</f>
        <v>0.65896012270239579</v>
      </c>
      <c r="F31" t="str">
        <f t="shared" si="0"/>
        <v>A</v>
      </c>
    </row>
    <row r="32" spans="1:6" x14ac:dyDescent="0.25">
      <c r="A32" t="s">
        <v>733</v>
      </c>
      <c r="B32" t="s">
        <v>744</v>
      </c>
      <c r="C32">
        <v>16006.14344</v>
      </c>
      <c r="D32" s="11">
        <v>1.2019792339288481E-2</v>
      </c>
      <c r="E32" s="11">
        <f>SUMIF($A$2:A32, A32, $C$2:C32) / SUMIF($A$2:$A$100000, A32, $C$2:$C$100000)</f>
        <v>0.6709799150416843</v>
      </c>
      <c r="F32" t="str">
        <f t="shared" si="0"/>
        <v>A</v>
      </c>
    </row>
    <row r="33" spans="1:6" x14ac:dyDescent="0.25">
      <c r="A33" t="s">
        <v>733</v>
      </c>
      <c r="B33" t="s">
        <v>1286</v>
      </c>
      <c r="C33">
        <v>15860.782080000001</v>
      </c>
      <c r="D33" s="11">
        <v>1.1910633417409135E-2</v>
      </c>
      <c r="E33" s="11">
        <f>SUMIF($A$2:A33, A33, $C$2:C33) / SUMIF($A$2:$A$100000, A33, $C$2:$C$100000)</f>
        <v>0.68289054845909347</v>
      </c>
      <c r="F33" t="str">
        <f t="shared" si="0"/>
        <v>A</v>
      </c>
    </row>
    <row r="34" spans="1:6" x14ac:dyDescent="0.25">
      <c r="A34" t="s">
        <v>733</v>
      </c>
      <c r="B34" t="s">
        <v>1279</v>
      </c>
      <c r="C34">
        <v>15530.929919999999</v>
      </c>
      <c r="D34" s="11">
        <v>1.1662931372208309E-2</v>
      </c>
      <c r="E34" s="11">
        <f>SUMIF($A$2:A34, A34, $C$2:C34) / SUMIF($A$2:$A$100000, A34, $C$2:$C$100000)</f>
        <v>0.69455347983130178</v>
      </c>
      <c r="F34" t="str">
        <f t="shared" si="0"/>
        <v>A</v>
      </c>
    </row>
    <row r="35" spans="1:6" x14ac:dyDescent="0.25">
      <c r="A35" t="s">
        <v>733</v>
      </c>
      <c r="B35" t="s">
        <v>784</v>
      </c>
      <c r="C35">
        <v>14894.903999999999</v>
      </c>
      <c r="D35" s="11">
        <v>1.118530854510681E-2</v>
      </c>
      <c r="E35" s="11">
        <f>SUMIF($A$2:A35, A35, $C$2:C35) / SUMIF($A$2:$A$100000, A35, $C$2:$C$100000)</f>
        <v>0.70573878837640858</v>
      </c>
      <c r="F35" t="str">
        <f t="shared" si="0"/>
        <v>A</v>
      </c>
    </row>
    <row r="36" spans="1:6" x14ac:dyDescent="0.25">
      <c r="A36" t="s">
        <v>733</v>
      </c>
      <c r="B36" t="s">
        <v>1188</v>
      </c>
      <c r="C36">
        <v>14752.706080000002</v>
      </c>
      <c r="D36" s="11">
        <v>1.1078525204329831E-2</v>
      </c>
      <c r="E36" s="11">
        <f>SUMIF($A$2:A36, A36, $C$2:C36) / SUMIF($A$2:$A$100000, A36, $C$2:$C$100000)</f>
        <v>0.71681731358073841</v>
      </c>
      <c r="F36" t="str">
        <f t="shared" si="0"/>
        <v>A</v>
      </c>
    </row>
    <row r="37" spans="1:6" x14ac:dyDescent="0.25">
      <c r="A37" t="s">
        <v>733</v>
      </c>
      <c r="B37" t="s">
        <v>904</v>
      </c>
      <c r="C37">
        <v>14549.029120000001</v>
      </c>
      <c r="D37" s="11">
        <v>1.0925574259420796E-2</v>
      </c>
      <c r="E37" s="11">
        <f>SUMIF($A$2:A37, A37, $C$2:C37) / SUMIF($A$2:$A$100000, A37, $C$2:$C$100000)</f>
        <v>0.72774288784015917</v>
      </c>
      <c r="F37" t="str">
        <f t="shared" si="0"/>
        <v>A</v>
      </c>
    </row>
    <row r="38" spans="1:6" x14ac:dyDescent="0.25">
      <c r="A38" t="s">
        <v>733</v>
      </c>
      <c r="B38" t="s">
        <v>1128</v>
      </c>
      <c r="C38">
        <v>14431.738420000001</v>
      </c>
      <c r="D38" s="11">
        <v>1.0837494962704848E-2</v>
      </c>
      <c r="E38" s="11">
        <f>SUMIF($A$2:A38, A38, $C$2:C38) / SUMIF($A$2:$A$100000, A38, $C$2:$C$100000)</f>
        <v>0.73858038280286398</v>
      </c>
      <c r="F38" t="str">
        <f t="shared" si="0"/>
        <v>A</v>
      </c>
    </row>
    <row r="39" spans="1:6" x14ac:dyDescent="0.25">
      <c r="A39" t="s">
        <v>733</v>
      </c>
      <c r="B39" t="s">
        <v>1338</v>
      </c>
      <c r="C39">
        <v>13856.52411</v>
      </c>
      <c r="D39" s="11">
        <v>1.0405538534055779E-2</v>
      </c>
      <c r="E39" s="11">
        <f>SUMIF($A$2:A39, A39, $C$2:C39) / SUMIF($A$2:$A$100000, A39, $C$2:$C$100000)</f>
        <v>0.74898592133691977</v>
      </c>
      <c r="F39" t="str">
        <f t="shared" si="0"/>
        <v>A</v>
      </c>
    </row>
    <row r="40" spans="1:6" x14ac:dyDescent="0.25">
      <c r="A40" t="s">
        <v>733</v>
      </c>
      <c r="B40" t="s">
        <v>881</v>
      </c>
      <c r="C40">
        <v>13321.14</v>
      </c>
      <c r="D40" s="11">
        <v>1.000349254164808E-2</v>
      </c>
      <c r="E40" s="11">
        <f>SUMIF($A$2:A40, A40, $C$2:C40) / SUMIF($A$2:$A$100000, A40, $C$2:$C$100000)</f>
        <v>0.75898941387856789</v>
      </c>
      <c r="F40" t="str">
        <f t="shared" si="0"/>
        <v>A</v>
      </c>
    </row>
    <row r="41" spans="1:6" x14ac:dyDescent="0.25">
      <c r="A41" t="s">
        <v>733</v>
      </c>
      <c r="B41" t="s">
        <v>1291</v>
      </c>
      <c r="C41">
        <v>13108.78584</v>
      </c>
      <c r="D41" s="11">
        <v>9.8440254648252297E-3</v>
      </c>
      <c r="E41" s="11">
        <f>SUMIF($A$2:A41, A41, $C$2:C41) / SUMIF($A$2:$A$100000, A41, $C$2:$C$100000)</f>
        <v>0.7688334393433931</v>
      </c>
      <c r="F41" t="str">
        <f t="shared" si="0"/>
        <v>A</v>
      </c>
    </row>
    <row r="42" spans="1:6" x14ac:dyDescent="0.25">
      <c r="A42" t="s">
        <v>733</v>
      </c>
      <c r="B42" t="s">
        <v>1033</v>
      </c>
      <c r="C42">
        <v>12699.28</v>
      </c>
      <c r="D42" s="11">
        <v>9.5365075935168186E-3</v>
      </c>
      <c r="E42" s="11">
        <f>SUMIF($A$2:A42, A42, $C$2:C42) / SUMIF($A$2:$A$100000, A42, $C$2:$C$100000)</f>
        <v>0.77836994693690997</v>
      </c>
      <c r="F42" t="str">
        <f t="shared" si="0"/>
        <v>A</v>
      </c>
    </row>
    <row r="43" spans="1:6" x14ac:dyDescent="0.25">
      <c r="A43" t="s">
        <v>733</v>
      </c>
      <c r="B43" t="s">
        <v>1321</v>
      </c>
      <c r="C43">
        <v>12040.64352</v>
      </c>
      <c r="D43" s="11">
        <v>9.0419053961570319E-3</v>
      </c>
      <c r="E43" s="11">
        <f>SUMIF($A$2:A43, A43, $C$2:C43) / SUMIF($A$2:$A$100000, A43, $C$2:$C$100000)</f>
        <v>0.78741185233306699</v>
      </c>
      <c r="F43" t="str">
        <f t="shared" si="0"/>
        <v>A</v>
      </c>
    </row>
    <row r="44" spans="1:6" x14ac:dyDescent="0.25">
      <c r="A44" t="s">
        <v>733</v>
      </c>
      <c r="B44" t="s">
        <v>1227</v>
      </c>
      <c r="C44">
        <v>11859.695119999998</v>
      </c>
      <c r="D44" s="11">
        <v>8.9060224334508997E-3</v>
      </c>
      <c r="E44" s="11">
        <f>SUMIF($A$2:A44, A44, $C$2:C44) / SUMIF($A$2:$A$100000, A44, $C$2:$C$100000)</f>
        <v>0.79631787476651783</v>
      </c>
      <c r="F44" t="str">
        <f t="shared" si="0"/>
        <v>A</v>
      </c>
    </row>
    <row r="45" spans="1:6" x14ac:dyDescent="0.25">
      <c r="A45" t="s">
        <v>733</v>
      </c>
      <c r="B45" t="s">
        <v>1046</v>
      </c>
      <c r="C45">
        <v>11283.400799999999</v>
      </c>
      <c r="D45" s="11">
        <v>8.4732549727144953E-3</v>
      </c>
      <c r="E45" s="11">
        <f>SUMIF($A$2:A45, A45, $C$2:C45) / SUMIF($A$2:$A$100000, A45, $C$2:$C$100000)</f>
        <v>0.80479112973923228</v>
      </c>
      <c r="F45" t="str">
        <f t="shared" si="0"/>
        <v>B</v>
      </c>
    </row>
    <row r="46" spans="1:6" x14ac:dyDescent="0.25">
      <c r="A46" t="s">
        <v>733</v>
      </c>
      <c r="B46" t="s">
        <v>888</v>
      </c>
      <c r="C46">
        <v>11015.510400000003</v>
      </c>
      <c r="D46" s="11">
        <v>8.2720830295940802E-3</v>
      </c>
      <c r="E46" s="11">
        <f>SUMIF($A$2:A46, A46, $C$2:C46) / SUMIF($A$2:$A$100000, A46, $C$2:$C$100000)</f>
        <v>0.81306321276882643</v>
      </c>
      <c r="F46" t="str">
        <f t="shared" si="0"/>
        <v>B</v>
      </c>
    </row>
    <row r="47" spans="1:6" x14ac:dyDescent="0.25">
      <c r="A47" t="s">
        <v>733</v>
      </c>
      <c r="B47" t="s">
        <v>756</v>
      </c>
      <c r="C47">
        <v>10936.992</v>
      </c>
      <c r="D47" s="11">
        <v>8.2131197405075473E-3</v>
      </c>
      <c r="E47" s="11">
        <f>SUMIF($A$2:A47, A47, $C$2:C47) / SUMIF($A$2:$A$100000, A47, $C$2:$C$100000)</f>
        <v>0.82127633250933407</v>
      </c>
      <c r="F47" t="str">
        <f t="shared" si="0"/>
        <v>B</v>
      </c>
    </row>
    <row r="48" spans="1:6" x14ac:dyDescent="0.25">
      <c r="A48" t="s">
        <v>733</v>
      </c>
      <c r="B48" t="s">
        <v>1149</v>
      </c>
      <c r="C48">
        <v>10893.6232</v>
      </c>
      <c r="D48" s="11">
        <v>8.1805519972558277E-3</v>
      </c>
      <c r="E48" s="11">
        <f>SUMIF($A$2:A48, A48, $C$2:C48) / SUMIF($A$2:$A$100000, A48, $C$2:$C$100000)</f>
        <v>0.82945688450658983</v>
      </c>
      <c r="F48" t="str">
        <f t="shared" si="0"/>
        <v>B</v>
      </c>
    </row>
    <row r="49" spans="1:6" x14ac:dyDescent="0.25">
      <c r="A49" t="s">
        <v>733</v>
      </c>
      <c r="B49" t="s">
        <v>1355</v>
      </c>
      <c r="C49">
        <v>10693.88488</v>
      </c>
      <c r="D49" s="11">
        <v>8.0305587688683684E-3</v>
      </c>
      <c r="E49" s="11">
        <f>SUMIF($A$2:A49, A49, $C$2:C49) / SUMIF($A$2:$A$100000, A49, $C$2:$C$100000)</f>
        <v>0.83748744327545832</v>
      </c>
      <c r="F49" t="str">
        <f t="shared" si="0"/>
        <v>B</v>
      </c>
    </row>
    <row r="50" spans="1:6" x14ac:dyDescent="0.25">
      <c r="A50" t="s">
        <v>733</v>
      </c>
      <c r="B50" t="s">
        <v>804</v>
      </c>
      <c r="C50">
        <v>10647.727199999999</v>
      </c>
      <c r="D50" s="11">
        <v>7.9958967198530597E-3</v>
      </c>
      <c r="E50" s="11">
        <f>SUMIF($A$2:A50, A50, $C$2:C50) / SUMIF($A$2:$A$100000, A50, $C$2:$C$100000)</f>
        <v>0.84548333999531144</v>
      </c>
      <c r="F50" t="str">
        <f t="shared" si="0"/>
        <v>B</v>
      </c>
    </row>
    <row r="51" spans="1:6" x14ac:dyDescent="0.25">
      <c r="A51" t="s">
        <v>733</v>
      </c>
      <c r="B51" t="s">
        <v>919</v>
      </c>
      <c r="C51">
        <v>10388.429999999998</v>
      </c>
      <c r="D51" s="11">
        <v>7.8011778289570673E-3</v>
      </c>
      <c r="E51" s="11">
        <f>SUMIF($A$2:A51, A51, $C$2:C51) / SUMIF($A$2:$A$100000, A51, $C$2:$C$100000)</f>
        <v>0.8532845178242684</v>
      </c>
      <c r="F51" t="str">
        <f t="shared" si="0"/>
        <v>B</v>
      </c>
    </row>
    <row r="52" spans="1:6" x14ac:dyDescent="0.25">
      <c r="A52" t="s">
        <v>733</v>
      </c>
      <c r="B52" t="s">
        <v>892</v>
      </c>
      <c r="C52">
        <v>10382.65884</v>
      </c>
      <c r="D52" s="11">
        <v>7.796843983954564E-3</v>
      </c>
      <c r="E52" s="11">
        <f>SUMIF($A$2:A52, A52, $C$2:C52) / SUMIF($A$2:$A$100000, A52, $C$2:$C$100000)</f>
        <v>0.86108136180822292</v>
      </c>
      <c r="F52" t="str">
        <f t="shared" si="0"/>
        <v>B</v>
      </c>
    </row>
    <row r="53" spans="1:6" x14ac:dyDescent="0.25">
      <c r="A53" t="s">
        <v>733</v>
      </c>
      <c r="B53" t="s">
        <v>1059</v>
      </c>
      <c r="C53">
        <v>9829.0483199999999</v>
      </c>
      <c r="D53" s="11">
        <v>7.3811108929580042E-3</v>
      </c>
      <c r="E53" s="11">
        <f>SUMIF($A$2:A53, A53, $C$2:C53) / SUMIF($A$2:$A$100000, A53, $C$2:$C$100000)</f>
        <v>0.86846247270118093</v>
      </c>
      <c r="F53" t="str">
        <f t="shared" si="0"/>
        <v>B</v>
      </c>
    </row>
    <row r="54" spans="1:6" x14ac:dyDescent="0.25">
      <c r="A54" t="s">
        <v>733</v>
      </c>
      <c r="B54" t="s">
        <v>1322</v>
      </c>
      <c r="C54">
        <v>9022.35</v>
      </c>
      <c r="D54" s="11">
        <v>6.7753218518188801E-3</v>
      </c>
      <c r="E54" s="11">
        <f>SUMIF($A$2:A54, A54, $C$2:C54) / SUMIF($A$2:$A$100000, A54, $C$2:$C$100000)</f>
        <v>0.87523779455299988</v>
      </c>
      <c r="F54" t="str">
        <f t="shared" si="0"/>
        <v>B</v>
      </c>
    </row>
    <row r="55" spans="1:6" x14ac:dyDescent="0.25">
      <c r="A55" t="s">
        <v>733</v>
      </c>
      <c r="B55" t="s">
        <v>1231</v>
      </c>
      <c r="C55">
        <v>8644.6696000000011</v>
      </c>
      <c r="D55" s="11">
        <v>6.4917032527705516E-3</v>
      </c>
      <c r="E55" s="11">
        <f>SUMIF($A$2:A55, A55, $C$2:C55) / SUMIF($A$2:$A$100000, A55, $C$2:$C$100000)</f>
        <v>0.88172949780577037</v>
      </c>
      <c r="F55" t="str">
        <f t="shared" si="0"/>
        <v>B</v>
      </c>
    </row>
    <row r="56" spans="1:6" x14ac:dyDescent="0.25">
      <c r="A56" t="s">
        <v>733</v>
      </c>
      <c r="B56" t="s">
        <v>759</v>
      </c>
      <c r="C56">
        <v>8596.2905599999995</v>
      </c>
      <c r="D56" s="11">
        <v>6.4553730763883413E-3</v>
      </c>
      <c r="E56" s="11">
        <f>SUMIF($A$2:A56, A56, $C$2:C56) / SUMIF($A$2:$A$100000, A56, $C$2:$C$100000)</f>
        <v>0.88818487088215881</v>
      </c>
      <c r="F56" t="str">
        <f t="shared" si="0"/>
        <v>B</v>
      </c>
    </row>
    <row r="57" spans="1:6" x14ac:dyDescent="0.25">
      <c r="A57" t="s">
        <v>733</v>
      </c>
      <c r="B57" t="s">
        <v>1326</v>
      </c>
      <c r="C57">
        <v>8366.02</v>
      </c>
      <c r="D57" s="11">
        <v>6.2824517025779078E-3</v>
      </c>
      <c r="E57" s="11">
        <f>SUMIF($A$2:A57, A57, $C$2:C57) / SUMIF($A$2:$A$100000, A57, $C$2:$C$100000)</f>
        <v>0.89446732258473671</v>
      </c>
      <c r="F57" t="str">
        <f t="shared" si="0"/>
        <v>B</v>
      </c>
    </row>
    <row r="58" spans="1:6" x14ac:dyDescent="0.25">
      <c r="A58" t="s">
        <v>733</v>
      </c>
      <c r="B58" t="s">
        <v>1150</v>
      </c>
      <c r="C58">
        <v>7969.4615000000003</v>
      </c>
      <c r="D58" s="11">
        <v>5.9846566191933664E-3</v>
      </c>
      <c r="E58" s="11">
        <f>SUMIF($A$2:A58, A58, $C$2:C58) / SUMIF($A$2:$A$100000, A58, $C$2:$C$100000)</f>
        <v>0.90045197920393005</v>
      </c>
      <c r="F58" t="str">
        <f t="shared" si="0"/>
        <v>B</v>
      </c>
    </row>
    <row r="59" spans="1:6" x14ac:dyDescent="0.25">
      <c r="A59" t="s">
        <v>733</v>
      </c>
      <c r="B59" t="s">
        <v>948</v>
      </c>
      <c r="C59">
        <v>7854.6693599999999</v>
      </c>
      <c r="D59" s="11">
        <v>5.8984536128193002E-3</v>
      </c>
      <c r="E59" s="11">
        <f>SUMIF($A$2:A59, A59, $C$2:C59) / SUMIF($A$2:$A$100000, A59, $C$2:$C$100000)</f>
        <v>0.90635043281674932</v>
      </c>
      <c r="F59" t="str">
        <f t="shared" si="0"/>
        <v>B</v>
      </c>
    </row>
    <row r="60" spans="1:6" x14ac:dyDescent="0.25">
      <c r="A60" t="s">
        <v>733</v>
      </c>
      <c r="B60" t="s">
        <v>916</v>
      </c>
      <c r="C60">
        <v>7689.4560000000001</v>
      </c>
      <c r="D60" s="11">
        <v>5.7743868576811807E-3</v>
      </c>
      <c r="E60" s="11">
        <f>SUMIF($A$2:A60, A60, $C$2:C60) / SUMIF($A$2:$A$100000, A60, $C$2:$C$100000)</f>
        <v>0.91212481967443049</v>
      </c>
      <c r="F60" t="str">
        <f t="shared" si="0"/>
        <v>B</v>
      </c>
    </row>
    <row r="61" spans="1:6" x14ac:dyDescent="0.25">
      <c r="A61" t="s">
        <v>733</v>
      </c>
      <c r="B61" t="s">
        <v>748</v>
      </c>
      <c r="C61">
        <v>7578.84</v>
      </c>
      <c r="D61" s="11">
        <v>5.6913199181409498E-3</v>
      </c>
      <c r="E61" s="11">
        <f>SUMIF($A$2:A61, A61, $C$2:C61) / SUMIF($A$2:$A$100000, A61, $C$2:$C$100000)</f>
        <v>0.91781613959257158</v>
      </c>
      <c r="F61" t="str">
        <f t="shared" si="0"/>
        <v>B</v>
      </c>
    </row>
    <row r="62" spans="1:6" x14ac:dyDescent="0.25">
      <c r="A62" t="s">
        <v>733</v>
      </c>
      <c r="B62" t="s">
        <v>993</v>
      </c>
      <c r="C62">
        <v>7568.9632000000001</v>
      </c>
      <c r="D62" s="11">
        <v>5.6839029481867758E-3</v>
      </c>
      <c r="E62" s="11">
        <f>SUMIF($A$2:A62, A62, $C$2:C62) / SUMIF($A$2:$A$100000, A62, $C$2:$C$100000)</f>
        <v>0.92350004254075846</v>
      </c>
      <c r="F62" t="str">
        <f t="shared" si="0"/>
        <v>B</v>
      </c>
    </row>
    <row r="63" spans="1:6" x14ac:dyDescent="0.25">
      <c r="A63" t="s">
        <v>733</v>
      </c>
      <c r="B63" t="s">
        <v>1225</v>
      </c>
      <c r="C63">
        <v>7507.4514899999995</v>
      </c>
      <c r="D63" s="11">
        <v>5.6377108105612403E-3</v>
      </c>
      <c r="E63" s="11">
        <f>SUMIF($A$2:A63, A63, $C$2:C63) / SUMIF($A$2:$A$100000, A63, $C$2:$C$100000)</f>
        <v>0.92913775335131954</v>
      </c>
      <c r="F63" t="str">
        <f t="shared" si="0"/>
        <v>B</v>
      </c>
    </row>
    <row r="64" spans="1:6" x14ac:dyDescent="0.25">
      <c r="A64" t="s">
        <v>733</v>
      </c>
      <c r="B64" t="s">
        <v>1027</v>
      </c>
      <c r="C64">
        <v>7382.1450000000004</v>
      </c>
      <c r="D64" s="11">
        <v>5.5436120669000305E-3</v>
      </c>
      <c r="E64" s="11">
        <f>SUMIF($A$2:A64, A64, $C$2:C64) / SUMIF($A$2:$A$100000, A64, $C$2:$C$100000)</f>
        <v>0.93468136541821967</v>
      </c>
      <c r="F64" t="str">
        <f t="shared" si="0"/>
        <v>B</v>
      </c>
    </row>
    <row r="65" spans="1:6" x14ac:dyDescent="0.25">
      <c r="A65" t="s">
        <v>733</v>
      </c>
      <c r="B65" t="s">
        <v>1004</v>
      </c>
      <c r="C65">
        <v>7235.2134999999998</v>
      </c>
      <c r="D65" s="11">
        <v>5.4332740504552538E-3</v>
      </c>
      <c r="E65" s="11">
        <f>SUMIF($A$2:A65, A65, $C$2:C65) / SUMIF($A$2:$A$100000, A65, $C$2:$C$100000)</f>
        <v>0.94011463946867491</v>
      </c>
      <c r="F65" t="str">
        <f t="shared" si="0"/>
        <v>B</v>
      </c>
    </row>
    <row r="66" spans="1:6" x14ac:dyDescent="0.25">
      <c r="A66" t="s">
        <v>733</v>
      </c>
      <c r="B66" t="s">
        <v>1066</v>
      </c>
      <c r="C66">
        <v>7105.3528000000006</v>
      </c>
      <c r="D66" s="11">
        <v>5.3357553287915532E-3</v>
      </c>
      <c r="E66" s="11">
        <f>SUMIF($A$2:A66, A66, $C$2:C66) / SUMIF($A$2:$A$100000, A66, $C$2:$C$100000)</f>
        <v>0.94545039479746651</v>
      </c>
      <c r="F66" t="str">
        <f t="shared" ref="F66:F129" si="1">IF(E66&lt;=0.8,"A",IF(E66&lt;=0.95,"B","C"))</f>
        <v>B</v>
      </c>
    </row>
    <row r="67" spans="1:6" x14ac:dyDescent="0.25">
      <c r="A67" t="s">
        <v>733</v>
      </c>
      <c r="B67" t="s">
        <v>1310</v>
      </c>
      <c r="C67">
        <v>6732.4334000000008</v>
      </c>
      <c r="D67" s="11">
        <v>5.0557119964239122E-3</v>
      </c>
      <c r="E67" s="11">
        <f>SUMIF($A$2:A67, A67, $C$2:C67) / SUMIF($A$2:$A$100000, A67, $C$2:$C$100000)</f>
        <v>0.95050610679389036</v>
      </c>
      <c r="F67" t="str">
        <f t="shared" si="1"/>
        <v>C</v>
      </c>
    </row>
    <row r="68" spans="1:6" x14ac:dyDescent="0.25">
      <c r="A68" t="s">
        <v>733</v>
      </c>
      <c r="B68" t="s">
        <v>1011</v>
      </c>
      <c r="C68">
        <v>6066.54648</v>
      </c>
      <c r="D68" s="11">
        <v>4.5556650906935451E-3</v>
      </c>
      <c r="E68" s="11">
        <f>SUMIF($A$2:A68, A68, $C$2:C68) / SUMIF($A$2:$A$100000, A68, $C$2:$C$100000)</f>
        <v>0.95506177188458397</v>
      </c>
      <c r="F68" t="str">
        <f t="shared" si="1"/>
        <v>C</v>
      </c>
    </row>
    <row r="69" spans="1:6" x14ac:dyDescent="0.25">
      <c r="A69" t="s">
        <v>733</v>
      </c>
      <c r="B69" t="s">
        <v>837</v>
      </c>
      <c r="C69">
        <v>5960.3340000000007</v>
      </c>
      <c r="D69" s="11">
        <v>4.475904968698736E-3</v>
      </c>
      <c r="E69" s="11">
        <f>SUMIF($A$2:A69, A69, $C$2:C69) / SUMIF($A$2:$A$100000, A69, $C$2:$C$100000)</f>
        <v>0.95953767685328273</v>
      </c>
      <c r="F69" t="str">
        <f t="shared" si="1"/>
        <v>C</v>
      </c>
    </row>
    <row r="70" spans="1:6" x14ac:dyDescent="0.25">
      <c r="A70" t="s">
        <v>733</v>
      </c>
      <c r="B70" t="s">
        <v>1067</v>
      </c>
      <c r="C70">
        <v>5610.0923999999995</v>
      </c>
      <c r="D70" s="11">
        <v>4.2128915003788398E-3</v>
      </c>
      <c r="E70" s="11">
        <f>SUMIF($A$2:A70, A70, $C$2:C70) / SUMIF($A$2:$A$100000, A70, $C$2:$C$100000)</f>
        <v>0.96375056835366146</v>
      </c>
      <c r="F70" t="str">
        <f t="shared" si="1"/>
        <v>C</v>
      </c>
    </row>
    <row r="71" spans="1:6" x14ac:dyDescent="0.25">
      <c r="A71" t="s">
        <v>733</v>
      </c>
      <c r="B71" t="s">
        <v>961</v>
      </c>
      <c r="C71">
        <v>5533.6230000000005</v>
      </c>
      <c r="D71" s="11">
        <v>4.1554669051441749E-3</v>
      </c>
      <c r="E71" s="11">
        <f>SUMIF($A$2:A71, A71, $C$2:C71) / SUMIF($A$2:$A$100000, A71, $C$2:$C$100000)</f>
        <v>0.96790603525880559</v>
      </c>
      <c r="F71" t="str">
        <f t="shared" si="1"/>
        <v>C</v>
      </c>
    </row>
    <row r="72" spans="1:6" x14ac:dyDescent="0.25">
      <c r="A72" t="s">
        <v>733</v>
      </c>
      <c r="B72" t="s">
        <v>791</v>
      </c>
      <c r="C72">
        <v>4790.1068000000005</v>
      </c>
      <c r="D72" s="11">
        <v>3.5971243938204807E-3</v>
      </c>
      <c r="E72" s="11">
        <f>SUMIF($A$2:A72, A72, $C$2:C72) / SUMIF($A$2:$A$100000, A72, $C$2:$C$100000)</f>
        <v>0.97150315965262601</v>
      </c>
      <c r="F72" t="str">
        <f t="shared" si="1"/>
        <v>C</v>
      </c>
    </row>
    <row r="73" spans="1:6" x14ac:dyDescent="0.25">
      <c r="A73" t="s">
        <v>733</v>
      </c>
      <c r="B73" t="s">
        <v>1275</v>
      </c>
      <c r="C73">
        <v>4737.2198399999997</v>
      </c>
      <c r="D73" s="11">
        <v>3.5574090008503255E-3</v>
      </c>
      <c r="E73" s="11">
        <f>SUMIF($A$2:A73, A73, $C$2:C73) / SUMIF($A$2:$A$100000, A73, $C$2:$C$100000)</f>
        <v>0.97506056865347634</v>
      </c>
      <c r="F73" t="str">
        <f t="shared" si="1"/>
        <v>C</v>
      </c>
    </row>
    <row r="74" spans="1:6" x14ac:dyDescent="0.25">
      <c r="A74" t="s">
        <v>733</v>
      </c>
      <c r="B74" t="s">
        <v>1303</v>
      </c>
      <c r="C74">
        <v>4577.1480000000001</v>
      </c>
      <c r="D74" s="11">
        <v>3.4372032633858234E-3</v>
      </c>
      <c r="E74" s="11">
        <f>SUMIF($A$2:A74, A74, $C$2:C74) / SUMIF($A$2:$A$100000, A74, $C$2:$C$100000)</f>
        <v>0.97849777191686216</v>
      </c>
      <c r="F74" t="str">
        <f t="shared" si="1"/>
        <v>C</v>
      </c>
    </row>
    <row r="75" spans="1:6" x14ac:dyDescent="0.25">
      <c r="A75" t="s">
        <v>733</v>
      </c>
      <c r="B75" t="s">
        <v>793</v>
      </c>
      <c r="C75">
        <v>4569.8508000000002</v>
      </c>
      <c r="D75" s="11">
        <v>3.4317234406548171E-3</v>
      </c>
      <c r="E75" s="11">
        <f>SUMIF($A$2:A75, A75, $C$2:C75) / SUMIF($A$2:$A$100000, A75, $C$2:$C$100000)</f>
        <v>0.98192949535751695</v>
      </c>
      <c r="F75" t="str">
        <f t="shared" si="1"/>
        <v>C</v>
      </c>
    </row>
    <row r="76" spans="1:6" x14ac:dyDescent="0.25">
      <c r="A76" t="s">
        <v>733</v>
      </c>
      <c r="B76" t="s">
        <v>865</v>
      </c>
      <c r="C76">
        <v>4417.8334199999999</v>
      </c>
      <c r="D76" s="11">
        <v>3.3175661893211565E-3</v>
      </c>
      <c r="E76" s="11">
        <f>SUMIF($A$2:A76, A76, $C$2:C76) / SUMIF($A$2:$A$100000, A76, $C$2:$C$100000)</f>
        <v>0.98524706154683805</v>
      </c>
      <c r="F76" t="str">
        <f t="shared" si="1"/>
        <v>C</v>
      </c>
    </row>
    <row r="77" spans="1:6" x14ac:dyDescent="0.25">
      <c r="A77" t="s">
        <v>733</v>
      </c>
      <c r="B77" t="s">
        <v>1092</v>
      </c>
      <c r="C77">
        <v>4071.8</v>
      </c>
      <c r="D77" s="11">
        <v>3.0577128482309063E-3</v>
      </c>
      <c r="E77" s="11">
        <f>SUMIF($A$2:A77, A77, $C$2:C77) / SUMIF($A$2:$A$100000, A77, $C$2:$C$100000)</f>
        <v>0.98830477439506903</v>
      </c>
      <c r="F77" t="str">
        <f t="shared" si="1"/>
        <v>C</v>
      </c>
    </row>
    <row r="78" spans="1:6" x14ac:dyDescent="0.25">
      <c r="A78" t="s">
        <v>733</v>
      </c>
      <c r="B78" t="s">
        <v>1072</v>
      </c>
      <c r="C78">
        <v>3021.5016000000001</v>
      </c>
      <c r="D78" s="11">
        <v>2.2689926477897342E-3</v>
      </c>
      <c r="E78" s="11">
        <f>SUMIF($A$2:A78, A78, $C$2:C78) / SUMIF($A$2:$A$100000, A78, $C$2:$C$100000)</f>
        <v>0.99057376704285882</v>
      </c>
      <c r="F78" t="str">
        <f t="shared" si="1"/>
        <v>C</v>
      </c>
    </row>
    <row r="79" spans="1:6" x14ac:dyDescent="0.25">
      <c r="A79" t="s">
        <v>733</v>
      </c>
      <c r="B79" t="s">
        <v>1199</v>
      </c>
      <c r="C79">
        <v>2719.8567000000003</v>
      </c>
      <c r="D79" s="11">
        <v>2.0424728073424317E-3</v>
      </c>
      <c r="E79" s="11">
        <f>SUMIF($A$2:A79, A79, $C$2:C79) / SUMIF($A$2:$A$100000, A79, $C$2:$C$100000)</f>
        <v>0.9926162398502012</v>
      </c>
      <c r="F79" t="str">
        <f t="shared" si="1"/>
        <v>C</v>
      </c>
    </row>
    <row r="80" spans="1:6" x14ac:dyDescent="0.25">
      <c r="A80" t="s">
        <v>733</v>
      </c>
      <c r="B80" t="s">
        <v>847</v>
      </c>
      <c r="C80">
        <v>2117.4834999999998</v>
      </c>
      <c r="D80" s="11">
        <v>1.5901214460108421E-3</v>
      </c>
      <c r="E80" s="11">
        <f>SUMIF($A$2:A80, A80, $C$2:C80) / SUMIF($A$2:$A$100000, A80, $C$2:$C$100000)</f>
        <v>0.99420636129621209</v>
      </c>
      <c r="F80" t="str">
        <f t="shared" si="1"/>
        <v>C</v>
      </c>
    </row>
    <row r="81" spans="1:6" x14ac:dyDescent="0.25">
      <c r="A81" t="s">
        <v>733</v>
      </c>
      <c r="B81" t="s">
        <v>1223</v>
      </c>
      <c r="C81">
        <v>1547.3500000000001</v>
      </c>
      <c r="D81" s="11">
        <v>1.1619804449408352E-3</v>
      </c>
      <c r="E81" s="11">
        <f>SUMIF($A$2:A81, A81, $C$2:C81) / SUMIF($A$2:$A$100000, A81, $C$2:$C$100000)</f>
        <v>0.99536834174115296</v>
      </c>
      <c r="F81" t="str">
        <f t="shared" si="1"/>
        <v>C</v>
      </c>
    </row>
    <row r="82" spans="1:6" x14ac:dyDescent="0.25">
      <c r="A82" t="s">
        <v>733</v>
      </c>
      <c r="B82" t="s">
        <v>873</v>
      </c>
      <c r="C82">
        <v>1446.9507000000001</v>
      </c>
      <c r="D82" s="11">
        <v>1.086585722812197E-3</v>
      </c>
      <c r="E82" s="11">
        <f>SUMIF($A$2:A82, A82, $C$2:C82) / SUMIF($A$2:$A$100000, A82, $C$2:$C$100000)</f>
        <v>0.99645492746396513</v>
      </c>
      <c r="F82" t="str">
        <f t="shared" si="1"/>
        <v>C</v>
      </c>
    </row>
    <row r="83" spans="1:6" x14ac:dyDescent="0.25">
      <c r="A83" t="s">
        <v>733</v>
      </c>
      <c r="B83" t="s">
        <v>1352</v>
      </c>
      <c r="C83">
        <v>1030.7574</v>
      </c>
      <c r="D83" s="11">
        <v>7.7404591222287027E-4</v>
      </c>
      <c r="E83" s="11">
        <f>SUMIF($A$2:A83, A83, $C$2:C83) / SUMIF($A$2:$A$100000, A83, $C$2:$C$100000)</f>
        <v>0.99722897337618799</v>
      </c>
      <c r="F83" t="str">
        <f t="shared" si="1"/>
        <v>C</v>
      </c>
    </row>
    <row r="84" spans="1:6" x14ac:dyDescent="0.25">
      <c r="A84" t="s">
        <v>733</v>
      </c>
      <c r="B84" t="s">
        <v>1250</v>
      </c>
      <c r="C84">
        <v>1010.3759200000001</v>
      </c>
      <c r="D84" s="11">
        <v>7.5874046665531762E-4</v>
      </c>
      <c r="E84" s="11">
        <f>SUMIF($A$2:A84, A84, $C$2:C84) / SUMIF($A$2:$A$100000, A84, $C$2:$C$100000)</f>
        <v>0.99798771384284335</v>
      </c>
      <c r="F84" t="str">
        <f t="shared" si="1"/>
        <v>C</v>
      </c>
    </row>
    <row r="85" spans="1:6" x14ac:dyDescent="0.25">
      <c r="A85" t="s">
        <v>733</v>
      </c>
      <c r="B85" t="s">
        <v>1194</v>
      </c>
      <c r="C85">
        <v>930.17574000000002</v>
      </c>
      <c r="D85" s="11">
        <v>6.985142470923647E-4</v>
      </c>
      <c r="E85" s="11">
        <f>SUMIF($A$2:A85, A85, $C$2:C85) / SUMIF($A$2:$A$100000, A85, $C$2:$C$100000)</f>
        <v>0.99868622808993579</v>
      </c>
      <c r="F85" t="str">
        <f t="shared" si="1"/>
        <v>C</v>
      </c>
    </row>
    <row r="86" spans="1:6" x14ac:dyDescent="0.25">
      <c r="A86" t="s">
        <v>733</v>
      </c>
      <c r="B86" t="s">
        <v>955</v>
      </c>
      <c r="C86">
        <v>908.03700000000003</v>
      </c>
      <c r="D86" s="11">
        <v>6.818891894417819E-4</v>
      </c>
      <c r="E86" s="11">
        <f>SUMIF($A$2:A86, A86, $C$2:C86) / SUMIF($A$2:$A$100000, A86, $C$2:$C$100000)</f>
        <v>0.99936811727937758</v>
      </c>
      <c r="F86" t="str">
        <f t="shared" si="1"/>
        <v>C</v>
      </c>
    </row>
    <row r="87" spans="1:6" x14ac:dyDescent="0.25">
      <c r="A87" t="s">
        <v>733</v>
      </c>
      <c r="B87" t="s">
        <v>843</v>
      </c>
      <c r="C87">
        <v>549.80010000000004</v>
      </c>
      <c r="D87" s="11">
        <v>4.1287166111514249E-4</v>
      </c>
      <c r="E87" s="11">
        <f>SUMIF($A$2:A87, A87, $C$2:C87) / SUMIF($A$2:$A$100000, A87, $C$2:$C$100000)</f>
        <v>0.99978098894049283</v>
      </c>
      <c r="F87" t="str">
        <f t="shared" si="1"/>
        <v>C</v>
      </c>
    </row>
    <row r="88" spans="1:6" x14ac:dyDescent="0.25">
      <c r="A88" t="s">
        <v>733</v>
      </c>
      <c r="B88" t="s">
        <v>792</v>
      </c>
      <c r="C88">
        <v>272.98599999999999</v>
      </c>
      <c r="D88" s="11">
        <v>2.0499847723050299E-4</v>
      </c>
      <c r="E88" s="11">
        <f>SUMIF($A$2:A88, A88, $C$2:C88) / SUMIF($A$2:$A$100000, A88, $C$2:$C$100000)</f>
        <v>0.99998598741772327</v>
      </c>
      <c r="F88" t="str">
        <f t="shared" si="1"/>
        <v>C</v>
      </c>
    </row>
    <row r="89" spans="1:6" x14ac:dyDescent="0.25">
      <c r="A89" t="s">
        <v>733</v>
      </c>
      <c r="B89" t="s">
        <v>914</v>
      </c>
      <c r="C89">
        <v>18.659839999999999</v>
      </c>
      <c r="D89" s="11">
        <v>1.4012582276617955E-5</v>
      </c>
      <c r="E89" s="11">
        <f>SUMIF($A$2:A89, A89, $C$2:C89) / SUMIF($A$2:$A$100000, A89, $C$2:$C$100000)</f>
        <v>1</v>
      </c>
      <c r="F89" t="str">
        <f t="shared" si="1"/>
        <v>C</v>
      </c>
    </row>
    <row r="90" spans="1:6" x14ac:dyDescent="0.25">
      <c r="A90" t="s">
        <v>727</v>
      </c>
      <c r="B90" t="s">
        <v>971</v>
      </c>
      <c r="C90">
        <v>139277.83032000001</v>
      </c>
      <c r="D90" s="11">
        <v>9.0109727860284816E-2</v>
      </c>
      <c r="E90" s="11">
        <f>SUMIF($A$2:A90, A90, $C$2:C90) / SUMIF($A$2:$A$100000, A90, $C$2:$C$100000)</f>
        <v>9.0109727860284816E-2</v>
      </c>
      <c r="F90" t="str">
        <f t="shared" si="1"/>
        <v>A</v>
      </c>
    </row>
    <row r="91" spans="1:6" x14ac:dyDescent="0.25">
      <c r="A91" t="s">
        <v>727</v>
      </c>
      <c r="B91" t="s">
        <v>1198</v>
      </c>
      <c r="C91">
        <v>84136.119600000005</v>
      </c>
      <c r="D91" s="11">
        <v>5.443423998605821E-2</v>
      </c>
      <c r="E91" s="11">
        <f>SUMIF($A$2:A91, A91, $C$2:C91) / SUMIF($A$2:$A$100000, A91, $C$2:$C$100000)</f>
        <v>0.14454396784634302</v>
      </c>
      <c r="F91" t="str">
        <f t="shared" si="1"/>
        <v>A</v>
      </c>
    </row>
    <row r="92" spans="1:6" x14ac:dyDescent="0.25">
      <c r="A92" t="s">
        <v>727</v>
      </c>
      <c r="B92" t="s">
        <v>860</v>
      </c>
      <c r="C92">
        <v>65111.38614000001</v>
      </c>
      <c r="D92" s="11">
        <v>4.2125651097530116E-2</v>
      </c>
      <c r="E92" s="11">
        <f>SUMIF($A$2:A92, A92, $C$2:C92) / SUMIF($A$2:$A$100000, A92, $C$2:$C$100000)</f>
        <v>0.18666961894387313</v>
      </c>
      <c r="F92" t="str">
        <f t="shared" si="1"/>
        <v>A</v>
      </c>
    </row>
    <row r="93" spans="1:6" x14ac:dyDescent="0.25">
      <c r="A93" t="s">
        <v>727</v>
      </c>
      <c r="B93" t="s">
        <v>743</v>
      </c>
      <c r="C93">
        <v>60928.502359999999</v>
      </c>
      <c r="D93" s="11">
        <v>3.9419416241480119E-2</v>
      </c>
      <c r="E93" s="11">
        <f>SUMIF($A$2:A93, A93, $C$2:C93) / SUMIF($A$2:$A$100000, A93, $C$2:$C$100000)</f>
        <v>0.22608903518535323</v>
      </c>
      <c r="F93" t="str">
        <f t="shared" si="1"/>
        <v>A</v>
      </c>
    </row>
    <row r="94" spans="1:6" x14ac:dyDescent="0.25">
      <c r="A94" t="s">
        <v>727</v>
      </c>
      <c r="B94" t="s">
        <v>1245</v>
      </c>
      <c r="C94">
        <v>50296.415399999998</v>
      </c>
      <c r="D94" s="11">
        <v>3.2540687154795689E-2</v>
      </c>
      <c r="E94" s="11">
        <f>SUMIF($A$2:A94, A94, $C$2:C94) / SUMIF($A$2:$A$100000, A94, $C$2:$C$100000)</f>
        <v>0.25862972234014892</v>
      </c>
      <c r="F94" t="str">
        <f t="shared" si="1"/>
        <v>A</v>
      </c>
    </row>
    <row r="95" spans="1:6" x14ac:dyDescent="0.25">
      <c r="A95" t="s">
        <v>727</v>
      </c>
      <c r="B95" t="s">
        <v>1125</v>
      </c>
      <c r="C95">
        <v>48097.911050000002</v>
      </c>
      <c r="D95" s="11">
        <v>3.1118302643039664E-2</v>
      </c>
      <c r="E95" s="11">
        <f>SUMIF($A$2:A95, A95, $C$2:C95) / SUMIF($A$2:$A$100000, A95, $C$2:$C$100000)</f>
        <v>0.28974802498318858</v>
      </c>
      <c r="F95" t="str">
        <f t="shared" si="1"/>
        <v>A</v>
      </c>
    </row>
    <row r="96" spans="1:6" x14ac:dyDescent="0.25">
      <c r="A96" t="s">
        <v>727</v>
      </c>
      <c r="B96" t="s">
        <v>1351</v>
      </c>
      <c r="C96">
        <v>41419.524249999995</v>
      </c>
      <c r="D96" s="11">
        <v>2.6797531593468656E-2</v>
      </c>
      <c r="E96" s="11">
        <f>SUMIF($A$2:A96, A96, $C$2:C96) / SUMIF($A$2:$A$100000, A96, $C$2:$C$100000)</f>
        <v>0.31654555657665723</v>
      </c>
      <c r="F96" t="str">
        <f t="shared" si="1"/>
        <v>A</v>
      </c>
    </row>
    <row r="97" spans="1:6" x14ac:dyDescent="0.25">
      <c r="A97" t="s">
        <v>727</v>
      </c>
      <c r="B97" t="s">
        <v>1361</v>
      </c>
      <c r="C97">
        <v>40476.013200000001</v>
      </c>
      <c r="D97" s="11">
        <v>2.6187100459142878E-2</v>
      </c>
      <c r="E97" s="11">
        <f>SUMIF($A$2:A97, A97, $C$2:C97) / SUMIF($A$2:$A$100000, A97, $C$2:$C$100000)</f>
        <v>0.34273265703580014</v>
      </c>
      <c r="F97" t="str">
        <f t="shared" si="1"/>
        <v>A</v>
      </c>
    </row>
    <row r="98" spans="1:6" x14ac:dyDescent="0.25">
      <c r="A98" t="s">
        <v>727</v>
      </c>
      <c r="B98" t="s">
        <v>794</v>
      </c>
      <c r="C98">
        <v>33687.501800000005</v>
      </c>
      <c r="D98" s="11">
        <v>2.1795081187841805E-2</v>
      </c>
      <c r="E98" s="11">
        <f>SUMIF($A$2:A98, A98, $C$2:C98) / SUMIF($A$2:$A$100000, A98, $C$2:$C$100000)</f>
        <v>0.36452773822364193</v>
      </c>
      <c r="F98" t="str">
        <f t="shared" si="1"/>
        <v>A</v>
      </c>
    </row>
    <row r="99" spans="1:6" x14ac:dyDescent="0.25">
      <c r="A99" t="s">
        <v>727</v>
      </c>
      <c r="B99" t="s">
        <v>1247</v>
      </c>
      <c r="C99">
        <v>33308.550000000003</v>
      </c>
      <c r="D99" s="11">
        <v>2.1549907612896605E-2</v>
      </c>
      <c r="E99" s="11">
        <f>SUMIF($A$2:A99, A99, $C$2:C99) / SUMIF($A$2:$A$100000, A99, $C$2:$C$100000)</f>
        <v>0.38607764583653859</v>
      </c>
      <c r="F99" t="str">
        <f t="shared" si="1"/>
        <v>A</v>
      </c>
    </row>
    <row r="100" spans="1:6" x14ac:dyDescent="0.25">
      <c r="A100" t="s">
        <v>727</v>
      </c>
      <c r="B100" t="s">
        <v>1238</v>
      </c>
      <c r="C100">
        <v>32335.21802</v>
      </c>
      <c r="D100" s="11">
        <v>2.0920182985265628E-2</v>
      </c>
      <c r="E100" s="11">
        <f>SUMIF($A$2:A100, A100, $C$2:C100) / SUMIF($A$2:$A$100000, A100, $C$2:$C$100000)</f>
        <v>0.40699782882180424</v>
      </c>
      <c r="F100" t="str">
        <f t="shared" si="1"/>
        <v>A</v>
      </c>
    </row>
    <row r="101" spans="1:6" x14ac:dyDescent="0.25">
      <c r="A101" t="s">
        <v>727</v>
      </c>
      <c r="B101" t="s">
        <v>795</v>
      </c>
      <c r="C101">
        <v>27701.570400000001</v>
      </c>
      <c r="D101" s="11">
        <v>1.7922313725819684E-2</v>
      </c>
      <c r="E101" s="11">
        <f>SUMIF($A$2:A101, A101, $C$2:C101) / SUMIF($A$2:$A$100000, A101, $C$2:$C$100000)</f>
        <v>0.42492014254762389</v>
      </c>
      <c r="F101" t="str">
        <f t="shared" si="1"/>
        <v>A</v>
      </c>
    </row>
    <row r="102" spans="1:6" x14ac:dyDescent="0.25">
      <c r="A102" t="s">
        <v>727</v>
      </c>
      <c r="B102" t="s">
        <v>844</v>
      </c>
      <c r="C102">
        <v>27676.35</v>
      </c>
      <c r="D102" s="11">
        <v>1.7905996675393884E-2</v>
      </c>
      <c r="E102" s="11">
        <f>SUMIF($A$2:A102, A102, $C$2:C102) / SUMIF($A$2:$A$100000, A102, $C$2:$C$100000)</f>
        <v>0.44282613922301772</v>
      </c>
      <c r="F102" t="str">
        <f t="shared" si="1"/>
        <v>A</v>
      </c>
    </row>
    <row r="103" spans="1:6" x14ac:dyDescent="0.25">
      <c r="A103" t="s">
        <v>727</v>
      </c>
      <c r="B103" t="s">
        <v>768</v>
      </c>
      <c r="C103">
        <v>27331.829999999998</v>
      </c>
      <c r="D103" s="11">
        <v>1.7683099726388443E-2</v>
      </c>
      <c r="E103" s="11">
        <f>SUMIF($A$2:A103, A103, $C$2:C103) / SUMIF($A$2:$A$100000, A103, $C$2:$C$100000)</f>
        <v>0.46050923894940615</v>
      </c>
      <c r="F103" t="str">
        <f t="shared" si="1"/>
        <v>A</v>
      </c>
    </row>
    <row r="104" spans="1:6" x14ac:dyDescent="0.25">
      <c r="A104" t="s">
        <v>727</v>
      </c>
      <c r="B104" t="s">
        <v>1082</v>
      </c>
      <c r="C104">
        <v>27158.894079999998</v>
      </c>
      <c r="D104" s="11">
        <v>1.7571213946342441E-2</v>
      </c>
      <c r="E104" s="11">
        <f>SUMIF($A$2:A104, A104, $C$2:C104) / SUMIF($A$2:$A$100000, A104, $C$2:$C$100000)</f>
        <v>0.47808045289574863</v>
      </c>
      <c r="F104" t="str">
        <f t="shared" si="1"/>
        <v>A</v>
      </c>
    </row>
    <row r="105" spans="1:6" x14ac:dyDescent="0.25">
      <c r="A105" t="s">
        <v>727</v>
      </c>
      <c r="B105" t="s">
        <v>1058</v>
      </c>
      <c r="C105">
        <v>26015.449459999996</v>
      </c>
      <c r="D105" s="11">
        <v>1.6831430139438094E-2</v>
      </c>
      <c r="E105" s="11">
        <f>SUMIF($A$2:A105, A105, $C$2:C105) / SUMIF($A$2:$A$100000, A105, $C$2:$C$100000)</f>
        <v>0.49491188303518674</v>
      </c>
      <c r="F105" t="str">
        <f t="shared" si="1"/>
        <v>A</v>
      </c>
    </row>
    <row r="106" spans="1:6" x14ac:dyDescent="0.25">
      <c r="A106" t="s">
        <v>727</v>
      </c>
      <c r="B106" t="s">
        <v>1034</v>
      </c>
      <c r="C106">
        <v>25577.274079999999</v>
      </c>
      <c r="D106" s="11">
        <v>1.6547940195947738E-2</v>
      </c>
      <c r="E106" s="11">
        <f>SUMIF($A$2:A106, A106, $C$2:C106) / SUMIF($A$2:$A$100000, A106, $C$2:$C$100000)</f>
        <v>0.51145982323113448</v>
      </c>
      <c r="F106" t="str">
        <f t="shared" si="1"/>
        <v>A</v>
      </c>
    </row>
    <row r="107" spans="1:6" x14ac:dyDescent="0.25">
      <c r="A107" t="s">
        <v>727</v>
      </c>
      <c r="B107" t="s">
        <v>1201</v>
      </c>
      <c r="C107">
        <v>25269.09</v>
      </c>
      <c r="D107" s="11">
        <v>1.6348551797120241E-2</v>
      </c>
      <c r="E107" s="11">
        <f>SUMIF($A$2:A107, A107, $C$2:C107) / SUMIF($A$2:$A$100000, A107, $C$2:$C$100000)</f>
        <v>0.52780837502825473</v>
      </c>
      <c r="F107" t="str">
        <f t="shared" si="1"/>
        <v>A</v>
      </c>
    </row>
    <row r="108" spans="1:6" x14ac:dyDescent="0.25">
      <c r="A108" t="s">
        <v>727</v>
      </c>
      <c r="B108" t="s">
        <v>1319</v>
      </c>
      <c r="C108">
        <v>25131.155999999999</v>
      </c>
      <c r="D108" s="11">
        <v>1.6259311498257718E-2</v>
      </c>
      <c r="E108" s="11">
        <f>SUMIF($A$2:A108, A108, $C$2:C108) / SUMIF($A$2:$A$100000, A108, $C$2:$C$100000)</f>
        <v>0.54406768652651238</v>
      </c>
      <c r="F108" t="str">
        <f t="shared" si="1"/>
        <v>A</v>
      </c>
    </row>
    <row r="109" spans="1:6" x14ac:dyDescent="0.25">
      <c r="A109" t="s">
        <v>727</v>
      </c>
      <c r="B109" t="s">
        <v>758</v>
      </c>
      <c r="C109">
        <v>24894.430559999997</v>
      </c>
      <c r="D109" s="11">
        <v>1.6106155285765061E-2</v>
      </c>
      <c r="E109" s="11">
        <f>SUMIF($A$2:A109, A109, $C$2:C109) / SUMIF($A$2:$A$100000, A109, $C$2:$C$100000)</f>
        <v>0.56017384181227747</v>
      </c>
      <c r="F109" t="str">
        <f t="shared" si="1"/>
        <v>A</v>
      </c>
    </row>
    <row r="110" spans="1:6" x14ac:dyDescent="0.25">
      <c r="A110" t="s">
        <v>727</v>
      </c>
      <c r="B110" t="s">
        <v>1192</v>
      </c>
      <c r="C110">
        <v>24321.57</v>
      </c>
      <c r="D110" s="11">
        <v>1.5735526959312178E-2</v>
      </c>
      <c r="E110" s="11">
        <f>SUMIF($A$2:A110, A110, $C$2:C110) / SUMIF($A$2:$A$100000, A110, $C$2:$C$100000)</f>
        <v>0.5759093687715896</v>
      </c>
      <c r="F110" t="str">
        <f t="shared" si="1"/>
        <v>A</v>
      </c>
    </row>
    <row r="111" spans="1:6" x14ac:dyDescent="0.25">
      <c r="A111" t="s">
        <v>727</v>
      </c>
      <c r="B111" t="s">
        <v>891</v>
      </c>
      <c r="C111">
        <v>24147.922500000001</v>
      </c>
      <c r="D111" s="11">
        <v>1.562318080247826E-2</v>
      </c>
      <c r="E111" s="11">
        <f>SUMIF($A$2:A111, A111, $C$2:C111) / SUMIF($A$2:$A$100000, A111, $C$2:$C$100000)</f>
        <v>0.59153254957406787</v>
      </c>
      <c r="F111" t="str">
        <f t="shared" si="1"/>
        <v>A</v>
      </c>
    </row>
    <row r="112" spans="1:6" x14ac:dyDescent="0.25">
      <c r="A112" t="s">
        <v>727</v>
      </c>
      <c r="B112" t="s">
        <v>1185</v>
      </c>
      <c r="C112">
        <v>23694.405119999999</v>
      </c>
      <c r="D112" s="11">
        <v>1.5329764918573288E-2</v>
      </c>
      <c r="E112" s="11">
        <f>SUMIF($A$2:A112, A112, $C$2:C112) / SUMIF($A$2:$A$100000, A112, $C$2:$C$100000)</f>
        <v>0.60686231449264116</v>
      </c>
      <c r="F112" t="str">
        <f t="shared" si="1"/>
        <v>A</v>
      </c>
    </row>
    <row r="113" spans="1:6" x14ac:dyDescent="0.25">
      <c r="A113" t="s">
        <v>727</v>
      </c>
      <c r="B113" t="s">
        <v>994</v>
      </c>
      <c r="C113">
        <v>22882.675440000003</v>
      </c>
      <c r="D113" s="11">
        <v>1.4804593465278381E-2</v>
      </c>
      <c r="E113" s="11">
        <f>SUMIF($A$2:A113, A113, $C$2:C113) / SUMIF($A$2:$A$100000, A113, $C$2:$C$100000)</f>
        <v>0.62166690795791957</v>
      </c>
      <c r="F113" t="str">
        <f t="shared" si="1"/>
        <v>A</v>
      </c>
    </row>
    <row r="114" spans="1:6" x14ac:dyDescent="0.25">
      <c r="A114" t="s">
        <v>727</v>
      </c>
      <c r="B114" t="s">
        <v>812</v>
      </c>
      <c r="C114">
        <v>21787.936199999996</v>
      </c>
      <c r="D114" s="11">
        <v>1.4096320980219356E-2</v>
      </c>
      <c r="E114" s="11">
        <f>SUMIF($A$2:A114, A114, $C$2:C114) / SUMIF($A$2:$A$100000, A114, $C$2:$C$100000)</f>
        <v>0.63576322893813886</v>
      </c>
      <c r="F114" t="str">
        <f t="shared" si="1"/>
        <v>A</v>
      </c>
    </row>
    <row r="115" spans="1:6" x14ac:dyDescent="0.25">
      <c r="A115" t="s">
        <v>727</v>
      </c>
      <c r="B115" t="s">
        <v>1099</v>
      </c>
      <c r="C115">
        <v>21584.693520000001</v>
      </c>
      <c r="D115" s="11">
        <v>1.3964827385421701E-2</v>
      </c>
      <c r="E115" s="11">
        <f>SUMIF($A$2:A115, A115, $C$2:C115) / SUMIF($A$2:$A$100000, A115, $C$2:$C$100000)</f>
        <v>0.64972805632356057</v>
      </c>
      <c r="F115" t="str">
        <f t="shared" si="1"/>
        <v>A</v>
      </c>
    </row>
    <row r="116" spans="1:6" x14ac:dyDescent="0.25">
      <c r="A116" t="s">
        <v>727</v>
      </c>
      <c r="B116" t="s">
        <v>1127</v>
      </c>
      <c r="C116">
        <v>19800.88896</v>
      </c>
      <c r="D116" s="11">
        <v>1.2810744620862341E-2</v>
      </c>
      <c r="E116" s="11">
        <f>SUMIF($A$2:A116, A116, $C$2:C116) / SUMIF($A$2:$A$100000, A116, $C$2:$C$100000)</f>
        <v>0.66253880094442286</v>
      </c>
      <c r="F116" t="str">
        <f t="shared" si="1"/>
        <v>A</v>
      </c>
    </row>
    <row r="117" spans="1:6" x14ac:dyDescent="0.25">
      <c r="A117" t="s">
        <v>727</v>
      </c>
      <c r="B117" t="s">
        <v>990</v>
      </c>
      <c r="C117">
        <v>19073.059649999999</v>
      </c>
      <c r="D117" s="11">
        <v>1.233985488268826E-2</v>
      </c>
      <c r="E117" s="11">
        <f>SUMIF($A$2:A117, A117, $C$2:C117) / SUMIF($A$2:$A$100000, A117, $C$2:$C$100000)</f>
        <v>0.67487865582711115</v>
      </c>
      <c r="F117" t="str">
        <f t="shared" si="1"/>
        <v>A</v>
      </c>
    </row>
    <row r="118" spans="1:6" x14ac:dyDescent="0.25">
      <c r="A118" t="s">
        <v>727</v>
      </c>
      <c r="B118" t="s">
        <v>770</v>
      </c>
      <c r="C118">
        <v>18957.37689</v>
      </c>
      <c r="D118" s="11">
        <v>1.2265010652290811E-2</v>
      </c>
      <c r="E118" s="11">
        <f>SUMIF($A$2:A118, A118, $C$2:C118) / SUMIF($A$2:$A$100000, A118, $C$2:$C$100000)</f>
        <v>0.68714366647940195</v>
      </c>
      <c r="F118" t="str">
        <f t="shared" si="1"/>
        <v>A</v>
      </c>
    </row>
    <row r="119" spans="1:6" x14ac:dyDescent="0.25">
      <c r="A119" t="s">
        <v>727</v>
      </c>
      <c r="B119" t="s">
        <v>1101</v>
      </c>
      <c r="C119">
        <v>18554.370299999999</v>
      </c>
      <c r="D119" s="11">
        <v>1.2004274151245629E-2</v>
      </c>
      <c r="E119" s="11">
        <f>SUMIF($A$2:A119, A119, $C$2:C119) / SUMIF($A$2:$A$100000, A119, $C$2:$C$100000)</f>
        <v>0.69914794063064767</v>
      </c>
      <c r="F119" t="str">
        <f t="shared" si="1"/>
        <v>A</v>
      </c>
    </row>
    <row r="120" spans="1:6" x14ac:dyDescent="0.25">
      <c r="A120" t="s">
        <v>727</v>
      </c>
      <c r="B120" t="s">
        <v>944</v>
      </c>
      <c r="C120">
        <v>18061.204320000004</v>
      </c>
      <c r="D120" s="11">
        <v>1.1685206485231242E-2</v>
      </c>
      <c r="E120" s="11">
        <f>SUMIF($A$2:A120, A120, $C$2:C120) / SUMIF($A$2:$A$100000, A120, $C$2:$C$100000)</f>
        <v>0.71083314711587897</v>
      </c>
      <c r="F120" t="str">
        <f t="shared" si="1"/>
        <v>A</v>
      </c>
    </row>
    <row r="121" spans="1:6" x14ac:dyDescent="0.25">
      <c r="A121" t="s">
        <v>727</v>
      </c>
      <c r="B121" t="s">
        <v>778</v>
      </c>
      <c r="C121">
        <v>17930.494560000003</v>
      </c>
      <c r="D121" s="11">
        <v>1.1600640112570051E-2</v>
      </c>
      <c r="E121" s="11">
        <f>SUMIF($A$2:A121, A121, $C$2:C121) / SUMIF($A$2:$A$100000, A121, $C$2:$C$100000)</f>
        <v>0.72243378722844898</v>
      </c>
      <c r="F121" t="str">
        <f t="shared" si="1"/>
        <v>A</v>
      </c>
    </row>
    <row r="122" spans="1:6" x14ac:dyDescent="0.25">
      <c r="A122" t="s">
        <v>727</v>
      </c>
      <c r="B122" t="s">
        <v>1001</v>
      </c>
      <c r="C122">
        <v>17594.028880000002</v>
      </c>
      <c r="D122" s="11">
        <v>1.1382954133477282E-2</v>
      </c>
      <c r="E122" s="11">
        <f>SUMIF($A$2:A122, A122, $C$2:C122) / SUMIF($A$2:$A$100000, A122, $C$2:$C$100000)</f>
        <v>0.73381674136192632</v>
      </c>
      <c r="F122" t="str">
        <f t="shared" si="1"/>
        <v>A</v>
      </c>
    </row>
    <row r="123" spans="1:6" x14ac:dyDescent="0.25">
      <c r="A123" t="s">
        <v>727</v>
      </c>
      <c r="B123" t="s">
        <v>1298</v>
      </c>
      <c r="C123">
        <v>17540.201120000002</v>
      </c>
      <c r="D123" s="11">
        <v>1.1348128743149298E-2</v>
      </c>
      <c r="E123" s="11">
        <f>SUMIF($A$2:A123, A123, $C$2:C123) / SUMIF($A$2:$A$100000, A123, $C$2:$C$100000)</f>
        <v>0.74516487010507571</v>
      </c>
      <c r="F123" t="str">
        <f t="shared" si="1"/>
        <v>A</v>
      </c>
    </row>
    <row r="124" spans="1:6" x14ac:dyDescent="0.25">
      <c r="A124" t="s">
        <v>727</v>
      </c>
      <c r="B124" t="s">
        <v>1135</v>
      </c>
      <c r="C124">
        <v>16946.091840000001</v>
      </c>
      <c r="D124" s="11">
        <v>1.0963752956873267E-2</v>
      </c>
      <c r="E124" s="11">
        <f>SUMIF($A$2:A124, A124, $C$2:C124) / SUMIF($A$2:$A$100000, A124, $C$2:$C$100000)</f>
        <v>0.75612862306194895</v>
      </c>
      <c r="F124" t="str">
        <f t="shared" si="1"/>
        <v>A</v>
      </c>
    </row>
    <row r="125" spans="1:6" x14ac:dyDescent="0.25">
      <c r="A125" t="s">
        <v>727</v>
      </c>
      <c r="B125" t="s">
        <v>1205</v>
      </c>
      <c r="C125">
        <v>15374.563199999999</v>
      </c>
      <c r="D125" s="11">
        <v>9.9470080969793033E-3</v>
      </c>
      <c r="E125" s="11">
        <f>SUMIF($A$2:A125, A125, $C$2:C125) / SUMIF($A$2:$A$100000, A125, $C$2:$C$100000)</f>
        <v>0.76607563115892818</v>
      </c>
      <c r="F125" t="str">
        <f t="shared" si="1"/>
        <v>A</v>
      </c>
    </row>
    <row r="126" spans="1:6" x14ac:dyDescent="0.25">
      <c r="A126" t="s">
        <v>727</v>
      </c>
      <c r="B126" t="s">
        <v>1111</v>
      </c>
      <c r="C126">
        <v>15348.702599999999</v>
      </c>
      <c r="D126" s="11">
        <v>9.9302768510735485E-3</v>
      </c>
      <c r="E126" s="11">
        <f>SUMIF($A$2:A126, A126, $C$2:C126) / SUMIF($A$2:$A$100000, A126, $C$2:$C$100000)</f>
        <v>0.77600590801000169</v>
      </c>
      <c r="F126" t="str">
        <f t="shared" si="1"/>
        <v>A</v>
      </c>
    </row>
    <row r="127" spans="1:6" x14ac:dyDescent="0.25">
      <c r="A127" t="s">
        <v>727</v>
      </c>
      <c r="B127" t="s">
        <v>968</v>
      </c>
      <c r="C127">
        <v>14269.848599999999</v>
      </c>
      <c r="D127" s="11">
        <v>9.2322817708973201E-3</v>
      </c>
      <c r="E127" s="11">
        <f>SUMIF($A$2:A127, A127, $C$2:C127) / SUMIF($A$2:$A$100000, A127, $C$2:$C$100000)</f>
        <v>0.78523818978089899</v>
      </c>
      <c r="F127" t="str">
        <f t="shared" si="1"/>
        <v>A</v>
      </c>
    </row>
    <row r="128" spans="1:6" x14ac:dyDescent="0.25">
      <c r="A128" t="s">
        <v>727</v>
      </c>
      <c r="B128" t="s">
        <v>820</v>
      </c>
      <c r="C128">
        <v>14197.064400000001</v>
      </c>
      <c r="D128" s="11">
        <v>9.1851919760645058E-3</v>
      </c>
      <c r="E128" s="11">
        <f>SUMIF($A$2:A128, A128, $C$2:C128) / SUMIF($A$2:$A$100000, A128, $C$2:$C$100000)</f>
        <v>0.79442338175696348</v>
      </c>
      <c r="F128" t="str">
        <f t="shared" si="1"/>
        <v>A</v>
      </c>
    </row>
    <row r="129" spans="1:6" x14ac:dyDescent="0.25">
      <c r="A129" t="s">
        <v>727</v>
      </c>
      <c r="B129" t="s">
        <v>1358</v>
      </c>
      <c r="C129">
        <v>13983.752729999998</v>
      </c>
      <c r="D129" s="11">
        <v>9.0471839636697068E-3</v>
      </c>
      <c r="E129" s="11">
        <f>SUMIF($A$2:A129, A129, $C$2:C129) / SUMIF($A$2:$A$100000, A129, $C$2:$C$100000)</f>
        <v>0.80347056572063325</v>
      </c>
      <c r="F129" t="str">
        <f t="shared" si="1"/>
        <v>B</v>
      </c>
    </row>
    <row r="130" spans="1:6" x14ac:dyDescent="0.25">
      <c r="A130" t="s">
        <v>727</v>
      </c>
      <c r="B130" t="s">
        <v>954</v>
      </c>
      <c r="C130">
        <v>13519.529099999998</v>
      </c>
      <c r="D130" s="11">
        <v>8.7468413688037202E-3</v>
      </c>
      <c r="E130" s="11">
        <f>SUMIF($A$2:A130, A130, $C$2:C130) / SUMIF($A$2:$A$100000, A130, $C$2:$C$100000)</f>
        <v>0.8122174070894369</v>
      </c>
      <c r="F130" t="str">
        <f t="shared" ref="F130:F193" si="2">IF(E130&lt;=0.8,"A",IF(E130&lt;=0.95,"B","C"))</f>
        <v>B</v>
      </c>
    </row>
    <row r="131" spans="1:6" x14ac:dyDescent="0.25">
      <c r="A131" t="s">
        <v>727</v>
      </c>
      <c r="B131" t="s">
        <v>1131</v>
      </c>
      <c r="C131">
        <v>13185.543</v>
      </c>
      <c r="D131" s="11">
        <v>8.5307596240567513E-3</v>
      </c>
      <c r="E131" s="11">
        <f>SUMIF($A$2:A131, A131, $C$2:C131) / SUMIF($A$2:$A$100000, A131, $C$2:$C$100000)</f>
        <v>0.82074816671349371</v>
      </c>
      <c r="F131" t="str">
        <f t="shared" si="2"/>
        <v>B</v>
      </c>
    </row>
    <row r="132" spans="1:6" x14ac:dyDescent="0.25">
      <c r="A132" t="s">
        <v>727</v>
      </c>
      <c r="B132" t="s">
        <v>819</v>
      </c>
      <c r="C132">
        <v>13146.470699999998</v>
      </c>
      <c r="D132" s="11">
        <v>8.50548069551668E-3</v>
      </c>
      <c r="E132" s="11">
        <f>SUMIF($A$2:A132, A132, $C$2:C132) / SUMIF($A$2:$A$100000, A132, $C$2:$C$100000)</f>
        <v>0.82925364740901042</v>
      </c>
      <c r="F132" t="str">
        <f t="shared" si="2"/>
        <v>B</v>
      </c>
    </row>
    <row r="133" spans="1:6" x14ac:dyDescent="0.25">
      <c r="A133" t="s">
        <v>727</v>
      </c>
      <c r="B133" t="s">
        <v>984</v>
      </c>
      <c r="C133">
        <v>12186.368600000002</v>
      </c>
      <c r="D133" s="11">
        <v>7.884315512584731E-3</v>
      </c>
      <c r="E133" s="11">
        <f>SUMIF($A$2:A133, A133, $C$2:C133) / SUMIF($A$2:$A$100000, A133, $C$2:$C$100000)</f>
        <v>0.83713796292159504</v>
      </c>
      <c r="F133" t="str">
        <f t="shared" si="2"/>
        <v>B</v>
      </c>
    </row>
    <row r="134" spans="1:6" x14ac:dyDescent="0.25">
      <c r="A134" t="s">
        <v>727</v>
      </c>
      <c r="B134" t="s">
        <v>839</v>
      </c>
      <c r="C134">
        <v>12080.215199999999</v>
      </c>
      <c r="D134" s="11">
        <v>7.8156365709077472E-3</v>
      </c>
      <c r="E134" s="11">
        <f>SUMIF($A$2:A134, A134, $C$2:C134) / SUMIF($A$2:$A$100000, A134, $C$2:$C$100000)</f>
        <v>0.84495359949250282</v>
      </c>
      <c r="F134" t="str">
        <f t="shared" si="2"/>
        <v>B</v>
      </c>
    </row>
    <row r="135" spans="1:6" x14ac:dyDescent="0.25">
      <c r="A135" t="s">
        <v>727</v>
      </c>
      <c r="B135" t="s">
        <v>771</v>
      </c>
      <c r="C135">
        <v>11995.153920000001</v>
      </c>
      <c r="D135" s="11">
        <v>7.7606037722589109E-3</v>
      </c>
      <c r="E135" s="11">
        <f>SUMIF($A$2:A135, A135, $C$2:C135) / SUMIF($A$2:$A$100000, A135, $C$2:$C$100000)</f>
        <v>0.85271420326476166</v>
      </c>
      <c r="F135" t="str">
        <f t="shared" si="2"/>
        <v>B</v>
      </c>
    </row>
    <row r="136" spans="1:6" x14ac:dyDescent="0.25">
      <c r="A136" t="s">
        <v>727</v>
      </c>
      <c r="B136" t="s">
        <v>1323</v>
      </c>
      <c r="C136">
        <v>11742.8703</v>
      </c>
      <c r="D136" s="11">
        <v>7.5973817555921056E-3</v>
      </c>
      <c r="E136" s="11">
        <f>SUMIF($A$2:A136, A136, $C$2:C136) / SUMIF($A$2:$A$100000, A136, $C$2:$C$100000)</f>
        <v>0.86031158502035376</v>
      </c>
      <c r="F136" t="str">
        <f t="shared" si="2"/>
        <v>B</v>
      </c>
    </row>
    <row r="137" spans="1:6" x14ac:dyDescent="0.25">
      <c r="A137" t="s">
        <v>727</v>
      </c>
      <c r="B137" t="s">
        <v>1023</v>
      </c>
      <c r="C137">
        <v>10456.416880000001</v>
      </c>
      <c r="D137" s="11">
        <v>6.7650743645680331E-3</v>
      </c>
      <c r="E137" s="11">
        <f>SUMIF($A$2:A137, A137, $C$2:C137) / SUMIF($A$2:$A$100000, A137, $C$2:$C$100000)</f>
        <v>0.86707665938492184</v>
      </c>
      <c r="F137" t="str">
        <f t="shared" si="2"/>
        <v>B</v>
      </c>
    </row>
    <row r="138" spans="1:6" x14ac:dyDescent="0.25">
      <c r="A138" t="s">
        <v>727</v>
      </c>
      <c r="B138" t="s">
        <v>764</v>
      </c>
      <c r="C138">
        <v>9805.8573800000013</v>
      </c>
      <c r="D138" s="11">
        <v>6.3441765133648983E-3</v>
      </c>
      <c r="E138" s="11">
        <f>SUMIF($A$2:A138, A138, $C$2:C138) / SUMIF($A$2:$A$100000, A138, $C$2:$C$100000)</f>
        <v>0.87342083589828667</v>
      </c>
      <c r="F138" t="str">
        <f t="shared" si="2"/>
        <v>B</v>
      </c>
    </row>
    <row r="139" spans="1:6" x14ac:dyDescent="0.25">
      <c r="A139" t="s">
        <v>727</v>
      </c>
      <c r="B139" t="s">
        <v>870</v>
      </c>
      <c r="C139">
        <v>9698.1638399999993</v>
      </c>
      <c r="D139" s="11">
        <v>6.2745011345956081E-3</v>
      </c>
      <c r="E139" s="11">
        <f>SUMIF($A$2:A139, A139, $C$2:C139) / SUMIF($A$2:$A$100000, A139, $C$2:$C$100000)</f>
        <v>0.87969533703288227</v>
      </c>
      <c r="F139" t="str">
        <f t="shared" si="2"/>
        <v>B</v>
      </c>
    </row>
    <row r="140" spans="1:6" x14ac:dyDescent="0.25">
      <c r="A140" t="s">
        <v>727</v>
      </c>
      <c r="B140" t="s">
        <v>803</v>
      </c>
      <c r="C140">
        <v>8930.7124999999996</v>
      </c>
      <c r="D140" s="11">
        <v>5.7779768045243896E-3</v>
      </c>
      <c r="E140" s="11">
        <f>SUMIF($A$2:A140, A140, $C$2:C140) / SUMIF($A$2:$A$100000, A140, $C$2:$C$100000)</f>
        <v>0.88547331383740657</v>
      </c>
      <c r="F140" t="str">
        <f t="shared" si="2"/>
        <v>B</v>
      </c>
    </row>
    <row r="141" spans="1:6" x14ac:dyDescent="0.25">
      <c r="A141" t="s">
        <v>727</v>
      </c>
      <c r="B141" t="s">
        <v>905</v>
      </c>
      <c r="C141">
        <v>8928.9795999999988</v>
      </c>
      <c r="D141" s="11">
        <v>5.7768556559033178E-3</v>
      </c>
      <c r="E141" s="11">
        <f>SUMIF($A$2:A141, A141, $C$2:C141) / SUMIF($A$2:$A$100000, A141, $C$2:$C$100000)</f>
        <v>0.89125016949330993</v>
      </c>
      <c r="F141" t="str">
        <f t="shared" si="2"/>
        <v>B</v>
      </c>
    </row>
    <row r="142" spans="1:6" x14ac:dyDescent="0.25">
      <c r="A142" t="s">
        <v>727</v>
      </c>
      <c r="B142" t="s">
        <v>859</v>
      </c>
      <c r="C142">
        <v>8909.8587200000002</v>
      </c>
      <c r="D142" s="11">
        <v>5.7644848622939518E-3</v>
      </c>
      <c r="E142" s="11">
        <f>SUMIF($A$2:A142, A142, $C$2:C142) / SUMIF($A$2:$A$100000, A142, $C$2:$C$100000)</f>
        <v>0.89701465435560379</v>
      </c>
      <c r="F142" t="str">
        <f t="shared" si="2"/>
        <v>B</v>
      </c>
    </row>
    <row r="143" spans="1:6" x14ac:dyDescent="0.25">
      <c r="A143" t="s">
        <v>727</v>
      </c>
      <c r="B143" t="s">
        <v>1028</v>
      </c>
      <c r="C143">
        <v>8903.4839999999986</v>
      </c>
      <c r="D143" s="11">
        <v>5.7603605570612677E-3</v>
      </c>
      <c r="E143" s="11">
        <f>SUMIF($A$2:A143, A143, $C$2:C143) / SUMIF($A$2:$A$100000, A143, $C$2:$C$100000)</f>
        <v>0.90277501491266499</v>
      </c>
      <c r="F143" t="str">
        <f t="shared" si="2"/>
        <v>B</v>
      </c>
    </row>
    <row r="144" spans="1:6" x14ac:dyDescent="0.25">
      <c r="A144" t="s">
        <v>727</v>
      </c>
      <c r="B144" t="s">
        <v>1049</v>
      </c>
      <c r="C144">
        <v>8780.5809000000008</v>
      </c>
      <c r="D144" s="11">
        <v>5.6808449236776908E-3</v>
      </c>
      <c r="E144" s="11">
        <f>SUMIF($A$2:A144, A144, $C$2:C144) / SUMIF($A$2:$A$100000, A144, $C$2:$C$100000)</f>
        <v>0.90845585983634269</v>
      </c>
      <c r="F144" t="str">
        <f t="shared" si="2"/>
        <v>B</v>
      </c>
    </row>
    <row r="145" spans="1:6" x14ac:dyDescent="0.25">
      <c r="A145" t="s">
        <v>727</v>
      </c>
      <c r="B145" t="s">
        <v>1328</v>
      </c>
      <c r="C145">
        <v>8128.5187499999993</v>
      </c>
      <c r="D145" s="11">
        <v>5.2589748905970922E-3</v>
      </c>
      <c r="E145" s="11">
        <f>SUMIF($A$2:A145, A145, $C$2:C145) / SUMIF($A$2:$A$100000, A145, $C$2:$C$100000)</f>
        <v>0.91371483472693982</v>
      </c>
      <c r="F145" t="str">
        <f t="shared" si="2"/>
        <v>B</v>
      </c>
    </row>
    <row r="146" spans="1:6" x14ac:dyDescent="0.25">
      <c r="A146" t="s">
        <v>727</v>
      </c>
      <c r="B146" t="s">
        <v>1137</v>
      </c>
      <c r="C146">
        <v>7832.0010999999995</v>
      </c>
      <c r="D146" s="11">
        <v>5.0671344183131524E-3</v>
      </c>
      <c r="E146" s="11">
        <f>SUMIF($A$2:A146, A146, $C$2:C146) / SUMIF($A$2:$A$100000, A146, $C$2:$C$100000)</f>
        <v>0.91878196914525301</v>
      </c>
      <c r="F146" t="str">
        <f t="shared" si="2"/>
        <v>B</v>
      </c>
    </row>
    <row r="147" spans="1:6" x14ac:dyDescent="0.25">
      <c r="A147" t="s">
        <v>727</v>
      </c>
      <c r="B147" t="s">
        <v>1253</v>
      </c>
      <c r="C147">
        <v>7399.4832000000006</v>
      </c>
      <c r="D147" s="11">
        <v>4.7873047413706255E-3</v>
      </c>
      <c r="E147" s="11">
        <f>SUMIF($A$2:A147, A147, $C$2:C147) / SUMIF($A$2:$A$100000, A147, $C$2:$C$100000)</f>
        <v>0.92356927388662358</v>
      </c>
      <c r="F147" t="str">
        <f t="shared" si="2"/>
        <v>B</v>
      </c>
    </row>
    <row r="148" spans="1:6" x14ac:dyDescent="0.25">
      <c r="A148" t="s">
        <v>727</v>
      </c>
      <c r="B148" t="s">
        <v>1170</v>
      </c>
      <c r="C148">
        <v>7340.3891399999993</v>
      </c>
      <c r="D148" s="11">
        <v>4.7490721694492715E-3</v>
      </c>
      <c r="E148" s="11">
        <f>SUMIF($A$2:A148, A148, $C$2:C148) / SUMIF($A$2:$A$100000, A148, $C$2:$C$100000)</f>
        <v>0.92831834605607289</v>
      </c>
      <c r="F148" t="str">
        <f t="shared" si="2"/>
        <v>B</v>
      </c>
    </row>
    <row r="149" spans="1:6" x14ac:dyDescent="0.25">
      <c r="A149" t="s">
        <v>727</v>
      </c>
      <c r="B149" t="s">
        <v>809</v>
      </c>
      <c r="C149">
        <v>6874.4828600000001</v>
      </c>
      <c r="D149" s="11">
        <v>4.4476409366196136E-3</v>
      </c>
      <c r="E149" s="11">
        <f>SUMIF($A$2:A149, A149, $C$2:C149) / SUMIF($A$2:$A$100000, A149, $C$2:$C$100000)</f>
        <v>0.93276598699269253</v>
      </c>
      <c r="F149" t="str">
        <f t="shared" si="2"/>
        <v>B</v>
      </c>
    </row>
    <row r="150" spans="1:6" x14ac:dyDescent="0.25">
      <c r="A150" t="s">
        <v>727</v>
      </c>
      <c r="B150" t="s">
        <v>1293</v>
      </c>
      <c r="C150">
        <v>6766.9829999999993</v>
      </c>
      <c r="D150" s="11">
        <v>4.3780908645990862E-3</v>
      </c>
      <c r="E150" s="11">
        <f>SUMIF($A$2:A150, A150, $C$2:C150) / SUMIF($A$2:$A$100000, A150, $C$2:$C$100000)</f>
        <v>0.93714407785729159</v>
      </c>
      <c r="F150" t="str">
        <f t="shared" si="2"/>
        <v>B</v>
      </c>
    </row>
    <row r="151" spans="1:6" x14ac:dyDescent="0.25">
      <c r="A151" t="s">
        <v>727</v>
      </c>
      <c r="B151" t="s">
        <v>940</v>
      </c>
      <c r="C151">
        <v>6702.3501999999999</v>
      </c>
      <c r="D151" s="11">
        <v>4.3362748483281041E-3</v>
      </c>
      <c r="E151" s="11">
        <f>SUMIF($A$2:A151, A151, $C$2:C151) / SUMIF($A$2:$A$100000, A151, $C$2:$C$100000)</f>
        <v>0.94148035270561969</v>
      </c>
      <c r="F151" t="str">
        <f t="shared" si="2"/>
        <v>B</v>
      </c>
    </row>
    <row r="152" spans="1:6" x14ac:dyDescent="0.25">
      <c r="A152" t="s">
        <v>727</v>
      </c>
      <c r="B152" t="s">
        <v>1224</v>
      </c>
      <c r="C152">
        <v>6664.0999999999995</v>
      </c>
      <c r="D152" s="11">
        <v>4.3115278006128832E-3</v>
      </c>
      <c r="E152" s="11">
        <f>SUMIF($A$2:A152, A152, $C$2:C152) / SUMIF($A$2:$A$100000, A152, $C$2:$C$100000)</f>
        <v>0.94579188050623264</v>
      </c>
      <c r="F152" t="str">
        <f t="shared" si="2"/>
        <v>B</v>
      </c>
    </row>
    <row r="153" spans="1:6" x14ac:dyDescent="0.25">
      <c r="A153" t="s">
        <v>727</v>
      </c>
      <c r="B153" t="s">
        <v>1257</v>
      </c>
      <c r="C153">
        <v>6435.2555999999995</v>
      </c>
      <c r="D153" s="11">
        <v>4.1634704496405729E-3</v>
      </c>
      <c r="E153" s="11">
        <f>SUMIF($A$2:A153, A153, $C$2:C153) / SUMIF($A$2:$A$100000, A153, $C$2:$C$100000)</f>
        <v>0.94995535095587325</v>
      </c>
      <c r="F153" t="str">
        <f t="shared" si="2"/>
        <v>B</v>
      </c>
    </row>
    <row r="154" spans="1:6" x14ac:dyDescent="0.25">
      <c r="A154" t="s">
        <v>727</v>
      </c>
      <c r="B154" t="s">
        <v>835</v>
      </c>
      <c r="C154">
        <v>6324.5775999999996</v>
      </c>
      <c r="D154" s="11">
        <v>4.0918641901432316E-3</v>
      </c>
      <c r="E154" s="11">
        <f>SUMIF($A$2:A154, A154, $C$2:C154) / SUMIF($A$2:$A$100000, A154, $C$2:$C$100000)</f>
        <v>0.95404721514601643</v>
      </c>
      <c r="F154" t="str">
        <f t="shared" si="2"/>
        <v>C</v>
      </c>
    </row>
    <row r="155" spans="1:6" x14ac:dyDescent="0.25">
      <c r="A155" t="s">
        <v>727</v>
      </c>
      <c r="B155" t="s">
        <v>1313</v>
      </c>
      <c r="C155">
        <v>6137.8019999999988</v>
      </c>
      <c r="D155" s="11">
        <v>3.9710244380572546E-3</v>
      </c>
      <c r="E155" s="11">
        <f>SUMIF($A$2:A155, A155, $C$2:C155) / SUMIF($A$2:$A$100000, A155, $C$2:$C$100000)</f>
        <v>0.95801823958407362</v>
      </c>
      <c r="F155" t="str">
        <f t="shared" si="2"/>
        <v>C</v>
      </c>
    </row>
    <row r="156" spans="1:6" x14ac:dyDescent="0.25">
      <c r="A156" t="s">
        <v>727</v>
      </c>
      <c r="B156" t="s">
        <v>1218</v>
      </c>
      <c r="C156">
        <v>6063.2517199999993</v>
      </c>
      <c r="D156" s="11">
        <v>3.9227920278648099E-3</v>
      </c>
      <c r="E156" s="11">
        <f>SUMIF($A$2:A156, A156, $C$2:C156) / SUMIF($A$2:$A$100000, A156, $C$2:$C$100000)</f>
        <v>0.96194103161193856</v>
      </c>
      <c r="F156" t="str">
        <f t="shared" si="2"/>
        <v>C</v>
      </c>
    </row>
    <row r="157" spans="1:6" x14ac:dyDescent="0.25">
      <c r="A157" t="s">
        <v>727</v>
      </c>
      <c r="B157" t="s">
        <v>895</v>
      </c>
      <c r="C157">
        <v>5650.1744000000008</v>
      </c>
      <c r="D157" s="11">
        <v>3.655539983480323E-3</v>
      </c>
      <c r="E157" s="11">
        <f>SUMIF($A$2:A157, A157, $C$2:C157) / SUMIF($A$2:$A$100000, A157, $C$2:$C$100000)</f>
        <v>0.96559657159541878</v>
      </c>
      <c r="F157" t="str">
        <f t="shared" si="2"/>
        <v>C</v>
      </c>
    </row>
    <row r="158" spans="1:6" x14ac:dyDescent="0.25">
      <c r="A158" t="s">
        <v>727</v>
      </c>
      <c r="B158" t="s">
        <v>816</v>
      </c>
      <c r="C158">
        <v>5331.6696000000002</v>
      </c>
      <c r="D158" s="11">
        <v>3.4494743032191253E-3</v>
      </c>
      <c r="E158" s="11">
        <f>SUMIF($A$2:A158, A158, $C$2:C158) / SUMIF($A$2:$A$100000, A158, $C$2:$C$100000)</f>
        <v>0.96904604589863785</v>
      </c>
      <c r="F158" t="str">
        <f t="shared" si="2"/>
        <v>C</v>
      </c>
    </row>
    <row r="159" spans="1:6" x14ac:dyDescent="0.25">
      <c r="A159" t="s">
        <v>727</v>
      </c>
      <c r="B159" t="s">
        <v>746</v>
      </c>
      <c r="C159">
        <v>4968.5039999999999</v>
      </c>
      <c r="D159" s="11">
        <v>3.2145140564301725E-3</v>
      </c>
      <c r="E159" s="11">
        <f>SUMIF($A$2:A159, A159, $C$2:C159) / SUMIF($A$2:$A$100000, A159, $C$2:$C$100000)</f>
        <v>0.97226055995506799</v>
      </c>
      <c r="F159" t="str">
        <f t="shared" si="2"/>
        <v>C</v>
      </c>
    </row>
    <row r="160" spans="1:6" x14ac:dyDescent="0.25">
      <c r="A160" t="s">
        <v>727</v>
      </c>
      <c r="B160" t="s">
        <v>734</v>
      </c>
      <c r="C160">
        <v>4866.3287999999993</v>
      </c>
      <c r="D160" s="11">
        <v>3.1484089236540761E-3</v>
      </c>
      <c r="E160" s="11">
        <f>SUMIF($A$2:A160, A160, $C$2:C160) / SUMIF($A$2:$A$100000, A160, $C$2:$C$100000)</f>
        <v>0.97540896887872208</v>
      </c>
      <c r="F160" t="str">
        <f t="shared" si="2"/>
        <v>C</v>
      </c>
    </row>
    <row r="161" spans="1:6" x14ac:dyDescent="0.25">
      <c r="A161" t="s">
        <v>727</v>
      </c>
      <c r="B161" t="s">
        <v>956</v>
      </c>
      <c r="C161">
        <v>4503.4363999999996</v>
      </c>
      <c r="D161" s="11">
        <v>2.9136254313248599E-3</v>
      </c>
      <c r="E161" s="11">
        <f>SUMIF($A$2:A161, A161, $C$2:C161) / SUMIF($A$2:$A$100000, A161, $C$2:$C$100000)</f>
        <v>0.97832259431004698</v>
      </c>
      <c r="F161" t="str">
        <f t="shared" si="2"/>
        <v>C</v>
      </c>
    </row>
    <row r="162" spans="1:6" x14ac:dyDescent="0.25">
      <c r="A162" t="s">
        <v>727</v>
      </c>
      <c r="B162" t="s">
        <v>808</v>
      </c>
      <c r="C162">
        <v>4427.9172000000008</v>
      </c>
      <c r="D162" s="11">
        <v>2.8647661509599138E-3</v>
      </c>
      <c r="E162" s="11">
        <f>SUMIF($A$2:A162, A162, $C$2:C162) / SUMIF($A$2:$A$100000, A162, $C$2:$C$100000)</f>
        <v>0.98118736046100685</v>
      </c>
      <c r="F162" t="str">
        <f t="shared" si="2"/>
        <v>C</v>
      </c>
    </row>
    <row r="163" spans="1:6" x14ac:dyDescent="0.25">
      <c r="A163" t="s">
        <v>727</v>
      </c>
      <c r="B163" t="s">
        <v>1210</v>
      </c>
      <c r="C163">
        <v>4212.3745999999992</v>
      </c>
      <c r="D163" s="11">
        <v>2.7253147753628503E-3</v>
      </c>
      <c r="E163" s="11">
        <f>SUMIF($A$2:A163, A163, $C$2:C163) / SUMIF($A$2:$A$100000, A163, $C$2:$C$100000)</f>
        <v>0.98391267523636972</v>
      </c>
      <c r="F163" t="str">
        <f t="shared" si="2"/>
        <v>C</v>
      </c>
    </row>
    <row r="164" spans="1:6" x14ac:dyDescent="0.25">
      <c r="A164" t="s">
        <v>727</v>
      </c>
      <c r="B164" t="s">
        <v>1244</v>
      </c>
      <c r="C164">
        <v>3525.5505600000001</v>
      </c>
      <c r="D164" s="11">
        <v>2.2809545552897347E-3</v>
      </c>
      <c r="E164" s="11">
        <f>SUMIF($A$2:A164, A164, $C$2:C164) / SUMIF($A$2:$A$100000, A164, $C$2:$C$100000)</f>
        <v>0.98619362979165937</v>
      </c>
      <c r="F164" t="str">
        <f t="shared" si="2"/>
        <v>C</v>
      </c>
    </row>
    <row r="165" spans="1:6" x14ac:dyDescent="0.25">
      <c r="A165" t="s">
        <v>727</v>
      </c>
      <c r="B165" t="s">
        <v>1302</v>
      </c>
      <c r="C165">
        <v>3378.1478400000001</v>
      </c>
      <c r="D165" s="11">
        <v>2.1855882004682349E-3</v>
      </c>
      <c r="E165" s="11">
        <f>SUMIF($A$2:A165, A165, $C$2:C165) / SUMIF($A$2:$A$100000, A165, $C$2:$C$100000)</f>
        <v>0.98837921799212758</v>
      </c>
      <c r="F165" t="str">
        <f t="shared" si="2"/>
        <v>C</v>
      </c>
    </row>
    <row r="166" spans="1:6" x14ac:dyDescent="0.25">
      <c r="A166" t="s">
        <v>727</v>
      </c>
      <c r="B166" t="s">
        <v>1060</v>
      </c>
      <c r="C166">
        <v>2373.9623200000001</v>
      </c>
      <c r="D166" s="11">
        <v>1.5359020033143948E-3</v>
      </c>
      <c r="E166" s="11">
        <f>SUMIF($A$2:A166, A166, $C$2:C166) / SUMIF($A$2:$A$100000, A166, $C$2:$C$100000)</f>
        <v>0.98991511999544191</v>
      </c>
      <c r="F166" t="str">
        <f t="shared" si="2"/>
        <v>C</v>
      </c>
    </row>
    <row r="167" spans="1:6" x14ac:dyDescent="0.25">
      <c r="A167" t="s">
        <v>727</v>
      </c>
      <c r="B167" t="s">
        <v>903</v>
      </c>
      <c r="C167">
        <v>2316.2621999999997</v>
      </c>
      <c r="D167" s="11">
        <v>1.4985712802642152E-3</v>
      </c>
      <c r="E167" s="11">
        <f>SUMIF($A$2:A167, A167, $C$2:C167) / SUMIF($A$2:$A$100000, A167, $C$2:$C$100000)</f>
        <v>0.99141369127570611</v>
      </c>
      <c r="F167" t="str">
        <f t="shared" si="2"/>
        <v>C</v>
      </c>
    </row>
    <row r="168" spans="1:6" x14ac:dyDescent="0.25">
      <c r="A168" t="s">
        <v>727</v>
      </c>
      <c r="B168" t="s">
        <v>1341</v>
      </c>
      <c r="C168">
        <v>2077.46</v>
      </c>
      <c r="D168" s="11">
        <v>1.344071449207131E-3</v>
      </c>
      <c r="E168" s="11">
        <f>SUMIF($A$2:A168, A168, $C$2:C168) / SUMIF($A$2:$A$100000, A168, $C$2:$C$100000)</f>
        <v>0.99275776272491323</v>
      </c>
      <c r="F168" t="str">
        <f t="shared" si="2"/>
        <v>C</v>
      </c>
    </row>
    <row r="169" spans="1:6" x14ac:dyDescent="0.25">
      <c r="A169" t="s">
        <v>727</v>
      </c>
      <c r="B169" t="s">
        <v>858</v>
      </c>
      <c r="C169">
        <v>2072.9258400000003</v>
      </c>
      <c r="D169" s="11">
        <v>1.3411379462746381E-3</v>
      </c>
      <c r="E169" s="11">
        <f>SUMIF($A$2:A169, A169, $C$2:C169) / SUMIF($A$2:$A$100000, A169, $C$2:$C$100000)</f>
        <v>0.99409890067118789</v>
      </c>
      <c r="F169" t="str">
        <f t="shared" si="2"/>
        <v>C</v>
      </c>
    </row>
    <row r="170" spans="1:6" x14ac:dyDescent="0.25">
      <c r="A170" t="s">
        <v>727</v>
      </c>
      <c r="B170" t="s">
        <v>1197</v>
      </c>
      <c r="C170">
        <v>1808.04592</v>
      </c>
      <c r="D170" s="11">
        <v>1.1697663973927008E-3</v>
      </c>
      <c r="E170" s="11">
        <f>SUMIF($A$2:A170, A170, $C$2:C170) / SUMIF($A$2:$A$100000, A170, $C$2:$C$100000)</f>
        <v>0.99526866706858053</v>
      </c>
      <c r="F170" t="str">
        <f t="shared" si="2"/>
        <v>C</v>
      </c>
    </row>
    <row r="171" spans="1:6" x14ac:dyDescent="0.25">
      <c r="A171" t="s">
        <v>727</v>
      </c>
      <c r="B171" t="s">
        <v>1193</v>
      </c>
      <c r="C171">
        <v>1662.6945600000001</v>
      </c>
      <c r="D171" s="11">
        <v>1.0757272278879078E-3</v>
      </c>
      <c r="E171" s="11">
        <f>SUMIF($A$2:A171, A171, $C$2:C171) / SUMIF($A$2:$A$100000, A171, $C$2:$C$100000)</f>
        <v>0.99634439429646837</v>
      </c>
      <c r="F171" t="str">
        <f t="shared" si="2"/>
        <v>C</v>
      </c>
    </row>
    <row r="172" spans="1:6" x14ac:dyDescent="0.25">
      <c r="A172" t="s">
        <v>727</v>
      </c>
      <c r="B172" t="s">
        <v>821</v>
      </c>
      <c r="C172">
        <v>1654.8966000000003</v>
      </c>
      <c r="D172" s="11">
        <v>1.0706821173211297E-3</v>
      </c>
      <c r="E172" s="11">
        <f>SUMIF($A$2:A172, A172, $C$2:C172) / SUMIF($A$2:$A$100000, A172, $C$2:$C$100000)</f>
        <v>0.99741507641378957</v>
      </c>
      <c r="F172" t="str">
        <f t="shared" si="2"/>
        <v>C</v>
      </c>
    </row>
    <row r="173" spans="1:6" x14ac:dyDescent="0.25">
      <c r="A173" t="s">
        <v>727</v>
      </c>
      <c r="B173" t="s">
        <v>1252</v>
      </c>
      <c r="C173">
        <v>855.72881999999993</v>
      </c>
      <c r="D173" s="11">
        <v>5.5363794018932152E-4</v>
      </c>
      <c r="E173" s="11">
        <f>SUMIF($A$2:A173, A173, $C$2:C173) / SUMIF($A$2:$A$100000, A173, $C$2:$C$100000)</f>
        <v>0.99796871435397894</v>
      </c>
      <c r="F173" t="str">
        <f t="shared" si="2"/>
        <v>C</v>
      </c>
    </row>
    <row r="174" spans="1:6" x14ac:dyDescent="0.25">
      <c r="A174" t="s">
        <v>727</v>
      </c>
      <c r="B174" t="s">
        <v>861</v>
      </c>
      <c r="C174">
        <v>853.32276999999988</v>
      </c>
      <c r="D174" s="11">
        <v>5.5208127815473856E-4</v>
      </c>
      <c r="E174" s="11">
        <f>SUMIF($A$2:A174, A174, $C$2:C174) / SUMIF($A$2:$A$100000, A174, $C$2:$C$100000)</f>
        <v>0.9985207956321337</v>
      </c>
      <c r="F174" t="str">
        <f t="shared" si="2"/>
        <v>C</v>
      </c>
    </row>
    <row r="175" spans="1:6" x14ac:dyDescent="0.25">
      <c r="A175" t="s">
        <v>727</v>
      </c>
      <c r="B175" t="s">
        <v>1057</v>
      </c>
      <c r="C175">
        <v>703.2428000000001</v>
      </c>
      <c r="D175" s="11">
        <v>4.5498280079543321E-4</v>
      </c>
      <c r="E175" s="11">
        <f>SUMIF($A$2:A175, A175, $C$2:C175) / SUMIF($A$2:$A$100000, A175, $C$2:$C$100000)</f>
        <v>0.99897577843292906</v>
      </c>
      <c r="F175" t="str">
        <f t="shared" si="2"/>
        <v>C</v>
      </c>
    </row>
    <row r="176" spans="1:6" x14ac:dyDescent="0.25">
      <c r="A176" t="s">
        <v>727</v>
      </c>
      <c r="B176" t="s">
        <v>964</v>
      </c>
      <c r="C176">
        <v>667.15008</v>
      </c>
      <c r="D176" s="11">
        <v>4.3163159572952227E-4</v>
      </c>
      <c r="E176" s="11">
        <f>SUMIF($A$2:A176, A176, $C$2:C176) / SUMIF($A$2:$A$100000, A176, $C$2:$C$100000)</f>
        <v>0.99940741002865863</v>
      </c>
      <c r="F176" t="str">
        <f t="shared" si="2"/>
        <v>C</v>
      </c>
    </row>
    <row r="177" spans="1:6" x14ac:dyDescent="0.25">
      <c r="A177" t="s">
        <v>727</v>
      </c>
      <c r="B177" t="s">
        <v>1307</v>
      </c>
      <c r="C177">
        <v>496.98660000000001</v>
      </c>
      <c r="D177" s="11">
        <v>3.2153952408158263E-4</v>
      </c>
      <c r="E177" s="11">
        <f>SUMIF($A$2:A177, A177, $C$2:C177) / SUMIF($A$2:$A$100000, A177, $C$2:$C$100000)</f>
        <v>0.99972894955274016</v>
      </c>
      <c r="F177" t="str">
        <f t="shared" si="2"/>
        <v>C</v>
      </c>
    </row>
    <row r="178" spans="1:6" x14ac:dyDescent="0.25">
      <c r="A178" t="s">
        <v>727</v>
      </c>
      <c r="B178" t="s">
        <v>911</v>
      </c>
      <c r="C178">
        <v>321.93290999999999</v>
      </c>
      <c r="D178" s="11">
        <v>2.0828359289284455E-4</v>
      </c>
      <c r="E178" s="11">
        <f>SUMIF($A$2:A178, A178, $C$2:C178) / SUMIF($A$2:$A$100000, A178, $C$2:$C$100000)</f>
        <v>0.99993723314563299</v>
      </c>
      <c r="F178" t="str">
        <f t="shared" si="2"/>
        <v>C</v>
      </c>
    </row>
    <row r="179" spans="1:6" x14ac:dyDescent="0.25">
      <c r="A179" t="s">
        <v>727</v>
      </c>
      <c r="B179" t="s">
        <v>906</v>
      </c>
      <c r="C179">
        <v>97.0154</v>
      </c>
      <c r="D179" s="11">
        <v>6.2766854367068197E-5</v>
      </c>
      <c r="E179" s="11">
        <f>SUMIF($A$2:A179, A179, $C$2:C179) / SUMIF($A$2:$A$100000, A179, $C$2:$C$100000)</f>
        <v>1</v>
      </c>
      <c r="F179" t="str">
        <f t="shared" si="2"/>
        <v>C</v>
      </c>
    </row>
    <row r="180" spans="1:6" x14ac:dyDescent="0.25">
      <c r="A180" t="s">
        <v>731</v>
      </c>
      <c r="B180" t="s">
        <v>1155</v>
      </c>
      <c r="C180">
        <v>102122.94203999999</v>
      </c>
      <c r="D180" s="11">
        <v>5.9682822512244341E-2</v>
      </c>
      <c r="E180" s="11">
        <f>SUMIF($A$2:A180, A180, $C$2:C180) / SUMIF($A$2:$A$100000, A180, $C$2:$C$100000)</f>
        <v>5.9682822512244355E-2</v>
      </c>
      <c r="F180" t="str">
        <f t="shared" si="2"/>
        <v>A</v>
      </c>
    </row>
    <row r="181" spans="1:6" x14ac:dyDescent="0.25">
      <c r="A181" t="s">
        <v>731</v>
      </c>
      <c r="B181" t="s">
        <v>1096</v>
      </c>
      <c r="C181">
        <v>82514.711519999997</v>
      </c>
      <c r="D181" s="11">
        <v>4.8223354947689118E-2</v>
      </c>
      <c r="E181" s="11">
        <f>SUMIF($A$2:A181, A181, $C$2:C181) / SUMIF($A$2:$A$100000, A181, $C$2:$C$100000)</f>
        <v>0.1079061774599335</v>
      </c>
      <c r="F181" t="str">
        <f t="shared" si="2"/>
        <v>A</v>
      </c>
    </row>
    <row r="182" spans="1:6" x14ac:dyDescent="0.25">
      <c r="A182" t="s">
        <v>731</v>
      </c>
      <c r="B182" t="s">
        <v>851</v>
      </c>
      <c r="C182">
        <v>65119.329599999997</v>
      </c>
      <c r="D182" s="11">
        <v>3.8057123237899414E-2</v>
      </c>
      <c r="E182" s="11">
        <f>SUMIF($A$2:A182, A182, $C$2:C182) / SUMIF($A$2:$A$100000, A182, $C$2:$C$100000)</f>
        <v>0.14596330069783292</v>
      </c>
      <c r="F182" t="str">
        <f t="shared" si="2"/>
        <v>A</v>
      </c>
    </row>
    <row r="183" spans="1:6" x14ac:dyDescent="0.25">
      <c r="A183" t="s">
        <v>731</v>
      </c>
      <c r="B183" t="s">
        <v>1121</v>
      </c>
      <c r="C183">
        <v>65066.934229999999</v>
      </c>
      <c r="D183" s="11">
        <v>3.8026502267667787E-2</v>
      </c>
      <c r="E183" s="11">
        <f>SUMIF($A$2:A183, A183, $C$2:C183) / SUMIF($A$2:$A$100000, A183, $C$2:$C$100000)</f>
        <v>0.18398980296550072</v>
      </c>
      <c r="F183" t="str">
        <f t="shared" si="2"/>
        <v>A</v>
      </c>
    </row>
    <row r="184" spans="1:6" x14ac:dyDescent="0.25">
      <c r="A184" t="s">
        <v>731</v>
      </c>
      <c r="B184" t="s">
        <v>1254</v>
      </c>
      <c r="C184">
        <v>64192.976999999999</v>
      </c>
      <c r="D184" s="11">
        <v>3.7515743047462864E-2</v>
      </c>
      <c r="E184" s="11">
        <f>SUMIF($A$2:A184, A184, $C$2:C184) / SUMIF($A$2:$A$100000, A184, $C$2:$C$100000)</f>
        <v>0.2215055460129636</v>
      </c>
      <c r="F184" t="str">
        <f t="shared" si="2"/>
        <v>A</v>
      </c>
    </row>
    <row r="185" spans="1:6" x14ac:dyDescent="0.25">
      <c r="A185" t="s">
        <v>731</v>
      </c>
      <c r="B185" t="s">
        <v>1261</v>
      </c>
      <c r="C185">
        <v>58526.83122</v>
      </c>
      <c r="D185" s="11">
        <v>3.4204326766645324E-2</v>
      </c>
      <c r="E185" s="11">
        <f>SUMIF($A$2:A185, A185, $C$2:C185) / SUMIF($A$2:$A$100000, A185, $C$2:$C$100000)</f>
        <v>0.25570987277960894</v>
      </c>
      <c r="F185" t="str">
        <f t="shared" si="2"/>
        <v>A</v>
      </c>
    </row>
    <row r="186" spans="1:6" x14ac:dyDescent="0.25">
      <c r="A186" t="s">
        <v>731</v>
      </c>
      <c r="B186" t="s">
        <v>1164</v>
      </c>
      <c r="C186">
        <v>58057.65</v>
      </c>
      <c r="D186" s="11">
        <v>3.3930127268276287E-2</v>
      </c>
      <c r="E186" s="11">
        <f>SUMIF($A$2:A186, A186, $C$2:C186) / SUMIF($A$2:$A$100000, A186, $C$2:$C$100000)</f>
        <v>0.28964000004788526</v>
      </c>
      <c r="F186" t="str">
        <f t="shared" si="2"/>
        <v>A</v>
      </c>
    </row>
    <row r="187" spans="1:6" x14ac:dyDescent="0.25">
      <c r="A187" t="s">
        <v>731</v>
      </c>
      <c r="B187" t="s">
        <v>1299</v>
      </c>
      <c r="C187">
        <v>44173.627960000005</v>
      </c>
      <c r="D187" s="11">
        <v>2.5816009063134453E-2</v>
      </c>
      <c r="E187" s="11">
        <f>SUMIF($A$2:A187, A187, $C$2:C187) / SUMIF($A$2:$A$100000, A187, $C$2:$C$100000)</f>
        <v>0.31545600911101973</v>
      </c>
      <c r="F187" t="str">
        <f t="shared" si="2"/>
        <v>A</v>
      </c>
    </row>
    <row r="188" spans="1:6" x14ac:dyDescent="0.25">
      <c r="A188" t="s">
        <v>731</v>
      </c>
      <c r="B188" t="s">
        <v>1267</v>
      </c>
      <c r="C188">
        <v>42433.254400000005</v>
      </c>
      <c r="D188" s="11">
        <v>2.4798897685303228E-2</v>
      </c>
      <c r="E188" s="11">
        <f>SUMIF($A$2:A188, A188, $C$2:C188) / SUMIF($A$2:$A$100000, A188, $C$2:$C$100000)</f>
        <v>0.34025490679632292</v>
      </c>
      <c r="F188" t="str">
        <f t="shared" si="2"/>
        <v>A</v>
      </c>
    </row>
    <row r="189" spans="1:6" x14ac:dyDescent="0.25">
      <c r="A189" t="s">
        <v>731</v>
      </c>
      <c r="B189" t="s">
        <v>1211</v>
      </c>
      <c r="C189">
        <v>41914.215840000004</v>
      </c>
      <c r="D189" s="11">
        <v>2.4495560495493736E-2</v>
      </c>
      <c r="E189" s="11">
        <f>SUMIF($A$2:A189, A189, $C$2:C189) / SUMIF($A$2:$A$100000, A189, $C$2:$C$100000)</f>
        <v>0.36475046729181665</v>
      </c>
      <c r="F189" t="str">
        <f t="shared" si="2"/>
        <v>A</v>
      </c>
    </row>
    <row r="190" spans="1:6" x14ac:dyDescent="0.25">
      <c r="A190" t="s">
        <v>731</v>
      </c>
      <c r="B190" t="s">
        <v>1315</v>
      </c>
      <c r="C190">
        <v>40563.321749999996</v>
      </c>
      <c r="D190" s="11">
        <v>2.3706069215711272E-2</v>
      </c>
      <c r="E190" s="11">
        <f>SUMIF($A$2:A190, A190, $C$2:C190) / SUMIF($A$2:$A$100000, A190, $C$2:$C$100000)</f>
        <v>0.38845653650752793</v>
      </c>
      <c r="F190" t="str">
        <f t="shared" si="2"/>
        <v>A</v>
      </c>
    </row>
    <row r="191" spans="1:6" x14ac:dyDescent="0.25">
      <c r="A191" t="s">
        <v>731</v>
      </c>
      <c r="B191" t="s">
        <v>998</v>
      </c>
      <c r="C191">
        <v>40139.874619999995</v>
      </c>
      <c r="D191" s="11">
        <v>2.3458597693658857E-2</v>
      </c>
      <c r="E191" s="11">
        <f>SUMIF($A$2:A191, A191, $C$2:C191) / SUMIF($A$2:$A$100000, A191, $C$2:$C$100000)</f>
        <v>0.41191513420118681</v>
      </c>
      <c r="F191" t="str">
        <f t="shared" si="2"/>
        <v>A</v>
      </c>
    </row>
    <row r="192" spans="1:6" x14ac:dyDescent="0.25">
      <c r="A192" t="s">
        <v>731</v>
      </c>
      <c r="B192" t="s">
        <v>753</v>
      </c>
      <c r="C192">
        <v>39263.702919999996</v>
      </c>
      <c r="D192" s="11">
        <v>2.2946544290018474E-2</v>
      </c>
      <c r="E192" s="11">
        <f>SUMIF($A$2:A192, A192, $C$2:C192) / SUMIF($A$2:$A$100000, A192, $C$2:$C$100000)</f>
        <v>0.43486167849120527</v>
      </c>
      <c r="F192" t="str">
        <f t="shared" si="2"/>
        <v>A</v>
      </c>
    </row>
    <row r="193" spans="1:6" x14ac:dyDescent="0.25">
      <c r="A193" t="s">
        <v>731</v>
      </c>
      <c r="B193" t="s">
        <v>1215</v>
      </c>
      <c r="C193">
        <v>36161.097000000002</v>
      </c>
      <c r="D193" s="11">
        <v>2.113331530591548E-2</v>
      </c>
      <c r="E193" s="11">
        <f>SUMIF($A$2:A193, A193, $C$2:C193) / SUMIF($A$2:$A$100000, A193, $C$2:$C$100000)</f>
        <v>0.45599499379712072</v>
      </c>
      <c r="F193" t="str">
        <f t="shared" si="2"/>
        <v>A</v>
      </c>
    </row>
    <row r="194" spans="1:6" x14ac:dyDescent="0.25">
      <c r="A194" t="s">
        <v>731</v>
      </c>
      <c r="B194" t="s">
        <v>976</v>
      </c>
      <c r="C194">
        <v>34082.864639999993</v>
      </c>
      <c r="D194" s="11">
        <v>1.9918752049086268E-2</v>
      </c>
      <c r="E194" s="11">
        <f>SUMIF($A$2:A194, A194, $C$2:C194) / SUMIF($A$2:$A$100000, A194, $C$2:$C$100000)</f>
        <v>0.47591374584620699</v>
      </c>
      <c r="F194" t="str">
        <f t="shared" ref="F194:F257" si="3">IF(E194&lt;=0.8,"A",IF(E194&lt;=0.95,"B","C"))</f>
        <v>A</v>
      </c>
    </row>
    <row r="195" spans="1:6" x14ac:dyDescent="0.25">
      <c r="A195" t="s">
        <v>731</v>
      </c>
      <c r="B195" t="s">
        <v>1332</v>
      </c>
      <c r="C195">
        <v>33938.142760000002</v>
      </c>
      <c r="D195" s="11">
        <v>1.983417349988726E-2</v>
      </c>
      <c r="E195" s="11">
        <f>SUMIF($A$2:A195, A195, $C$2:C195) / SUMIF($A$2:$A$100000, A195, $C$2:$C$100000)</f>
        <v>0.49574791934609425</v>
      </c>
      <c r="F195" t="str">
        <f t="shared" si="3"/>
        <v>A</v>
      </c>
    </row>
    <row r="196" spans="1:6" x14ac:dyDescent="0.25">
      <c r="A196" t="s">
        <v>731</v>
      </c>
      <c r="B196" t="s">
        <v>907</v>
      </c>
      <c r="C196">
        <v>31556.187599999997</v>
      </c>
      <c r="D196" s="11">
        <v>1.8442108169545304E-2</v>
      </c>
      <c r="E196" s="11">
        <f>SUMIF($A$2:A196, A196, $C$2:C196) / SUMIF($A$2:$A$100000, A196, $C$2:$C$100000)</f>
        <v>0.51419002751563958</v>
      </c>
      <c r="F196" t="str">
        <f t="shared" si="3"/>
        <v>A</v>
      </c>
    </row>
    <row r="197" spans="1:6" x14ac:dyDescent="0.25">
      <c r="A197" t="s">
        <v>731</v>
      </c>
      <c r="B197" t="s">
        <v>1159</v>
      </c>
      <c r="C197">
        <v>30435.614999999998</v>
      </c>
      <c r="D197" s="11">
        <v>1.7787221674288551E-2</v>
      </c>
      <c r="E197" s="11">
        <f>SUMIF($A$2:A197, A197, $C$2:C197) / SUMIF($A$2:$A$100000, A197, $C$2:$C$100000)</f>
        <v>0.53197724918992806</v>
      </c>
      <c r="F197" t="str">
        <f t="shared" si="3"/>
        <v>A</v>
      </c>
    </row>
    <row r="198" spans="1:6" x14ac:dyDescent="0.25">
      <c r="A198" t="s">
        <v>731</v>
      </c>
      <c r="B198" t="s">
        <v>845</v>
      </c>
      <c r="C198">
        <v>30151.675319999998</v>
      </c>
      <c r="D198" s="11">
        <v>1.7621281277477561E-2</v>
      </c>
      <c r="E198" s="11">
        <f>SUMIF($A$2:A198, A198, $C$2:C198) / SUMIF($A$2:$A$100000, A198, $C$2:$C$100000)</f>
        <v>0.5495985304674057</v>
      </c>
      <c r="F198" t="str">
        <f t="shared" si="3"/>
        <v>A</v>
      </c>
    </row>
    <row r="199" spans="1:6" x14ac:dyDescent="0.25">
      <c r="A199" t="s">
        <v>731</v>
      </c>
      <c r="B199" t="s">
        <v>790</v>
      </c>
      <c r="C199">
        <v>29659.68995</v>
      </c>
      <c r="D199" s="11">
        <v>1.7333754548127855E-2</v>
      </c>
      <c r="E199" s="11">
        <f>SUMIF($A$2:A199, A199, $C$2:C199) / SUMIF($A$2:$A$100000, A199, $C$2:$C$100000)</f>
        <v>0.5669322850155335</v>
      </c>
      <c r="F199" t="str">
        <f t="shared" si="3"/>
        <v>A</v>
      </c>
    </row>
    <row r="200" spans="1:6" x14ac:dyDescent="0.25">
      <c r="A200" t="s">
        <v>731</v>
      </c>
      <c r="B200" t="s">
        <v>1063</v>
      </c>
      <c r="C200">
        <v>27756.432000000001</v>
      </c>
      <c r="D200" s="11">
        <v>1.6221450063398302E-2</v>
      </c>
      <c r="E200" s="11">
        <f>SUMIF($A$2:A200, A200, $C$2:C200) / SUMIF($A$2:$A$100000, A200, $C$2:$C$100000)</f>
        <v>0.58315373507893187</v>
      </c>
      <c r="F200" t="str">
        <f t="shared" si="3"/>
        <v>A</v>
      </c>
    </row>
    <row r="201" spans="1:6" x14ac:dyDescent="0.25">
      <c r="A201" t="s">
        <v>731</v>
      </c>
      <c r="B201" t="s">
        <v>798</v>
      </c>
      <c r="C201">
        <v>26304.275999999998</v>
      </c>
      <c r="D201" s="11">
        <v>1.5372779166567463E-2</v>
      </c>
      <c r="E201" s="11">
        <f>SUMIF($A$2:A201, A201, $C$2:C201) / SUMIF($A$2:$A$100000, A201, $C$2:$C$100000)</f>
        <v>0.5985265142454993</v>
      </c>
      <c r="F201" t="str">
        <f t="shared" si="3"/>
        <v>A</v>
      </c>
    </row>
    <row r="202" spans="1:6" x14ac:dyDescent="0.25">
      <c r="A202" t="s">
        <v>731</v>
      </c>
      <c r="B202" t="s">
        <v>833</v>
      </c>
      <c r="C202">
        <v>25502.910479999999</v>
      </c>
      <c r="D202" s="11">
        <v>1.4904444087865372E-2</v>
      </c>
      <c r="E202" s="11">
        <f>SUMIF($A$2:A202, A202, $C$2:C202) / SUMIF($A$2:$A$100000, A202, $C$2:$C$100000)</f>
        <v>0.6134309583333647</v>
      </c>
      <c r="F202" t="str">
        <f t="shared" si="3"/>
        <v>A</v>
      </c>
    </row>
    <row r="203" spans="1:6" x14ac:dyDescent="0.25">
      <c r="A203" t="s">
        <v>731</v>
      </c>
      <c r="B203" t="s">
        <v>926</v>
      </c>
      <c r="C203">
        <v>24374.594880000001</v>
      </c>
      <c r="D203" s="11">
        <v>1.4245032418485343E-2</v>
      </c>
      <c r="E203" s="11">
        <f>SUMIF($A$2:A203, A203, $C$2:C203) / SUMIF($A$2:$A$100000, A203, $C$2:$C$100000)</f>
        <v>0.6276759907518501</v>
      </c>
      <c r="F203" t="str">
        <f t="shared" si="3"/>
        <v>A</v>
      </c>
    </row>
    <row r="204" spans="1:6" x14ac:dyDescent="0.25">
      <c r="A204" t="s">
        <v>731</v>
      </c>
      <c r="B204" t="s">
        <v>989</v>
      </c>
      <c r="C204">
        <v>24161.205600000001</v>
      </c>
      <c r="D204" s="11">
        <v>1.4120323178133972E-2</v>
      </c>
      <c r="E204" s="11">
        <f>SUMIF($A$2:A204, A204, $C$2:C204) / SUMIF($A$2:$A$100000, A204, $C$2:$C$100000)</f>
        <v>0.64179631392998404</v>
      </c>
      <c r="F204" t="str">
        <f t="shared" si="3"/>
        <v>A</v>
      </c>
    </row>
    <row r="205" spans="1:6" x14ac:dyDescent="0.25">
      <c r="A205" t="s">
        <v>731</v>
      </c>
      <c r="B205" t="s">
        <v>754</v>
      </c>
      <c r="C205">
        <v>23782.310720000001</v>
      </c>
      <c r="D205" s="11">
        <v>1.3898888939929389E-2</v>
      </c>
      <c r="E205" s="11">
        <f>SUMIF($A$2:A205, A205, $C$2:C205) / SUMIF($A$2:$A$100000, A205, $C$2:$C$100000)</f>
        <v>0.65569520286991345</v>
      </c>
      <c r="F205" t="str">
        <f t="shared" si="3"/>
        <v>A</v>
      </c>
    </row>
    <row r="206" spans="1:6" x14ac:dyDescent="0.25">
      <c r="A206" t="s">
        <v>731</v>
      </c>
      <c r="B206" t="s">
        <v>1118</v>
      </c>
      <c r="C206">
        <v>22064.910300000003</v>
      </c>
      <c r="D206" s="11">
        <v>1.2895203554434263E-2</v>
      </c>
      <c r="E206" s="11">
        <f>SUMIF($A$2:A206, A206, $C$2:C206) / SUMIF($A$2:$A$100000, A206, $C$2:$C$100000)</f>
        <v>0.66859040642434775</v>
      </c>
      <c r="F206" t="str">
        <f t="shared" si="3"/>
        <v>A</v>
      </c>
    </row>
    <row r="207" spans="1:6" x14ac:dyDescent="0.25">
      <c r="A207" t="s">
        <v>731</v>
      </c>
      <c r="B207" t="s">
        <v>885</v>
      </c>
      <c r="C207">
        <v>21572.590500000002</v>
      </c>
      <c r="D207" s="11">
        <v>1.260748137706931E-2</v>
      </c>
      <c r="E207" s="11">
        <f>SUMIF($A$2:A207, A207, $C$2:C207) / SUMIF($A$2:$A$100000, A207, $C$2:$C$100000)</f>
        <v>0.68119788780141699</v>
      </c>
      <c r="F207" t="str">
        <f t="shared" si="3"/>
        <v>A</v>
      </c>
    </row>
    <row r="208" spans="1:6" x14ac:dyDescent="0.25">
      <c r="A208" t="s">
        <v>731</v>
      </c>
      <c r="B208" t="s">
        <v>1029</v>
      </c>
      <c r="C208">
        <v>20455.985130000001</v>
      </c>
      <c r="D208" s="11">
        <v>1.1954913415525211E-2</v>
      </c>
      <c r="E208" s="11">
        <f>SUMIF($A$2:A208, A208, $C$2:C208) / SUMIF($A$2:$A$100000, A208, $C$2:$C$100000)</f>
        <v>0.69315280121694223</v>
      </c>
      <c r="F208" t="str">
        <f t="shared" si="3"/>
        <v>A</v>
      </c>
    </row>
    <row r="209" spans="1:6" x14ac:dyDescent="0.25">
      <c r="A209" t="s">
        <v>731</v>
      </c>
      <c r="B209" t="s">
        <v>757</v>
      </c>
      <c r="C209">
        <v>20225.2248</v>
      </c>
      <c r="D209" s="11">
        <v>1.1820052163556359E-2</v>
      </c>
      <c r="E209" s="11">
        <f>SUMIF($A$2:A209, A209, $C$2:C209) / SUMIF($A$2:$A$100000, A209, $C$2:$C$100000)</f>
        <v>0.70497285338049853</v>
      </c>
      <c r="F209" t="str">
        <f t="shared" si="3"/>
        <v>A</v>
      </c>
    </row>
    <row r="210" spans="1:6" x14ac:dyDescent="0.25">
      <c r="A210" t="s">
        <v>731</v>
      </c>
      <c r="B210" t="s">
        <v>806</v>
      </c>
      <c r="C210">
        <v>20171.63305</v>
      </c>
      <c r="D210" s="11">
        <v>1.178873200337024E-2</v>
      </c>
      <c r="E210" s="11">
        <f>SUMIF($A$2:A210, A210, $C$2:C210) / SUMIF($A$2:$A$100000, A210, $C$2:$C$100000)</f>
        <v>0.7167615853838688</v>
      </c>
      <c r="F210" t="str">
        <f t="shared" si="3"/>
        <v>A</v>
      </c>
    </row>
    <row r="211" spans="1:6" x14ac:dyDescent="0.25">
      <c r="A211" t="s">
        <v>731</v>
      </c>
      <c r="B211" t="s">
        <v>1120</v>
      </c>
      <c r="C211">
        <v>19773.362699999998</v>
      </c>
      <c r="D211" s="11">
        <v>1.1555974327806709E-2</v>
      </c>
      <c r="E211" s="11">
        <f>SUMIF($A$2:A211, A211, $C$2:C211) / SUMIF($A$2:$A$100000, A211, $C$2:$C$100000)</f>
        <v>0.72831755971167544</v>
      </c>
      <c r="F211" t="str">
        <f t="shared" si="3"/>
        <v>A</v>
      </c>
    </row>
    <row r="212" spans="1:6" x14ac:dyDescent="0.25">
      <c r="A212" t="s">
        <v>731</v>
      </c>
      <c r="B212" t="s">
        <v>1273</v>
      </c>
      <c r="C212">
        <v>19581.87</v>
      </c>
      <c r="D212" s="11">
        <v>1.1444061915197073E-2</v>
      </c>
      <c r="E212" s="11">
        <f>SUMIF($A$2:A212, A212, $C$2:C212) / SUMIF($A$2:$A$100000, A212, $C$2:$C$100000)</f>
        <v>0.73976162162687265</v>
      </c>
      <c r="F212" t="str">
        <f t="shared" si="3"/>
        <v>A</v>
      </c>
    </row>
    <row r="213" spans="1:6" x14ac:dyDescent="0.25">
      <c r="A213" t="s">
        <v>731</v>
      </c>
      <c r="B213" t="s">
        <v>924</v>
      </c>
      <c r="C213">
        <v>19542.975350000001</v>
      </c>
      <c r="D213" s="11">
        <v>1.1421331053294206E-2</v>
      </c>
      <c r="E213" s="11">
        <f>SUMIF($A$2:A213, A213, $C$2:C213) / SUMIF($A$2:$A$100000, A213, $C$2:$C$100000)</f>
        <v>0.75118295268016677</v>
      </c>
      <c r="F213" t="str">
        <f t="shared" si="3"/>
        <v>A</v>
      </c>
    </row>
    <row r="214" spans="1:6" x14ac:dyDescent="0.25">
      <c r="A214" t="s">
        <v>731</v>
      </c>
      <c r="B214" t="s">
        <v>1305</v>
      </c>
      <c r="C214">
        <v>19139.594240000002</v>
      </c>
      <c r="D214" s="11">
        <v>1.1185586540729221E-2</v>
      </c>
      <c r="E214" s="11">
        <f>SUMIF($A$2:A214, A214, $C$2:C214) / SUMIF($A$2:$A$100000, A214, $C$2:$C$100000)</f>
        <v>0.76236853922089598</v>
      </c>
      <c r="F214" t="str">
        <f t="shared" si="3"/>
        <v>A</v>
      </c>
    </row>
    <row r="215" spans="1:6" x14ac:dyDescent="0.25">
      <c r="A215" t="s">
        <v>731</v>
      </c>
      <c r="B215" t="s">
        <v>1130</v>
      </c>
      <c r="C215">
        <v>18641.222160000001</v>
      </c>
      <c r="D215" s="11">
        <v>1.0894327282020753E-2</v>
      </c>
      <c r="E215" s="11">
        <f>SUMIF($A$2:A215, A215, $C$2:C215) / SUMIF($A$2:$A$100000, A215, $C$2:$C$100000)</f>
        <v>0.77326286650291676</v>
      </c>
      <c r="F215" t="str">
        <f t="shared" si="3"/>
        <v>A</v>
      </c>
    </row>
    <row r="216" spans="1:6" x14ac:dyDescent="0.25">
      <c r="A216" t="s">
        <v>731</v>
      </c>
      <c r="B216" t="s">
        <v>985</v>
      </c>
      <c r="C216">
        <v>17453.3436</v>
      </c>
      <c r="D216" s="11">
        <v>1.0200105750145853E-2</v>
      </c>
      <c r="E216" s="11">
        <f>SUMIF($A$2:A216, A216, $C$2:C216) / SUMIF($A$2:$A$100000, A216, $C$2:$C$100000)</f>
        <v>0.78346297225306261</v>
      </c>
      <c r="F216" t="str">
        <f t="shared" si="3"/>
        <v>A</v>
      </c>
    </row>
    <row r="217" spans="1:6" x14ac:dyDescent="0.25">
      <c r="A217" t="s">
        <v>731</v>
      </c>
      <c r="B217" t="s">
        <v>1018</v>
      </c>
      <c r="C217">
        <v>15505.479600000001</v>
      </c>
      <c r="D217" s="11">
        <v>9.0617325397025494E-3</v>
      </c>
      <c r="E217" s="11">
        <f>SUMIF($A$2:A217, A217, $C$2:C217) / SUMIF($A$2:$A$100000, A217, $C$2:$C$100000)</f>
        <v>0.79252470479276516</v>
      </c>
      <c r="F217" t="str">
        <f t="shared" si="3"/>
        <v>A</v>
      </c>
    </row>
    <row r="218" spans="1:6" x14ac:dyDescent="0.25">
      <c r="A218" t="s">
        <v>731</v>
      </c>
      <c r="B218" t="s">
        <v>958</v>
      </c>
      <c r="C218">
        <v>15490.527</v>
      </c>
      <c r="D218" s="11">
        <v>9.0529939217772349E-3</v>
      </c>
      <c r="E218" s="11">
        <f>SUMIF($A$2:A218, A218, $C$2:C218) / SUMIF($A$2:$A$100000, A218, $C$2:$C$100000)</f>
        <v>0.80157769871454232</v>
      </c>
      <c r="F218" t="str">
        <f t="shared" si="3"/>
        <v>B</v>
      </c>
    </row>
    <row r="219" spans="1:6" x14ac:dyDescent="0.25">
      <c r="A219" t="s">
        <v>731</v>
      </c>
      <c r="B219" t="s">
        <v>1158</v>
      </c>
      <c r="C219">
        <v>15366.983199999999</v>
      </c>
      <c r="D219" s="11">
        <v>8.9807922936161484E-3</v>
      </c>
      <c r="E219" s="11">
        <f>SUMIF($A$2:A219, A219, $C$2:C219) / SUMIF($A$2:$A$100000, A219, $C$2:$C$100000)</f>
        <v>0.81055849100815847</v>
      </c>
      <c r="F219" t="str">
        <f t="shared" si="3"/>
        <v>B</v>
      </c>
    </row>
    <row r="220" spans="1:6" x14ac:dyDescent="0.25">
      <c r="A220" t="s">
        <v>731</v>
      </c>
      <c r="B220" t="s">
        <v>1268</v>
      </c>
      <c r="C220">
        <v>15155.326800000001</v>
      </c>
      <c r="D220" s="11">
        <v>8.8570957852465333E-3</v>
      </c>
      <c r="E220" s="11">
        <f>SUMIF($A$2:A220, A220, $C$2:C220) / SUMIF($A$2:$A$100000, A220, $C$2:$C$100000)</f>
        <v>0.81941558679340498</v>
      </c>
      <c r="F220" t="str">
        <f t="shared" si="3"/>
        <v>B</v>
      </c>
    </row>
    <row r="221" spans="1:6" x14ac:dyDescent="0.25">
      <c r="A221" t="s">
        <v>731</v>
      </c>
      <c r="B221" t="s">
        <v>1327</v>
      </c>
      <c r="C221">
        <v>14910.609600000002</v>
      </c>
      <c r="D221" s="11">
        <v>8.7140778411730797E-3</v>
      </c>
      <c r="E221" s="11">
        <f>SUMIF($A$2:A221, A221, $C$2:C221) / SUMIF($A$2:$A$100000, A221, $C$2:$C$100000)</f>
        <v>0.82812966463457804</v>
      </c>
      <c r="F221" t="str">
        <f t="shared" si="3"/>
        <v>B</v>
      </c>
    </row>
    <row r="222" spans="1:6" x14ac:dyDescent="0.25">
      <c r="A222" t="s">
        <v>731</v>
      </c>
      <c r="B222" t="s">
        <v>900</v>
      </c>
      <c r="C222">
        <v>14448.298699999998</v>
      </c>
      <c r="D222" s="11">
        <v>8.4438935041475285E-3</v>
      </c>
      <c r="E222" s="11">
        <f>SUMIF($A$2:A222, A222, $C$2:C222) / SUMIF($A$2:$A$100000, A222, $C$2:$C$100000)</f>
        <v>0.83657355813872558</v>
      </c>
      <c r="F222" t="str">
        <f t="shared" si="3"/>
        <v>B</v>
      </c>
    </row>
    <row r="223" spans="1:6" x14ac:dyDescent="0.25">
      <c r="A223" t="s">
        <v>731</v>
      </c>
      <c r="B223" t="s">
        <v>1276</v>
      </c>
      <c r="C223">
        <v>14114.068500000001</v>
      </c>
      <c r="D223" s="11">
        <v>8.2485622562775002E-3</v>
      </c>
      <c r="E223" s="11">
        <f>SUMIF($A$2:A223, A223, $C$2:C223) / SUMIF($A$2:$A$100000, A223, $C$2:$C$100000)</f>
        <v>0.84482212039500304</v>
      </c>
      <c r="F223" t="str">
        <f t="shared" si="3"/>
        <v>B</v>
      </c>
    </row>
    <row r="224" spans="1:6" x14ac:dyDescent="0.25">
      <c r="A224" t="s">
        <v>731</v>
      </c>
      <c r="B224" t="s">
        <v>1102</v>
      </c>
      <c r="C224">
        <v>13784.586000000001</v>
      </c>
      <c r="D224" s="11">
        <v>8.0560056654118729E-3</v>
      </c>
      <c r="E224" s="11">
        <f>SUMIF($A$2:A224, A224, $C$2:C224) / SUMIF($A$2:$A$100000, A224, $C$2:$C$100000)</f>
        <v>0.85287812606041491</v>
      </c>
      <c r="F224" t="str">
        <f t="shared" si="3"/>
        <v>B</v>
      </c>
    </row>
    <row r="225" spans="1:6" x14ac:dyDescent="0.25">
      <c r="A225" t="s">
        <v>731</v>
      </c>
      <c r="B225" t="s">
        <v>836</v>
      </c>
      <c r="C225">
        <v>13669.81</v>
      </c>
      <c r="D225" s="11">
        <v>7.9889281263219539E-3</v>
      </c>
      <c r="E225" s="11">
        <f>SUMIF($A$2:A225, A225, $C$2:C225) / SUMIF($A$2:$A$100000, A225, $C$2:$C$100000)</f>
        <v>0.86086705418673692</v>
      </c>
      <c r="F225" t="str">
        <f t="shared" si="3"/>
        <v>B</v>
      </c>
    </row>
    <row r="226" spans="1:6" x14ac:dyDescent="0.25">
      <c r="A226" t="s">
        <v>731</v>
      </c>
      <c r="B226" t="s">
        <v>1079</v>
      </c>
      <c r="C226">
        <v>13637.287999999999</v>
      </c>
      <c r="D226" s="11">
        <v>7.9699215768143719E-3</v>
      </c>
      <c r="E226" s="11">
        <f>SUMIF($A$2:A226, A226, $C$2:C226) / SUMIF($A$2:$A$100000, A226, $C$2:$C$100000)</f>
        <v>0.86883697576355123</v>
      </c>
      <c r="F226" t="str">
        <f t="shared" si="3"/>
        <v>B</v>
      </c>
    </row>
    <row r="227" spans="1:6" x14ac:dyDescent="0.25">
      <c r="A227" t="s">
        <v>731</v>
      </c>
      <c r="B227" t="s">
        <v>767</v>
      </c>
      <c r="C227">
        <v>13218.5</v>
      </c>
      <c r="D227" s="11">
        <v>7.7251729495718497E-3</v>
      </c>
      <c r="E227" s="11">
        <f>SUMIF($A$2:A227, A227, $C$2:C227) / SUMIF($A$2:$A$100000, A227, $C$2:$C$100000)</f>
        <v>0.8765621487131231</v>
      </c>
      <c r="F227" t="str">
        <f t="shared" si="3"/>
        <v>B</v>
      </c>
    </row>
    <row r="228" spans="1:6" x14ac:dyDescent="0.25">
      <c r="A228" t="s">
        <v>731</v>
      </c>
      <c r="B228" t="s">
        <v>879</v>
      </c>
      <c r="C228">
        <v>12954.358080000002</v>
      </c>
      <c r="D228" s="11">
        <v>7.5708027853904399E-3</v>
      </c>
      <c r="E228" s="11">
        <f>SUMIF($A$2:A228, A228, $C$2:C228) / SUMIF($A$2:$A$100000, A228, $C$2:$C$100000)</f>
        <v>0.88413295149851345</v>
      </c>
      <c r="F228" t="str">
        <f t="shared" si="3"/>
        <v>B</v>
      </c>
    </row>
    <row r="229" spans="1:6" x14ac:dyDescent="0.25">
      <c r="A229" t="s">
        <v>731</v>
      </c>
      <c r="B229" t="s">
        <v>838</v>
      </c>
      <c r="C229">
        <v>12335.654849999999</v>
      </c>
      <c r="D229" s="11">
        <v>7.2092194396092433E-3</v>
      </c>
      <c r="E229" s="11">
        <f>SUMIF($A$2:A229, A229, $C$2:C229) / SUMIF($A$2:$A$100000, A229, $C$2:$C$100000)</f>
        <v>0.89134217093812274</v>
      </c>
      <c r="F229" t="str">
        <f t="shared" si="3"/>
        <v>B</v>
      </c>
    </row>
    <row r="230" spans="1:6" x14ac:dyDescent="0.25">
      <c r="A230" t="s">
        <v>731</v>
      </c>
      <c r="B230" t="s">
        <v>1083</v>
      </c>
      <c r="C230">
        <v>12236.874600000001</v>
      </c>
      <c r="D230" s="11">
        <v>7.151490157523384E-3</v>
      </c>
      <c r="E230" s="11">
        <f>SUMIF($A$2:A230, A230, $C$2:C230) / SUMIF($A$2:$A$100000, A230, $C$2:$C$100000)</f>
        <v>0.8984936610956461</v>
      </c>
      <c r="F230" t="str">
        <f t="shared" si="3"/>
        <v>B</v>
      </c>
    </row>
    <row r="231" spans="1:6" x14ac:dyDescent="0.25">
      <c r="A231" t="s">
        <v>731</v>
      </c>
      <c r="B231" t="s">
        <v>1017</v>
      </c>
      <c r="C231">
        <v>11696.156879999999</v>
      </c>
      <c r="D231" s="11">
        <v>6.8354832048511307E-3</v>
      </c>
      <c r="E231" s="11">
        <f>SUMIF($A$2:A231, A231, $C$2:C231) / SUMIF($A$2:$A$100000, A231, $C$2:$C$100000)</f>
        <v>0.90532914430049716</v>
      </c>
      <c r="F231" t="str">
        <f t="shared" si="3"/>
        <v>B</v>
      </c>
    </row>
    <row r="232" spans="1:6" x14ac:dyDescent="0.25">
      <c r="A232" t="s">
        <v>731</v>
      </c>
      <c r="B232" t="s">
        <v>1248</v>
      </c>
      <c r="C232">
        <v>10859.64</v>
      </c>
      <c r="D232" s="11">
        <v>6.3466049226529814E-3</v>
      </c>
      <c r="E232" s="11">
        <f>SUMIF($A$2:A232, A232, $C$2:C232) / SUMIF($A$2:$A$100000, A232, $C$2:$C$100000)</f>
        <v>0.91167574922315009</v>
      </c>
      <c r="F232" t="str">
        <f t="shared" si="3"/>
        <v>B</v>
      </c>
    </row>
    <row r="233" spans="1:6" x14ac:dyDescent="0.25">
      <c r="A233" t="s">
        <v>731</v>
      </c>
      <c r="B233" t="s">
        <v>1043</v>
      </c>
      <c r="C233">
        <v>9847.2358600000007</v>
      </c>
      <c r="D233" s="11">
        <v>5.7549343793717811E-3</v>
      </c>
      <c r="E233" s="11">
        <f>SUMIF($A$2:A233, A233, $C$2:C233) / SUMIF($A$2:$A$100000, A233, $C$2:$C$100000)</f>
        <v>0.91743068360252189</v>
      </c>
      <c r="F233" t="str">
        <f t="shared" si="3"/>
        <v>B</v>
      </c>
    </row>
    <row r="234" spans="1:6" x14ac:dyDescent="0.25">
      <c r="A234" t="s">
        <v>731</v>
      </c>
      <c r="B234" t="s">
        <v>980</v>
      </c>
      <c r="C234">
        <v>9774.3888000000006</v>
      </c>
      <c r="D234" s="11">
        <v>5.7123610058900827E-3</v>
      </c>
      <c r="E234" s="11">
        <f>SUMIF($A$2:A234, A234, $C$2:C234) / SUMIF($A$2:$A$100000, A234, $C$2:$C$100000)</f>
        <v>0.92314304460841201</v>
      </c>
      <c r="F234" t="str">
        <f t="shared" si="3"/>
        <v>B</v>
      </c>
    </row>
    <row r="235" spans="1:6" x14ac:dyDescent="0.25">
      <c r="A235" t="s">
        <v>731</v>
      </c>
      <c r="B235" t="s">
        <v>1179</v>
      </c>
      <c r="C235">
        <v>9771.4483199999995</v>
      </c>
      <c r="D235" s="11">
        <v>5.7106425267468537E-3</v>
      </c>
      <c r="E235" s="11">
        <f>SUMIF($A$2:A235, A235, $C$2:C235) / SUMIF($A$2:$A$100000, A235, $C$2:$C$100000)</f>
        <v>0.92885368713515881</v>
      </c>
      <c r="F235" t="str">
        <f t="shared" si="3"/>
        <v>B</v>
      </c>
    </row>
    <row r="236" spans="1:6" x14ac:dyDescent="0.25">
      <c r="A236" t="s">
        <v>731</v>
      </c>
      <c r="B236" t="s">
        <v>1013</v>
      </c>
      <c r="C236">
        <v>8907.6924999999992</v>
      </c>
      <c r="D236" s="11">
        <v>5.2058452278325104E-3</v>
      </c>
      <c r="E236" s="11">
        <f>SUMIF($A$2:A236, A236, $C$2:C236) / SUMIF($A$2:$A$100000, A236, $C$2:$C$100000)</f>
        <v>0.93405953236299122</v>
      </c>
      <c r="F236" t="str">
        <f t="shared" si="3"/>
        <v>B</v>
      </c>
    </row>
    <row r="237" spans="1:6" x14ac:dyDescent="0.25">
      <c r="A237" t="s">
        <v>731</v>
      </c>
      <c r="B237" t="s">
        <v>1009</v>
      </c>
      <c r="C237">
        <v>8567.3924999999999</v>
      </c>
      <c r="D237" s="11">
        <v>5.0069666595577971E-3</v>
      </c>
      <c r="E237" s="11">
        <f>SUMIF($A$2:A237, A237, $C$2:C237) / SUMIF($A$2:$A$100000, A237, $C$2:$C$100000)</f>
        <v>0.93906649902254913</v>
      </c>
      <c r="F237" t="str">
        <f t="shared" si="3"/>
        <v>B</v>
      </c>
    </row>
    <row r="238" spans="1:6" x14ac:dyDescent="0.25">
      <c r="A238" t="s">
        <v>731</v>
      </c>
      <c r="B238" t="s">
        <v>866</v>
      </c>
      <c r="C238">
        <v>8336.8896000000004</v>
      </c>
      <c r="D238" s="11">
        <v>4.8722558551641173E-3</v>
      </c>
      <c r="E238" s="11">
        <f>SUMIF($A$2:A238, A238, $C$2:C238) / SUMIF($A$2:$A$100000, A238, $C$2:$C$100000)</f>
        <v>0.94393875487771328</v>
      </c>
      <c r="F238" t="str">
        <f t="shared" si="3"/>
        <v>B</v>
      </c>
    </row>
    <row r="239" spans="1:6" x14ac:dyDescent="0.25">
      <c r="A239" t="s">
        <v>731</v>
      </c>
      <c r="B239" t="s">
        <v>1242</v>
      </c>
      <c r="C239">
        <v>8297.4286000000011</v>
      </c>
      <c r="D239" s="11">
        <v>4.8491940062581861E-3</v>
      </c>
      <c r="E239" s="11">
        <f>SUMIF($A$2:A239, A239, $C$2:C239) / SUMIF($A$2:$A$100000, A239, $C$2:$C$100000)</f>
        <v>0.94878794888397144</v>
      </c>
      <c r="F239" t="str">
        <f t="shared" si="3"/>
        <v>B</v>
      </c>
    </row>
    <row r="240" spans="1:6" x14ac:dyDescent="0.25">
      <c r="A240" t="s">
        <v>731</v>
      </c>
      <c r="B240" t="s">
        <v>1191</v>
      </c>
      <c r="C240">
        <v>7643.2649999999994</v>
      </c>
      <c r="D240" s="11">
        <v>4.4668868649551221E-3</v>
      </c>
      <c r="E240" s="11">
        <f>SUMIF($A$2:A240, A240, $C$2:C240) / SUMIF($A$2:$A$100000, A240, $C$2:$C$100000)</f>
        <v>0.95325483574892655</v>
      </c>
      <c r="F240" t="str">
        <f t="shared" si="3"/>
        <v>C</v>
      </c>
    </row>
    <row r="241" spans="1:6" x14ac:dyDescent="0.25">
      <c r="A241" t="s">
        <v>731</v>
      </c>
      <c r="B241" t="s">
        <v>749</v>
      </c>
      <c r="C241">
        <v>7090.5672000000004</v>
      </c>
      <c r="D241" s="11">
        <v>4.1438784983592247E-3</v>
      </c>
      <c r="E241" s="11">
        <f>SUMIF($A$2:A241, A241, $C$2:C241) / SUMIF($A$2:$A$100000, A241, $C$2:$C$100000)</f>
        <v>0.95739871424728573</v>
      </c>
      <c r="F241" t="str">
        <f t="shared" si="3"/>
        <v>C</v>
      </c>
    </row>
    <row r="242" spans="1:6" x14ac:dyDescent="0.25">
      <c r="A242" t="s">
        <v>731</v>
      </c>
      <c r="B242" t="s">
        <v>1337</v>
      </c>
      <c r="C242">
        <v>7071.6331400000008</v>
      </c>
      <c r="D242" s="11">
        <v>4.1328130304061619E-3</v>
      </c>
      <c r="E242" s="11">
        <f>SUMIF($A$2:A242, A242, $C$2:C242) / SUMIF($A$2:$A$100000, A242, $C$2:$C$100000)</f>
        <v>0.96153152727769187</v>
      </c>
      <c r="F242" t="str">
        <f t="shared" si="3"/>
        <v>C</v>
      </c>
    </row>
    <row r="243" spans="1:6" x14ac:dyDescent="0.25">
      <c r="A243" t="s">
        <v>731</v>
      </c>
      <c r="B243" t="s">
        <v>805</v>
      </c>
      <c r="C243">
        <v>6393.0952799999995</v>
      </c>
      <c r="D243" s="11">
        <v>3.7362610523956172E-3</v>
      </c>
      <c r="E243" s="11">
        <f>SUMIF($A$2:A243, A243, $C$2:C243) / SUMIF($A$2:$A$100000, A243, $C$2:$C$100000)</f>
        <v>0.96526778833008753</v>
      </c>
      <c r="F243" t="str">
        <f t="shared" si="3"/>
        <v>C</v>
      </c>
    </row>
    <row r="244" spans="1:6" x14ac:dyDescent="0.25">
      <c r="A244" t="s">
        <v>731</v>
      </c>
      <c r="B244" t="s">
        <v>1038</v>
      </c>
      <c r="C244">
        <v>5932.7856000000002</v>
      </c>
      <c r="D244" s="11">
        <v>3.467246270963377E-3</v>
      </c>
      <c r="E244" s="11">
        <f>SUMIF($A$2:A244, A244, $C$2:C244) / SUMIF($A$2:$A$100000, A244, $C$2:$C$100000)</f>
        <v>0.96873503460105093</v>
      </c>
      <c r="F244" t="str">
        <f t="shared" si="3"/>
        <v>C</v>
      </c>
    </row>
    <row r="245" spans="1:6" x14ac:dyDescent="0.25">
      <c r="A245" t="s">
        <v>731</v>
      </c>
      <c r="B245" t="s">
        <v>786</v>
      </c>
      <c r="C245">
        <v>5785.8</v>
      </c>
      <c r="D245" s="11">
        <v>3.3813447555798926E-3</v>
      </c>
      <c r="E245" s="11">
        <f>SUMIF($A$2:A245, A245, $C$2:C245) / SUMIF($A$2:$A$100000, A245, $C$2:$C$100000)</f>
        <v>0.97211637935663087</v>
      </c>
      <c r="F245" t="str">
        <f t="shared" si="3"/>
        <v>C</v>
      </c>
    </row>
    <row r="246" spans="1:6" x14ac:dyDescent="0.25">
      <c r="A246" t="s">
        <v>731</v>
      </c>
      <c r="B246" t="s">
        <v>1143</v>
      </c>
      <c r="C246">
        <v>5323.9903199999999</v>
      </c>
      <c r="D246" s="11">
        <v>3.1114533421981597E-3</v>
      </c>
      <c r="E246" s="11">
        <f>SUMIF($A$2:A246, A246, $C$2:C246) / SUMIF($A$2:$A$100000, A246, $C$2:$C$100000)</f>
        <v>0.97522783269882907</v>
      </c>
      <c r="F246" t="str">
        <f t="shared" si="3"/>
        <v>C</v>
      </c>
    </row>
    <row r="247" spans="1:6" x14ac:dyDescent="0.25">
      <c r="A247" t="s">
        <v>731</v>
      </c>
      <c r="B247" t="s">
        <v>1136</v>
      </c>
      <c r="C247">
        <v>5250.4239000000007</v>
      </c>
      <c r="D247" s="11">
        <v>3.068459559410337E-3</v>
      </c>
      <c r="E247" s="11">
        <f>SUMIF($A$2:A247, A247, $C$2:C247) / SUMIF($A$2:$A$100000, A247, $C$2:$C$100000)</f>
        <v>0.97829629225823944</v>
      </c>
      <c r="F247" t="str">
        <f t="shared" si="3"/>
        <v>C</v>
      </c>
    </row>
    <row r="248" spans="1:6" x14ac:dyDescent="0.25">
      <c r="A248" t="s">
        <v>731</v>
      </c>
      <c r="B248" t="s">
        <v>1141</v>
      </c>
      <c r="C248">
        <v>4679.7141600000004</v>
      </c>
      <c r="D248" s="11">
        <v>2.7349246314302194E-3</v>
      </c>
      <c r="E248" s="11">
        <f>SUMIF($A$2:A248, A248, $C$2:C248) / SUMIF($A$2:$A$100000, A248, $C$2:$C$100000)</f>
        <v>0.98103121688966965</v>
      </c>
      <c r="F248" t="str">
        <f t="shared" si="3"/>
        <v>C</v>
      </c>
    </row>
    <row r="249" spans="1:6" x14ac:dyDescent="0.25">
      <c r="A249" t="s">
        <v>731</v>
      </c>
      <c r="B249" t="s">
        <v>1297</v>
      </c>
      <c r="C249">
        <v>4229.4321199999995</v>
      </c>
      <c r="D249" s="11">
        <v>2.4717702163993128E-3</v>
      </c>
      <c r="E249" s="11">
        <f>SUMIF($A$2:A249, A249, $C$2:C249) / SUMIF($A$2:$A$100000, A249, $C$2:$C$100000)</f>
        <v>0.98350298710606898</v>
      </c>
      <c r="F249" t="str">
        <f t="shared" si="3"/>
        <v>C</v>
      </c>
    </row>
    <row r="250" spans="1:6" x14ac:dyDescent="0.25">
      <c r="A250" t="s">
        <v>731</v>
      </c>
      <c r="B250" t="s">
        <v>739</v>
      </c>
      <c r="C250">
        <v>4141.7599999999993</v>
      </c>
      <c r="D250" s="11">
        <v>2.4205327620848583E-3</v>
      </c>
      <c r="E250" s="11">
        <f>SUMIF($A$2:A250, A250, $C$2:C250) / SUMIF($A$2:$A$100000, A250, $C$2:$C$100000)</f>
        <v>0.98592351986815385</v>
      </c>
      <c r="F250" t="str">
        <f t="shared" si="3"/>
        <v>C</v>
      </c>
    </row>
    <row r="251" spans="1:6" x14ac:dyDescent="0.25">
      <c r="A251" t="s">
        <v>731</v>
      </c>
      <c r="B251" t="s">
        <v>1104</v>
      </c>
      <c r="C251">
        <v>4133.25108</v>
      </c>
      <c r="D251" s="11">
        <v>2.4155599679997453E-3</v>
      </c>
      <c r="E251" s="11">
        <f>SUMIF($A$2:A251, A251, $C$2:C251) / SUMIF($A$2:$A$100000, A251, $C$2:$C$100000)</f>
        <v>0.98833907983615366</v>
      </c>
      <c r="F251" t="str">
        <f t="shared" si="3"/>
        <v>C</v>
      </c>
    </row>
    <row r="252" spans="1:6" x14ac:dyDescent="0.25">
      <c r="A252" t="s">
        <v>731</v>
      </c>
      <c r="B252" t="s">
        <v>1241</v>
      </c>
      <c r="C252">
        <v>3921.1744000000008</v>
      </c>
      <c r="D252" s="11">
        <v>2.2916178390463087E-3</v>
      </c>
      <c r="E252" s="11">
        <f>SUMIF($A$2:A252, A252, $C$2:C252) / SUMIF($A$2:$A$100000, A252, $C$2:$C$100000)</f>
        <v>0.99063069767519984</v>
      </c>
      <c r="F252" t="str">
        <f t="shared" si="3"/>
        <v>C</v>
      </c>
    </row>
    <row r="253" spans="1:6" x14ac:dyDescent="0.25">
      <c r="A253" t="s">
        <v>731</v>
      </c>
      <c r="B253" t="s">
        <v>1316</v>
      </c>
      <c r="C253">
        <v>3823.6151599999998</v>
      </c>
      <c r="D253" s="11">
        <v>2.2346021412115473E-3</v>
      </c>
      <c r="E253" s="11">
        <f>SUMIF($A$2:A253, A253, $C$2:C253) / SUMIF($A$2:$A$100000, A253, $C$2:$C$100000)</f>
        <v>0.99286529981641147</v>
      </c>
      <c r="F253" t="str">
        <f t="shared" si="3"/>
        <v>C</v>
      </c>
    </row>
    <row r="254" spans="1:6" x14ac:dyDescent="0.25">
      <c r="A254" t="s">
        <v>731</v>
      </c>
      <c r="B254" t="s">
        <v>973</v>
      </c>
      <c r="C254">
        <v>3823.5108</v>
      </c>
      <c r="D254" s="11">
        <v>2.2345411510047149E-3</v>
      </c>
      <c r="E254" s="11">
        <f>SUMIF($A$2:A254, A254, $C$2:C254) / SUMIF($A$2:$A$100000, A254, $C$2:$C$100000)</f>
        <v>0.99509984096741622</v>
      </c>
      <c r="F254" t="str">
        <f t="shared" si="3"/>
        <v>C</v>
      </c>
    </row>
    <row r="255" spans="1:6" x14ac:dyDescent="0.25">
      <c r="A255" t="s">
        <v>731</v>
      </c>
      <c r="B255" t="s">
        <v>880</v>
      </c>
      <c r="C255">
        <v>3562.9028999999996</v>
      </c>
      <c r="D255" s="11">
        <v>2.0822363433847329E-3</v>
      </c>
      <c r="E255" s="11">
        <f>SUMIF($A$2:A255, A255, $C$2:C255) / SUMIF($A$2:$A$100000, A255, $C$2:$C$100000)</f>
        <v>0.997182077310801</v>
      </c>
      <c r="F255" t="str">
        <f t="shared" si="3"/>
        <v>C</v>
      </c>
    </row>
    <row r="256" spans="1:6" x14ac:dyDescent="0.25">
      <c r="A256" t="s">
        <v>731</v>
      </c>
      <c r="B256" t="s">
        <v>787</v>
      </c>
      <c r="C256">
        <v>2518.8755800000004</v>
      </c>
      <c r="D256" s="11">
        <v>1.4720845401485121E-3</v>
      </c>
      <c r="E256" s="11">
        <f>SUMIF($A$2:A256, A256, $C$2:C256) / SUMIF($A$2:$A$100000, A256, $C$2:$C$100000)</f>
        <v>0.99865416185094946</v>
      </c>
      <c r="F256" t="str">
        <f t="shared" si="3"/>
        <v>C</v>
      </c>
    </row>
    <row r="257" spans="1:6" x14ac:dyDescent="0.25">
      <c r="A257" t="s">
        <v>731</v>
      </c>
      <c r="B257" t="s">
        <v>1209</v>
      </c>
      <c r="C257">
        <v>1009.2969000000002</v>
      </c>
      <c r="D257" s="11">
        <v>5.8985460604204143E-4</v>
      </c>
      <c r="E257" s="11">
        <f>SUMIF($A$2:A257, A257, $C$2:C257) / SUMIF($A$2:$A$100000, A257, $C$2:$C$100000)</f>
        <v>0.99924401645699157</v>
      </c>
      <c r="F257" t="str">
        <f t="shared" si="3"/>
        <v>C</v>
      </c>
    </row>
    <row r="258" spans="1:6" x14ac:dyDescent="0.25">
      <c r="A258" t="s">
        <v>731</v>
      </c>
      <c r="B258" t="s">
        <v>853</v>
      </c>
      <c r="C258">
        <v>592.92849000000001</v>
      </c>
      <c r="D258" s="11">
        <v>3.4652003873196529E-4</v>
      </c>
      <c r="E258" s="11">
        <f>SUMIF($A$2:A258, A258, $C$2:C258) / SUMIF($A$2:$A$100000, A258, $C$2:$C$100000)</f>
        <v>0.99959053649572349</v>
      </c>
      <c r="F258" t="str">
        <f t="shared" ref="F258:F321" si="4">IF(E258&lt;=0.8,"A",IF(E258&lt;=0.95,"B","C"))</f>
        <v>C</v>
      </c>
    </row>
    <row r="259" spans="1:6" x14ac:dyDescent="0.25">
      <c r="A259" t="s">
        <v>731</v>
      </c>
      <c r="B259" t="s">
        <v>1122</v>
      </c>
      <c r="C259">
        <v>434.45248000000004</v>
      </c>
      <c r="D259" s="11">
        <v>2.5390328300264062E-4</v>
      </c>
      <c r="E259" s="11">
        <f>SUMIF($A$2:A259, A259, $C$2:C259) / SUMIF($A$2:$A$100000, A259, $C$2:$C$100000)</f>
        <v>0.99984443977872617</v>
      </c>
      <c r="F259" t="str">
        <f t="shared" si="4"/>
        <v>C</v>
      </c>
    </row>
    <row r="260" spans="1:6" x14ac:dyDescent="0.25">
      <c r="A260" t="s">
        <v>731</v>
      </c>
      <c r="B260" t="s">
        <v>1363</v>
      </c>
      <c r="C260">
        <v>266.17821999999995</v>
      </c>
      <c r="D260" s="11">
        <v>1.5556022127391036E-4</v>
      </c>
      <c r="E260" s="11">
        <f>SUMIF($A$2:A260, A260, $C$2:C260) / SUMIF($A$2:$A$100000, A260, $C$2:$C$100000)</f>
        <v>1</v>
      </c>
      <c r="F260" t="str">
        <f t="shared" si="4"/>
        <v>C</v>
      </c>
    </row>
    <row r="261" spans="1:6" x14ac:dyDescent="0.25">
      <c r="A261" t="s">
        <v>732</v>
      </c>
      <c r="B261" t="s">
        <v>909</v>
      </c>
      <c r="C261">
        <v>92715.25</v>
      </c>
      <c r="D261" s="11">
        <v>5.9771839283280559E-2</v>
      </c>
      <c r="E261" s="11">
        <f>SUMIF($A$2:A261, A261, $C$2:C261) / SUMIF($A$2:$A$100000, A261, $C$2:$C$100000)</f>
        <v>5.9771839283280566E-2</v>
      </c>
      <c r="F261" t="str">
        <f t="shared" si="4"/>
        <v>A</v>
      </c>
    </row>
    <row r="262" spans="1:6" x14ac:dyDescent="0.25">
      <c r="A262" t="s">
        <v>732</v>
      </c>
      <c r="B262" t="s">
        <v>874</v>
      </c>
      <c r="C262">
        <v>87404.929919999995</v>
      </c>
      <c r="D262" s="11">
        <v>5.634837228767263E-2</v>
      </c>
      <c r="E262" s="11">
        <f>SUMIF($A$2:A262, A262, $C$2:C262) / SUMIF($A$2:$A$100000, A262, $C$2:$C$100000)</f>
        <v>0.1161202115709532</v>
      </c>
      <c r="F262" t="str">
        <f t="shared" si="4"/>
        <v>A</v>
      </c>
    </row>
    <row r="263" spans="1:6" x14ac:dyDescent="0.25">
      <c r="A263" t="s">
        <v>732</v>
      </c>
      <c r="B263" t="s">
        <v>899</v>
      </c>
      <c r="C263">
        <v>85637.740319999997</v>
      </c>
      <c r="D263" s="11">
        <v>5.5209097219609017E-2</v>
      </c>
      <c r="E263" s="11">
        <f>SUMIF($A$2:A263, A263, $C$2:C263) / SUMIF($A$2:$A$100000, A263, $C$2:$C$100000)</f>
        <v>0.17132930879056224</v>
      </c>
      <c r="F263" t="str">
        <f t="shared" si="4"/>
        <v>A</v>
      </c>
    </row>
    <row r="264" spans="1:6" x14ac:dyDescent="0.25">
      <c r="A264" t="s">
        <v>732</v>
      </c>
      <c r="B264" t="s">
        <v>797</v>
      </c>
      <c r="C264">
        <v>72665.817450000002</v>
      </c>
      <c r="D264" s="11">
        <v>4.6846333931145137E-2</v>
      </c>
      <c r="E264" s="11">
        <f>SUMIF($A$2:A264, A264, $C$2:C264) / SUMIF($A$2:$A$100000, A264, $C$2:$C$100000)</f>
        <v>0.21817564272170736</v>
      </c>
      <c r="F264" t="str">
        <f t="shared" si="4"/>
        <v>A</v>
      </c>
    </row>
    <row r="265" spans="1:6" x14ac:dyDescent="0.25">
      <c r="A265" t="s">
        <v>732</v>
      </c>
      <c r="B265" t="s">
        <v>1129</v>
      </c>
      <c r="C265">
        <v>56176.777799999996</v>
      </c>
      <c r="D265" s="11">
        <v>3.6216149275487719E-2</v>
      </c>
      <c r="E265" s="11">
        <f>SUMIF($A$2:A265, A265, $C$2:C265) / SUMIF($A$2:$A$100000, A265, $C$2:$C$100000)</f>
        <v>0.25439179199719508</v>
      </c>
      <c r="F265" t="str">
        <f t="shared" si="4"/>
        <v>A</v>
      </c>
    </row>
    <row r="266" spans="1:6" x14ac:dyDescent="0.25">
      <c r="A266" t="s">
        <v>732</v>
      </c>
      <c r="B266" t="s">
        <v>1181</v>
      </c>
      <c r="C266">
        <v>45547.183360000003</v>
      </c>
      <c r="D266" s="11">
        <v>2.9363442622438389E-2</v>
      </c>
      <c r="E266" s="11">
        <f>SUMIF($A$2:A266, A266, $C$2:C266) / SUMIF($A$2:$A$100000, A266, $C$2:$C$100000)</f>
        <v>0.28375523461963348</v>
      </c>
      <c r="F266" t="str">
        <f t="shared" si="4"/>
        <v>A</v>
      </c>
    </row>
    <row r="267" spans="1:6" x14ac:dyDescent="0.25">
      <c r="A267" t="s">
        <v>732</v>
      </c>
      <c r="B267" t="s">
        <v>774</v>
      </c>
      <c r="C267">
        <v>41106.800970000004</v>
      </c>
      <c r="D267" s="11">
        <v>2.6500808669864359E-2</v>
      </c>
      <c r="E267" s="11">
        <f>SUMIF($A$2:A267, A267, $C$2:C267) / SUMIF($A$2:$A$100000, A267, $C$2:$C$100000)</f>
        <v>0.31025604328949785</v>
      </c>
      <c r="F267" t="str">
        <f t="shared" si="4"/>
        <v>A</v>
      </c>
    </row>
    <row r="268" spans="1:6" x14ac:dyDescent="0.25">
      <c r="A268" t="s">
        <v>732</v>
      </c>
      <c r="B268" t="s">
        <v>1000</v>
      </c>
      <c r="C268">
        <v>38818.760160000005</v>
      </c>
      <c r="D268" s="11">
        <v>2.5025750277971905E-2</v>
      </c>
      <c r="E268" s="11">
        <f>SUMIF($A$2:A268, A268, $C$2:C268) / SUMIF($A$2:$A$100000, A268, $C$2:$C$100000)</f>
        <v>0.33528179356746973</v>
      </c>
      <c r="F268" t="str">
        <f t="shared" si="4"/>
        <v>A</v>
      </c>
    </row>
    <row r="269" spans="1:6" x14ac:dyDescent="0.25">
      <c r="A269" t="s">
        <v>732</v>
      </c>
      <c r="B269" t="s">
        <v>1006</v>
      </c>
      <c r="C269">
        <v>34632.106319999999</v>
      </c>
      <c r="D269" s="11">
        <v>2.2326690517477165E-2</v>
      </c>
      <c r="E269" s="11">
        <f>SUMIF($A$2:A269, A269, $C$2:C269) / SUMIF($A$2:$A$100000, A269, $C$2:$C$100000)</f>
        <v>0.35760848408494694</v>
      </c>
      <c r="F269" t="str">
        <f t="shared" si="4"/>
        <v>A</v>
      </c>
    </row>
    <row r="270" spans="1:6" x14ac:dyDescent="0.25">
      <c r="A270" t="s">
        <v>732</v>
      </c>
      <c r="B270" t="s">
        <v>1106</v>
      </c>
      <c r="C270">
        <v>32280.32474</v>
      </c>
      <c r="D270" s="11">
        <v>2.0810539607792517E-2</v>
      </c>
      <c r="E270" s="11">
        <f>SUMIF($A$2:A270, A270, $C$2:C270) / SUMIF($A$2:$A$100000, A270, $C$2:$C$100000)</f>
        <v>0.37841902369273944</v>
      </c>
      <c r="F270" t="str">
        <f t="shared" si="4"/>
        <v>A</v>
      </c>
    </row>
    <row r="271" spans="1:6" x14ac:dyDescent="0.25">
      <c r="A271" t="s">
        <v>732</v>
      </c>
      <c r="B271" t="s">
        <v>789</v>
      </c>
      <c r="C271">
        <v>31680.795320000001</v>
      </c>
      <c r="D271" s="11">
        <v>2.0424033869655175E-2</v>
      </c>
      <c r="E271" s="11">
        <f>SUMIF($A$2:A271, A271, $C$2:C271) / SUMIF($A$2:$A$100000, A271, $C$2:$C$100000)</f>
        <v>0.39884305756239463</v>
      </c>
      <c r="F271" t="str">
        <f t="shared" si="4"/>
        <v>A</v>
      </c>
    </row>
    <row r="272" spans="1:6" x14ac:dyDescent="0.25">
      <c r="A272" t="s">
        <v>732</v>
      </c>
      <c r="B272" t="s">
        <v>929</v>
      </c>
      <c r="C272">
        <v>31191.64716</v>
      </c>
      <c r="D272" s="11">
        <v>2.0108688926884354E-2</v>
      </c>
      <c r="E272" s="11">
        <f>SUMIF($A$2:A272, A272, $C$2:C272) / SUMIF($A$2:$A$100000, A272, $C$2:$C$100000)</f>
        <v>0.41895174648927902</v>
      </c>
      <c r="F272" t="str">
        <f t="shared" si="4"/>
        <v>A</v>
      </c>
    </row>
    <row r="273" spans="1:6" x14ac:dyDescent="0.25">
      <c r="A273" t="s">
        <v>732</v>
      </c>
      <c r="B273" t="s">
        <v>1044</v>
      </c>
      <c r="C273">
        <v>30799.273800000003</v>
      </c>
      <c r="D273" s="11">
        <v>1.9855732941618059E-2</v>
      </c>
      <c r="E273" s="11">
        <f>SUMIF($A$2:A273, A273, $C$2:C273) / SUMIF($A$2:$A$100000, A273, $C$2:$C$100000)</f>
        <v>0.43880747943089704</v>
      </c>
      <c r="F273" t="str">
        <f t="shared" si="4"/>
        <v>A</v>
      </c>
    </row>
    <row r="274" spans="1:6" x14ac:dyDescent="0.25">
      <c r="A274" t="s">
        <v>732</v>
      </c>
      <c r="B274" t="s">
        <v>1274</v>
      </c>
      <c r="C274">
        <v>30652.403519999996</v>
      </c>
      <c r="D274" s="11">
        <v>1.9761048337179732E-2</v>
      </c>
      <c r="E274" s="11">
        <f>SUMIF($A$2:A274, A274, $C$2:C274) / SUMIF($A$2:$A$100000, A274, $C$2:$C$100000)</f>
        <v>0.45856852776807683</v>
      </c>
      <c r="F274" t="str">
        <f t="shared" si="4"/>
        <v>A</v>
      </c>
    </row>
    <row r="275" spans="1:6" x14ac:dyDescent="0.25">
      <c r="A275" t="s">
        <v>732</v>
      </c>
      <c r="B275" t="s">
        <v>1007</v>
      </c>
      <c r="C275">
        <v>29536.716</v>
      </c>
      <c r="D275" s="11">
        <v>1.9041784838070345E-2</v>
      </c>
      <c r="E275" s="11">
        <f>SUMIF($A$2:A275, A275, $C$2:C275) / SUMIF($A$2:$A$100000, A275, $C$2:$C$100000)</f>
        <v>0.47761031260614717</v>
      </c>
      <c r="F275" t="str">
        <f t="shared" si="4"/>
        <v>A</v>
      </c>
    </row>
    <row r="276" spans="1:6" x14ac:dyDescent="0.25">
      <c r="A276" t="s">
        <v>732</v>
      </c>
      <c r="B276" t="s">
        <v>922</v>
      </c>
      <c r="C276">
        <v>28072.190160000002</v>
      </c>
      <c r="D276" s="11">
        <v>1.8097631604004842E-2</v>
      </c>
      <c r="E276" s="11">
        <f>SUMIF($A$2:A276, A276, $C$2:C276) / SUMIF($A$2:$A$100000, A276, $C$2:$C$100000)</f>
        <v>0.49570794421015202</v>
      </c>
      <c r="F276" t="str">
        <f t="shared" si="4"/>
        <v>A</v>
      </c>
    </row>
    <row r="277" spans="1:6" x14ac:dyDescent="0.25">
      <c r="A277" t="s">
        <v>732</v>
      </c>
      <c r="B277" t="s">
        <v>869</v>
      </c>
      <c r="C277">
        <v>27370.540859999997</v>
      </c>
      <c r="D277" s="11">
        <v>1.7645291032277684E-2</v>
      </c>
      <c r="E277" s="11">
        <f>SUMIF($A$2:A277, A277, $C$2:C277) / SUMIF($A$2:$A$100000, A277, $C$2:$C$100000)</f>
        <v>0.51335323524242971</v>
      </c>
      <c r="F277" t="str">
        <f t="shared" si="4"/>
        <v>A</v>
      </c>
    </row>
    <row r="278" spans="1:6" x14ac:dyDescent="0.25">
      <c r="A278" t="s">
        <v>732</v>
      </c>
      <c r="B278" t="s">
        <v>918</v>
      </c>
      <c r="C278">
        <v>26408.63841</v>
      </c>
      <c r="D278" s="11">
        <v>1.7025169977245274E-2</v>
      </c>
      <c r="E278" s="11">
        <f>SUMIF($A$2:A278, A278, $C$2:C278) / SUMIF($A$2:$A$100000, A278, $C$2:$C$100000)</f>
        <v>0.53037840521967494</v>
      </c>
      <c r="F278" t="str">
        <f t="shared" si="4"/>
        <v>A</v>
      </c>
    </row>
    <row r="279" spans="1:6" x14ac:dyDescent="0.25">
      <c r="A279" t="s">
        <v>732</v>
      </c>
      <c r="B279" t="s">
        <v>939</v>
      </c>
      <c r="C279">
        <v>26131.70736</v>
      </c>
      <c r="D279" s="11">
        <v>1.6846637554443739E-2</v>
      </c>
      <c r="E279" s="11">
        <f>SUMIF($A$2:A279, A279, $C$2:C279) / SUMIF($A$2:$A$100000, A279, $C$2:$C$100000)</f>
        <v>0.54722504277411865</v>
      </c>
      <c r="F279" t="str">
        <f t="shared" si="4"/>
        <v>A</v>
      </c>
    </row>
    <row r="280" spans="1:6" x14ac:dyDescent="0.25">
      <c r="A280" t="s">
        <v>732</v>
      </c>
      <c r="B280" t="s">
        <v>1073</v>
      </c>
      <c r="C280">
        <v>26106.613960000002</v>
      </c>
      <c r="D280" s="11">
        <v>1.6830460294803378E-2</v>
      </c>
      <c r="E280" s="11">
        <f>SUMIF($A$2:A280, A280, $C$2:C280) / SUMIF($A$2:$A$100000, A280, $C$2:$C$100000)</f>
        <v>0.56405550306892205</v>
      </c>
      <c r="F280" t="str">
        <f t="shared" si="4"/>
        <v>A</v>
      </c>
    </row>
    <row r="281" spans="1:6" x14ac:dyDescent="0.25">
      <c r="A281" t="s">
        <v>732</v>
      </c>
      <c r="B281" t="s">
        <v>938</v>
      </c>
      <c r="C281">
        <v>25553.782800000001</v>
      </c>
      <c r="D281" s="11">
        <v>1.647406007751108E-2</v>
      </c>
      <c r="E281" s="11">
        <f>SUMIF($A$2:A281, A281, $C$2:C281) / SUMIF($A$2:$A$100000, A281, $C$2:$C$100000)</f>
        <v>0.58052956314643323</v>
      </c>
      <c r="F281" t="str">
        <f t="shared" si="4"/>
        <v>A</v>
      </c>
    </row>
    <row r="282" spans="1:6" x14ac:dyDescent="0.25">
      <c r="A282" t="s">
        <v>732</v>
      </c>
      <c r="B282" t="s">
        <v>1300</v>
      </c>
      <c r="C282">
        <v>25079.480689999997</v>
      </c>
      <c r="D282" s="11">
        <v>1.6168286113781908E-2</v>
      </c>
      <c r="E282" s="11">
        <f>SUMIF($A$2:A282, A282, $C$2:C282) / SUMIF($A$2:$A$100000, A282, $C$2:$C$100000)</f>
        <v>0.59669784926021507</v>
      </c>
      <c r="F282" t="str">
        <f t="shared" si="4"/>
        <v>A</v>
      </c>
    </row>
    <row r="283" spans="1:6" x14ac:dyDescent="0.25">
      <c r="A283" t="s">
        <v>732</v>
      </c>
      <c r="B283" t="s">
        <v>849</v>
      </c>
      <c r="C283">
        <v>24523.006720000001</v>
      </c>
      <c r="D283" s="11">
        <v>1.580953744298429E-2</v>
      </c>
      <c r="E283" s="11">
        <f>SUMIF($A$2:A283, A283, $C$2:C283) / SUMIF($A$2:$A$100000, A283, $C$2:$C$100000)</f>
        <v>0.61250738670319937</v>
      </c>
      <c r="F283" t="str">
        <f t="shared" si="4"/>
        <v>A</v>
      </c>
    </row>
    <row r="284" spans="1:6" x14ac:dyDescent="0.25">
      <c r="A284" t="s">
        <v>732</v>
      </c>
      <c r="B284" t="s">
        <v>1187</v>
      </c>
      <c r="C284">
        <v>23132.398349999996</v>
      </c>
      <c r="D284" s="11">
        <v>1.4913037460536687E-2</v>
      </c>
      <c r="E284" s="11">
        <f>SUMIF($A$2:A284, A284, $C$2:C284) / SUMIF($A$2:$A$100000, A284, $C$2:$C$100000)</f>
        <v>0.62742042416373611</v>
      </c>
      <c r="F284" t="str">
        <f t="shared" si="4"/>
        <v>A</v>
      </c>
    </row>
    <row r="285" spans="1:6" x14ac:dyDescent="0.25">
      <c r="A285" t="s">
        <v>732</v>
      </c>
      <c r="B285" t="s">
        <v>855</v>
      </c>
      <c r="C285">
        <v>22983.34563</v>
      </c>
      <c r="D285" s="11">
        <v>1.481694587663247E-2</v>
      </c>
      <c r="E285" s="11">
        <f>SUMIF($A$2:A285, A285, $C$2:C285) / SUMIF($A$2:$A$100000, A285, $C$2:$C$100000)</f>
        <v>0.64223737004036852</v>
      </c>
      <c r="F285" t="str">
        <f t="shared" si="4"/>
        <v>A</v>
      </c>
    </row>
    <row r="286" spans="1:6" x14ac:dyDescent="0.25">
      <c r="A286" t="s">
        <v>732</v>
      </c>
      <c r="B286" t="s">
        <v>894</v>
      </c>
      <c r="C286">
        <v>22044.871499999997</v>
      </c>
      <c r="D286" s="11">
        <v>1.4211928634378614E-2</v>
      </c>
      <c r="E286" s="11">
        <f>SUMIF($A$2:A286, A286, $C$2:C286) / SUMIF($A$2:$A$100000, A286, $C$2:$C$100000)</f>
        <v>0.65644929867474711</v>
      </c>
      <c r="F286" t="str">
        <f t="shared" si="4"/>
        <v>A</v>
      </c>
    </row>
    <row r="287" spans="1:6" x14ac:dyDescent="0.25">
      <c r="A287" t="s">
        <v>732</v>
      </c>
      <c r="B287" t="s">
        <v>1233</v>
      </c>
      <c r="C287">
        <v>20332.775539999999</v>
      </c>
      <c r="D287" s="11">
        <v>1.3108171436305225E-2</v>
      </c>
      <c r="E287" s="11">
        <f>SUMIF($A$2:A287, A287, $C$2:C287) / SUMIF($A$2:$A$100000, A287, $C$2:$C$100000)</f>
        <v>0.66955747011105238</v>
      </c>
      <c r="F287" t="str">
        <f t="shared" si="4"/>
        <v>A</v>
      </c>
    </row>
    <row r="288" spans="1:6" x14ac:dyDescent="0.25">
      <c r="A288" t="s">
        <v>732</v>
      </c>
      <c r="B288" t="s">
        <v>986</v>
      </c>
      <c r="C288">
        <v>17689.623</v>
      </c>
      <c r="D288" s="11">
        <v>1.1404178955865657E-2</v>
      </c>
      <c r="E288" s="11">
        <f>SUMIF($A$2:A288, A288, $C$2:C288) / SUMIF($A$2:$A$100000, A288, $C$2:$C$100000)</f>
        <v>0.68096164906691792</v>
      </c>
      <c r="F288" t="str">
        <f t="shared" si="4"/>
        <v>A</v>
      </c>
    </row>
    <row r="289" spans="1:6" x14ac:dyDescent="0.25">
      <c r="A289" t="s">
        <v>732</v>
      </c>
      <c r="B289" t="s">
        <v>1014</v>
      </c>
      <c r="C289">
        <v>17441.021520000002</v>
      </c>
      <c r="D289" s="11">
        <v>1.1243910092780612E-2</v>
      </c>
      <c r="E289" s="11">
        <f>SUMIF($A$2:A289, A289, $C$2:C289) / SUMIF($A$2:$A$100000, A289, $C$2:$C$100000)</f>
        <v>0.6922055591596985</v>
      </c>
      <c r="F289" t="str">
        <f t="shared" si="4"/>
        <v>A</v>
      </c>
    </row>
    <row r="290" spans="1:6" x14ac:dyDescent="0.25">
      <c r="A290" t="s">
        <v>732</v>
      </c>
      <c r="B290" t="s">
        <v>1232</v>
      </c>
      <c r="C290">
        <v>16574.544740000001</v>
      </c>
      <c r="D290" s="11">
        <v>1.0685308235622762E-2</v>
      </c>
      <c r="E290" s="11">
        <f>SUMIF($A$2:A290, A290, $C$2:C290) / SUMIF($A$2:$A$100000, A290, $C$2:$C$100000)</f>
        <v>0.70289086739532136</v>
      </c>
      <c r="F290" t="str">
        <f t="shared" si="4"/>
        <v>A</v>
      </c>
    </row>
    <row r="291" spans="1:6" x14ac:dyDescent="0.25">
      <c r="A291" t="s">
        <v>732</v>
      </c>
      <c r="B291" t="s">
        <v>1085</v>
      </c>
      <c r="C291">
        <v>16487.22781</v>
      </c>
      <c r="D291" s="11">
        <v>1.0629016595286684E-2</v>
      </c>
      <c r="E291" s="11">
        <f>SUMIF($A$2:A291, A291, $C$2:C291) / SUMIF($A$2:$A$100000, A291, $C$2:$C$100000)</f>
        <v>0.71351988399060806</v>
      </c>
      <c r="F291" t="str">
        <f t="shared" si="4"/>
        <v>A</v>
      </c>
    </row>
    <row r="292" spans="1:6" x14ac:dyDescent="0.25">
      <c r="A292" t="s">
        <v>732</v>
      </c>
      <c r="B292" t="s">
        <v>1123</v>
      </c>
      <c r="C292">
        <v>16142.527829999999</v>
      </c>
      <c r="D292" s="11">
        <v>1.0406794773035112E-2</v>
      </c>
      <c r="E292" s="11">
        <f>SUMIF($A$2:A292, A292, $C$2:C292) / SUMIF($A$2:$A$100000, A292, $C$2:$C$100000)</f>
        <v>0.72392667876364314</v>
      </c>
      <c r="F292" t="str">
        <f t="shared" si="4"/>
        <v>A</v>
      </c>
    </row>
    <row r="293" spans="1:6" x14ac:dyDescent="0.25">
      <c r="A293" t="s">
        <v>732</v>
      </c>
      <c r="B293" t="s">
        <v>1256</v>
      </c>
      <c r="C293">
        <v>16121.273400000002</v>
      </c>
      <c r="D293" s="11">
        <v>1.0393092427692596E-2</v>
      </c>
      <c r="E293" s="11">
        <f>SUMIF($A$2:A293, A293, $C$2:C293) / SUMIF($A$2:$A$100000, A293, $C$2:$C$100000)</f>
        <v>0.73431977119133585</v>
      </c>
      <c r="F293" t="str">
        <f t="shared" si="4"/>
        <v>A</v>
      </c>
    </row>
    <row r="294" spans="1:6" x14ac:dyDescent="0.25">
      <c r="A294" t="s">
        <v>732</v>
      </c>
      <c r="B294" t="s">
        <v>1117</v>
      </c>
      <c r="C294">
        <v>15257.51748</v>
      </c>
      <c r="D294" s="11">
        <v>9.8362446596045837E-3</v>
      </c>
      <c r="E294" s="11">
        <f>SUMIF($A$2:A294, A294, $C$2:C294) / SUMIF($A$2:$A$100000, A294, $C$2:$C$100000)</f>
        <v>0.74415601585094038</v>
      </c>
      <c r="F294" t="str">
        <f t="shared" si="4"/>
        <v>A</v>
      </c>
    </row>
    <row r="295" spans="1:6" x14ac:dyDescent="0.25">
      <c r="A295" t="s">
        <v>732</v>
      </c>
      <c r="B295" t="s">
        <v>742</v>
      </c>
      <c r="C295">
        <v>14714.12934</v>
      </c>
      <c r="D295" s="11">
        <v>9.4859321859552016E-3</v>
      </c>
      <c r="E295" s="11">
        <f>SUMIF($A$2:A295, A295, $C$2:C295) / SUMIF($A$2:$A$100000, A295, $C$2:$C$100000)</f>
        <v>0.75364194803689555</v>
      </c>
      <c r="F295" t="str">
        <f t="shared" si="4"/>
        <v>A</v>
      </c>
    </row>
    <row r="296" spans="1:6" x14ac:dyDescent="0.25">
      <c r="A296" t="s">
        <v>732</v>
      </c>
      <c r="B296" t="s">
        <v>1306</v>
      </c>
      <c r="C296">
        <v>14466.95104</v>
      </c>
      <c r="D296" s="11">
        <v>9.3265808211914283E-3</v>
      </c>
      <c r="E296" s="11">
        <f>SUMIF($A$2:A296, A296, $C$2:C296) / SUMIF($A$2:$A$100000, A296, $C$2:$C$100000)</f>
        <v>0.76296852885808697</v>
      </c>
      <c r="F296" t="str">
        <f t="shared" si="4"/>
        <v>A</v>
      </c>
    </row>
    <row r="297" spans="1:6" x14ac:dyDescent="0.25">
      <c r="A297" t="s">
        <v>732</v>
      </c>
      <c r="B297" t="s">
        <v>801</v>
      </c>
      <c r="C297">
        <v>14287.896349999999</v>
      </c>
      <c r="D297" s="11">
        <v>9.2111475116377385E-3</v>
      </c>
      <c r="E297" s="11">
        <f>SUMIF($A$2:A297, A297, $C$2:C297) / SUMIF($A$2:$A$100000, A297, $C$2:$C$100000)</f>
        <v>0.77217967636972473</v>
      </c>
      <c r="F297" t="str">
        <f t="shared" si="4"/>
        <v>A</v>
      </c>
    </row>
    <row r="298" spans="1:6" x14ac:dyDescent="0.25">
      <c r="A298" t="s">
        <v>732</v>
      </c>
      <c r="B298" t="s">
        <v>1161</v>
      </c>
      <c r="C298">
        <v>13450.74</v>
      </c>
      <c r="D298" s="11">
        <v>8.6714480036584399E-3</v>
      </c>
      <c r="E298" s="11">
        <f>SUMIF($A$2:A298, A298, $C$2:C298) / SUMIF($A$2:$A$100000, A298, $C$2:$C$100000)</f>
        <v>0.78085112437338311</v>
      </c>
      <c r="F298" t="str">
        <f t="shared" si="4"/>
        <v>A</v>
      </c>
    </row>
    <row r="299" spans="1:6" x14ac:dyDescent="0.25">
      <c r="A299" t="s">
        <v>732</v>
      </c>
      <c r="B299" t="s">
        <v>1138</v>
      </c>
      <c r="C299">
        <v>13437.300239999999</v>
      </c>
      <c r="D299" s="11">
        <v>8.6627836342615394E-3</v>
      </c>
      <c r="E299" s="11">
        <f>SUMIF($A$2:A299, A299, $C$2:C299) / SUMIF($A$2:$A$100000, A299, $C$2:$C$100000)</f>
        <v>0.78951390800764465</v>
      </c>
      <c r="F299" t="str">
        <f t="shared" si="4"/>
        <v>A</v>
      </c>
    </row>
    <row r="300" spans="1:6" x14ac:dyDescent="0.25">
      <c r="A300" t="s">
        <v>732</v>
      </c>
      <c r="B300" t="s">
        <v>1132</v>
      </c>
      <c r="C300">
        <v>12972.00222</v>
      </c>
      <c r="D300" s="11">
        <v>8.3628144439690192E-3</v>
      </c>
      <c r="E300" s="11">
        <f>SUMIF($A$2:A300, A300, $C$2:C300) / SUMIF($A$2:$A$100000, A300, $C$2:$C$100000)</f>
        <v>0.79787672245161367</v>
      </c>
      <c r="F300" t="str">
        <f t="shared" si="4"/>
        <v>A</v>
      </c>
    </row>
    <row r="301" spans="1:6" x14ac:dyDescent="0.25">
      <c r="A301" t="s">
        <v>732</v>
      </c>
      <c r="B301" t="s">
        <v>1166</v>
      </c>
      <c r="C301">
        <v>12967.958640000001</v>
      </c>
      <c r="D301" s="11">
        <v>8.3602076213169854E-3</v>
      </c>
      <c r="E301" s="11">
        <f>SUMIF($A$2:A301, A301, $C$2:C301) / SUMIF($A$2:$A$100000, A301, $C$2:$C$100000)</f>
        <v>0.80623693007293074</v>
      </c>
      <c r="F301" t="str">
        <f t="shared" si="4"/>
        <v>B</v>
      </c>
    </row>
    <row r="302" spans="1:6" x14ac:dyDescent="0.25">
      <c r="A302" t="s">
        <v>732</v>
      </c>
      <c r="B302" t="s">
        <v>901</v>
      </c>
      <c r="C302">
        <v>12413.98458</v>
      </c>
      <c r="D302" s="11">
        <v>8.0030705971335155E-3</v>
      </c>
      <c r="E302" s="11">
        <f>SUMIF($A$2:A302, A302, $C$2:C302) / SUMIF($A$2:$A$100000, A302, $C$2:$C$100000)</f>
        <v>0.81424000067006419</v>
      </c>
      <c r="F302" t="str">
        <f t="shared" si="4"/>
        <v>B</v>
      </c>
    </row>
    <row r="303" spans="1:6" x14ac:dyDescent="0.25">
      <c r="A303" t="s">
        <v>732</v>
      </c>
      <c r="B303" t="s">
        <v>897</v>
      </c>
      <c r="C303">
        <v>12194.714</v>
      </c>
      <c r="D303" s="11">
        <v>7.8617108330460341E-3</v>
      </c>
      <c r="E303" s="11">
        <f>SUMIF($A$2:A303, A303, $C$2:C303) / SUMIF($A$2:$A$100000, A303, $C$2:$C$100000)</f>
        <v>0.82210171150311018</v>
      </c>
      <c r="F303" t="str">
        <f t="shared" si="4"/>
        <v>B</v>
      </c>
    </row>
    <row r="304" spans="1:6" x14ac:dyDescent="0.25">
      <c r="A304" t="s">
        <v>732</v>
      </c>
      <c r="B304" t="s">
        <v>822</v>
      </c>
      <c r="C304">
        <v>11842.8464</v>
      </c>
      <c r="D304" s="11">
        <v>7.6348681762426112E-3</v>
      </c>
      <c r="E304" s="11">
        <f>SUMIF($A$2:A304, A304, $C$2:C304) / SUMIF($A$2:$A$100000, A304, $C$2:$C$100000)</f>
        <v>0.82973657967935277</v>
      </c>
      <c r="F304" t="str">
        <f t="shared" si="4"/>
        <v>B</v>
      </c>
    </row>
    <row r="305" spans="1:6" x14ac:dyDescent="0.25">
      <c r="A305" t="s">
        <v>732</v>
      </c>
      <c r="B305" t="s">
        <v>983</v>
      </c>
      <c r="C305">
        <v>11813.604160000001</v>
      </c>
      <c r="D305" s="11">
        <v>7.6160162347382408E-3</v>
      </c>
      <c r="E305" s="11">
        <f>SUMIF($A$2:A305, A305, $C$2:C305) / SUMIF($A$2:$A$100000, A305, $C$2:$C$100000)</f>
        <v>0.83735259591409106</v>
      </c>
      <c r="F305" t="str">
        <f t="shared" si="4"/>
        <v>B</v>
      </c>
    </row>
    <row r="306" spans="1:6" x14ac:dyDescent="0.25">
      <c r="A306" t="s">
        <v>732</v>
      </c>
      <c r="B306" t="s">
        <v>1281</v>
      </c>
      <c r="C306">
        <v>10937.519999999999</v>
      </c>
      <c r="D306" s="11">
        <v>7.0512206740279155E-3</v>
      </c>
      <c r="E306" s="11">
        <f>SUMIF($A$2:A306, A306, $C$2:C306) / SUMIF($A$2:$A$100000, A306, $C$2:$C$100000)</f>
        <v>0.84440381658811892</v>
      </c>
      <c r="F306" t="str">
        <f t="shared" si="4"/>
        <v>B</v>
      </c>
    </row>
    <row r="307" spans="1:6" x14ac:dyDescent="0.25">
      <c r="A307" t="s">
        <v>732</v>
      </c>
      <c r="B307" t="s">
        <v>1290</v>
      </c>
      <c r="C307">
        <v>10519.776450000001</v>
      </c>
      <c r="D307" s="11">
        <v>6.7819089876308353E-3</v>
      </c>
      <c r="E307" s="11">
        <f>SUMIF($A$2:A307, A307, $C$2:C307) / SUMIF($A$2:$A$100000, A307, $C$2:$C$100000)</f>
        <v>0.85118572557574979</v>
      </c>
      <c r="F307" t="str">
        <f t="shared" si="4"/>
        <v>B</v>
      </c>
    </row>
    <row r="308" spans="1:6" x14ac:dyDescent="0.25">
      <c r="A308" t="s">
        <v>732</v>
      </c>
      <c r="B308" t="s">
        <v>1152</v>
      </c>
      <c r="C308">
        <v>9509.2865999999995</v>
      </c>
      <c r="D308" s="11">
        <v>6.1304645174753173E-3</v>
      </c>
      <c r="E308" s="11">
        <f>SUMIF($A$2:A308, A308, $C$2:C308) / SUMIF($A$2:$A$100000, A308, $C$2:$C$100000)</f>
        <v>0.85731619009322513</v>
      </c>
      <c r="F308" t="str">
        <f t="shared" si="4"/>
        <v>B</v>
      </c>
    </row>
    <row r="309" spans="1:6" x14ac:dyDescent="0.25">
      <c r="A309" t="s">
        <v>732</v>
      </c>
      <c r="B309" t="s">
        <v>1344</v>
      </c>
      <c r="C309">
        <v>9256.14</v>
      </c>
      <c r="D309" s="11">
        <v>5.9672654980010781E-3</v>
      </c>
      <c r="E309" s="11">
        <f>SUMIF($A$2:A309, A309, $C$2:C309) / SUMIF($A$2:$A$100000, A309, $C$2:$C$100000)</f>
        <v>0.8632834555912261</v>
      </c>
      <c r="F309" t="str">
        <f t="shared" si="4"/>
        <v>B</v>
      </c>
    </row>
    <row r="310" spans="1:6" x14ac:dyDescent="0.25">
      <c r="A310" t="s">
        <v>732</v>
      </c>
      <c r="B310" t="s">
        <v>1243</v>
      </c>
      <c r="C310">
        <v>9232.2830599999998</v>
      </c>
      <c r="D310" s="11">
        <v>5.9518853616861694E-3</v>
      </c>
      <c r="E310" s="11">
        <f>SUMIF($A$2:A310, A310, $C$2:C310) / SUMIF($A$2:$A$100000, A310, $C$2:$C$100000)</f>
        <v>0.86923534095291233</v>
      </c>
      <c r="F310" t="str">
        <f t="shared" si="4"/>
        <v>B</v>
      </c>
    </row>
    <row r="311" spans="1:6" x14ac:dyDescent="0.25">
      <c r="A311" t="s">
        <v>732</v>
      </c>
      <c r="B311" t="s">
        <v>925</v>
      </c>
      <c r="C311">
        <v>8763.2849999999999</v>
      </c>
      <c r="D311" s="11">
        <v>5.6495308227458079E-3</v>
      </c>
      <c r="E311" s="11">
        <f>SUMIF($A$2:A311, A311, $C$2:C311) / SUMIF($A$2:$A$100000, A311, $C$2:$C$100000)</f>
        <v>0.8748848717756581</v>
      </c>
      <c r="F311" t="str">
        <f t="shared" si="4"/>
        <v>B</v>
      </c>
    </row>
    <row r="312" spans="1:6" x14ac:dyDescent="0.25">
      <c r="A312" t="s">
        <v>732</v>
      </c>
      <c r="B312" t="s">
        <v>917</v>
      </c>
      <c r="C312">
        <v>8698.8768300000011</v>
      </c>
      <c r="D312" s="11">
        <v>5.6080080442841183E-3</v>
      </c>
      <c r="E312" s="11">
        <f>SUMIF($A$2:A312, A312, $C$2:C312) / SUMIF($A$2:$A$100000, A312, $C$2:$C$100000)</f>
        <v>0.88049287981994218</v>
      </c>
      <c r="F312" t="str">
        <f t="shared" si="4"/>
        <v>B</v>
      </c>
    </row>
    <row r="313" spans="1:6" x14ac:dyDescent="0.25">
      <c r="A313" t="s">
        <v>732</v>
      </c>
      <c r="B313" t="s">
        <v>802</v>
      </c>
      <c r="C313">
        <v>8671.7354400000004</v>
      </c>
      <c r="D313" s="11">
        <v>5.5905104826531587E-3</v>
      </c>
      <c r="E313" s="11">
        <f>SUMIF($A$2:A313, A313, $C$2:C313) / SUMIF($A$2:$A$100000, A313, $C$2:$C$100000)</f>
        <v>0.88608339030259531</v>
      </c>
      <c r="F313" t="str">
        <f t="shared" si="4"/>
        <v>B</v>
      </c>
    </row>
    <row r="314" spans="1:6" x14ac:dyDescent="0.25">
      <c r="A314" t="s">
        <v>732</v>
      </c>
      <c r="B314" t="s">
        <v>923</v>
      </c>
      <c r="C314">
        <v>8590.7094000000016</v>
      </c>
      <c r="D314" s="11">
        <v>5.5382744649468954E-3</v>
      </c>
      <c r="E314" s="11">
        <f>SUMIF($A$2:A314, A314, $C$2:C314) / SUMIF($A$2:$A$100000, A314, $C$2:$C$100000)</f>
        <v>0.89162166476754223</v>
      </c>
      <c r="F314" t="str">
        <f t="shared" si="4"/>
        <v>B</v>
      </c>
    </row>
    <row r="315" spans="1:6" x14ac:dyDescent="0.25">
      <c r="A315" t="s">
        <v>732</v>
      </c>
      <c r="B315" t="s">
        <v>1295</v>
      </c>
      <c r="C315">
        <v>8520.2954399999999</v>
      </c>
      <c r="D315" s="11">
        <v>5.4928798626520253E-3</v>
      </c>
      <c r="E315" s="11">
        <f>SUMIF($A$2:A315, A315, $C$2:C315) / SUMIF($A$2:$A$100000, A315, $C$2:$C$100000)</f>
        <v>0.89711454463019424</v>
      </c>
      <c r="F315" t="str">
        <f t="shared" si="4"/>
        <v>B</v>
      </c>
    </row>
    <row r="316" spans="1:6" x14ac:dyDescent="0.25">
      <c r="A316" t="s">
        <v>732</v>
      </c>
      <c r="B316" t="s">
        <v>1206</v>
      </c>
      <c r="C316">
        <v>8330.2513199999994</v>
      </c>
      <c r="D316" s="11">
        <v>5.370361866989257E-3</v>
      </c>
      <c r="E316" s="11">
        <f>SUMIF($A$2:A316, A316, $C$2:C316) / SUMIF($A$2:$A$100000, A316, $C$2:$C$100000)</f>
        <v>0.9024849064971836</v>
      </c>
      <c r="F316" t="str">
        <f t="shared" si="4"/>
        <v>B</v>
      </c>
    </row>
    <row r="317" spans="1:6" x14ac:dyDescent="0.25">
      <c r="A317" t="s">
        <v>732</v>
      </c>
      <c r="B317" t="s">
        <v>1190</v>
      </c>
      <c r="C317">
        <v>7854.6931199999999</v>
      </c>
      <c r="D317" s="11">
        <v>5.0637781248298371E-3</v>
      </c>
      <c r="E317" s="11">
        <f>SUMIF($A$2:A317, A317, $C$2:C317) / SUMIF($A$2:$A$100000, A317, $C$2:$C$100000)</f>
        <v>0.90754868462201332</v>
      </c>
      <c r="F317" t="str">
        <f t="shared" si="4"/>
        <v>B</v>
      </c>
    </row>
    <row r="318" spans="1:6" x14ac:dyDescent="0.25">
      <c r="A318" t="s">
        <v>732</v>
      </c>
      <c r="B318" t="s">
        <v>950</v>
      </c>
      <c r="C318">
        <v>7738.9596900000006</v>
      </c>
      <c r="D318" s="11">
        <v>4.9891668825836821E-3</v>
      </c>
      <c r="E318" s="11">
        <f>SUMIF($A$2:A318, A318, $C$2:C318) / SUMIF($A$2:$A$100000, A318, $C$2:$C$100000)</f>
        <v>0.91253785150459699</v>
      </c>
      <c r="F318" t="str">
        <f t="shared" si="4"/>
        <v>B</v>
      </c>
    </row>
    <row r="319" spans="1:6" x14ac:dyDescent="0.25">
      <c r="A319" t="s">
        <v>732</v>
      </c>
      <c r="B319" t="s">
        <v>864</v>
      </c>
      <c r="C319">
        <v>7703.8640800000003</v>
      </c>
      <c r="D319" s="11">
        <v>4.966541379654351E-3</v>
      </c>
      <c r="E319" s="11">
        <f>SUMIF($A$2:A319, A319, $C$2:C319) / SUMIF($A$2:$A$100000, A319, $C$2:$C$100000)</f>
        <v>0.91750439288425134</v>
      </c>
      <c r="F319" t="str">
        <f t="shared" si="4"/>
        <v>B</v>
      </c>
    </row>
    <row r="320" spans="1:6" x14ac:dyDescent="0.25">
      <c r="A320" t="s">
        <v>732</v>
      </c>
      <c r="B320" t="s">
        <v>1097</v>
      </c>
      <c r="C320">
        <v>7327.9533600000004</v>
      </c>
      <c r="D320" s="11">
        <v>4.7241985596684017E-3</v>
      </c>
      <c r="E320" s="11">
        <f>SUMIF($A$2:A320, A320, $C$2:C320) / SUMIF($A$2:$A$100000, A320, $C$2:$C$100000)</f>
        <v>0.92222859144391967</v>
      </c>
      <c r="F320" t="str">
        <f t="shared" si="4"/>
        <v>B</v>
      </c>
    </row>
    <row r="321" spans="1:6" x14ac:dyDescent="0.25">
      <c r="A321" t="s">
        <v>732</v>
      </c>
      <c r="B321" t="s">
        <v>1005</v>
      </c>
      <c r="C321">
        <v>7120.6486400000003</v>
      </c>
      <c r="D321" s="11">
        <v>4.5905529683929053E-3</v>
      </c>
      <c r="E321" s="11">
        <f>SUMIF($A$2:A321, A321, $C$2:C321) / SUMIF($A$2:$A$100000, A321, $C$2:$C$100000)</f>
        <v>0.92681914441231261</v>
      </c>
      <c r="F321" t="str">
        <f t="shared" si="4"/>
        <v>B</v>
      </c>
    </row>
    <row r="322" spans="1:6" x14ac:dyDescent="0.25">
      <c r="A322" t="s">
        <v>732</v>
      </c>
      <c r="B322" t="s">
        <v>912</v>
      </c>
      <c r="C322">
        <v>7098.5495999999994</v>
      </c>
      <c r="D322" s="11">
        <v>4.5763061183095068E-3</v>
      </c>
      <c r="E322" s="11">
        <f>SUMIF($A$2:A322, A322, $C$2:C322) / SUMIF($A$2:$A$100000, A322, $C$2:$C$100000)</f>
        <v>0.93139545053062212</v>
      </c>
      <c r="F322" t="str">
        <f t="shared" ref="F322:F385" si="5">IF(E322&lt;=0.8,"A",IF(E322&lt;=0.95,"B","C"))</f>
        <v>B</v>
      </c>
    </row>
    <row r="323" spans="1:6" x14ac:dyDescent="0.25">
      <c r="A323" t="s">
        <v>732</v>
      </c>
      <c r="B323" t="s">
        <v>902</v>
      </c>
      <c r="C323">
        <v>6824.2884000000004</v>
      </c>
      <c r="D323" s="11">
        <v>4.3994948993564256E-3</v>
      </c>
      <c r="E323" s="11">
        <f>SUMIF($A$2:A323, A323, $C$2:C323) / SUMIF($A$2:$A$100000, A323, $C$2:$C$100000)</f>
        <v>0.93579494542997854</v>
      </c>
      <c r="F323" t="str">
        <f t="shared" si="5"/>
        <v>B</v>
      </c>
    </row>
    <row r="324" spans="1:6" x14ac:dyDescent="0.25">
      <c r="A324" t="s">
        <v>732</v>
      </c>
      <c r="B324" t="s">
        <v>988</v>
      </c>
      <c r="C324">
        <v>6468.2751599999992</v>
      </c>
      <c r="D324" s="11">
        <v>4.1699796236709255E-3</v>
      </c>
      <c r="E324" s="11">
        <f>SUMIF($A$2:A324, A324, $C$2:C324) / SUMIF($A$2:$A$100000, A324, $C$2:$C$100000)</f>
        <v>0.93996492505364948</v>
      </c>
      <c r="F324" t="str">
        <f t="shared" si="5"/>
        <v>B</v>
      </c>
    </row>
    <row r="325" spans="1:6" x14ac:dyDescent="0.25">
      <c r="A325" t="s">
        <v>732</v>
      </c>
      <c r="B325" t="s">
        <v>1062</v>
      </c>
      <c r="C325">
        <v>6229.7423999999992</v>
      </c>
      <c r="D325" s="11">
        <v>4.0162018816649742E-3</v>
      </c>
      <c r="E325" s="11">
        <f>SUMIF($A$2:A325, A325, $C$2:C325) / SUMIF($A$2:$A$100000, A325, $C$2:$C$100000)</f>
        <v>0.94398112693531444</v>
      </c>
      <c r="F325" t="str">
        <f t="shared" si="5"/>
        <v>B</v>
      </c>
    </row>
    <row r="326" spans="1:6" x14ac:dyDescent="0.25">
      <c r="A326" t="s">
        <v>732</v>
      </c>
      <c r="B326" t="s">
        <v>1331</v>
      </c>
      <c r="C326">
        <v>5962.1422499999999</v>
      </c>
      <c r="D326" s="11">
        <v>3.8436849207768597E-3</v>
      </c>
      <c r="E326" s="11">
        <f>SUMIF($A$2:A326, A326, $C$2:C326) / SUMIF($A$2:$A$100000, A326, $C$2:$C$100000)</f>
        <v>0.94782481185609135</v>
      </c>
      <c r="F326" t="str">
        <f t="shared" si="5"/>
        <v>B</v>
      </c>
    </row>
    <row r="327" spans="1:6" x14ac:dyDescent="0.25">
      <c r="A327" t="s">
        <v>732</v>
      </c>
      <c r="B327" t="s">
        <v>852</v>
      </c>
      <c r="C327">
        <v>5769.2758000000003</v>
      </c>
      <c r="D327" s="11">
        <v>3.7193474201765069E-3</v>
      </c>
      <c r="E327" s="11">
        <f>SUMIF($A$2:A327, A327, $C$2:C327) / SUMIF($A$2:$A$100000, A327, $C$2:$C$100000)</f>
        <v>0.95154415927626779</v>
      </c>
      <c r="F327" t="str">
        <f t="shared" si="5"/>
        <v>C</v>
      </c>
    </row>
    <row r="328" spans="1:6" x14ac:dyDescent="0.25">
      <c r="A328" t="s">
        <v>732</v>
      </c>
      <c r="B328" t="s">
        <v>1325</v>
      </c>
      <c r="C328">
        <v>5725.6496000000006</v>
      </c>
      <c r="D328" s="11">
        <v>3.6912224006684946E-3</v>
      </c>
      <c r="E328" s="11">
        <f>SUMIF($A$2:A328, A328, $C$2:C328) / SUMIF($A$2:$A$100000, A328, $C$2:$C$100000)</f>
        <v>0.95523538167693622</v>
      </c>
      <c r="F328" t="str">
        <f t="shared" si="5"/>
        <v>C</v>
      </c>
    </row>
    <row r="329" spans="1:6" x14ac:dyDescent="0.25">
      <c r="A329" t="s">
        <v>732</v>
      </c>
      <c r="B329" t="s">
        <v>1180</v>
      </c>
      <c r="C329">
        <v>5565.3272500000003</v>
      </c>
      <c r="D329" s="11">
        <v>3.5878654907996448E-3</v>
      </c>
      <c r="E329" s="11">
        <f>SUMIF($A$2:A329, A329, $C$2:C329) / SUMIF($A$2:$A$100000, A329, $C$2:$C$100000)</f>
        <v>0.95882324716773593</v>
      </c>
      <c r="F329" t="str">
        <f t="shared" si="5"/>
        <v>C</v>
      </c>
    </row>
    <row r="330" spans="1:6" x14ac:dyDescent="0.25">
      <c r="A330" t="s">
        <v>732</v>
      </c>
      <c r="B330" t="s">
        <v>967</v>
      </c>
      <c r="C330">
        <v>5280.8577599999999</v>
      </c>
      <c r="D330" s="11">
        <v>3.4044731725210789E-3</v>
      </c>
      <c r="E330" s="11">
        <f>SUMIF($A$2:A330, A330, $C$2:C330) / SUMIF($A$2:$A$100000, A330, $C$2:$C$100000)</f>
        <v>0.96222772034025705</v>
      </c>
      <c r="F330" t="str">
        <f t="shared" si="5"/>
        <v>C</v>
      </c>
    </row>
    <row r="331" spans="1:6" x14ac:dyDescent="0.25">
      <c r="A331" t="s">
        <v>732</v>
      </c>
      <c r="B331" t="s">
        <v>1359</v>
      </c>
      <c r="C331">
        <v>5096.4790800000001</v>
      </c>
      <c r="D331" s="11">
        <v>3.2856075832224103E-3</v>
      </c>
      <c r="E331" s="11">
        <f>SUMIF($A$2:A331, A331, $C$2:C331) / SUMIF($A$2:$A$100000, A331, $C$2:$C$100000)</f>
        <v>0.96551332792347944</v>
      </c>
      <c r="F331" t="str">
        <f t="shared" si="5"/>
        <v>C</v>
      </c>
    </row>
    <row r="332" spans="1:6" x14ac:dyDescent="0.25">
      <c r="A332" t="s">
        <v>732</v>
      </c>
      <c r="B332" t="s">
        <v>1048</v>
      </c>
      <c r="C332">
        <v>5032.4433599999993</v>
      </c>
      <c r="D332" s="11">
        <v>3.2443249165173189E-3</v>
      </c>
      <c r="E332" s="11">
        <f>SUMIF($A$2:A332, A332, $C$2:C332) / SUMIF($A$2:$A$100000, A332, $C$2:$C$100000)</f>
        <v>0.96875765283999671</v>
      </c>
      <c r="F332" t="str">
        <f t="shared" si="5"/>
        <v>C</v>
      </c>
    </row>
    <row r="333" spans="1:6" x14ac:dyDescent="0.25">
      <c r="A333" t="s">
        <v>732</v>
      </c>
      <c r="B333" t="s">
        <v>813</v>
      </c>
      <c r="C333">
        <v>4877.1379800000004</v>
      </c>
      <c r="D333" s="11">
        <v>3.1442023561705718E-3</v>
      </c>
      <c r="E333" s="11">
        <f>SUMIF($A$2:A333, A333, $C$2:C333) / SUMIF($A$2:$A$100000, A333, $C$2:$C$100000)</f>
        <v>0.97190185519616734</v>
      </c>
      <c r="F333" t="str">
        <f t="shared" si="5"/>
        <v>C</v>
      </c>
    </row>
    <row r="334" spans="1:6" x14ac:dyDescent="0.25">
      <c r="A334" t="s">
        <v>732</v>
      </c>
      <c r="B334" t="s">
        <v>920</v>
      </c>
      <c r="C334">
        <v>4831.9464600000001</v>
      </c>
      <c r="D334" s="11">
        <v>3.1150682032625317E-3</v>
      </c>
      <c r="E334" s="11">
        <f>SUMIF($A$2:A334, A334, $C$2:C334) / SUMIF($A$2:$A$100000, A334, $C$2:$C$100000)</f>
        <v>0.97501692339942991</v>
      </c>
      <c r="F334" t="str">
        <f t="shared" si="5"/>
        <v>C</v>
      </c>
    </row>
    <row r="335" spans="1:6" x14ac:dyDescent="0.25">
      <c r="A335" t="s">
        <v>732</v>
      </c>
      <c r="B335" t="s">
        <v>1278</v>
      </c>
      <c r="C335">
        <v>4826.5396199999996</v>
      </c>
      <c r="D335" s="11">
        <v>3.1115825116259299E-3</v>
      </c>
      <c r="E335" s="11">
        <f>SUMIF($A$2:A335, A335, $C$2:C335) / SUMIF($A$2:$A$100000, A335, $C$2:$C$100000)</f>
        <v>0.97812850591105582</v>
      </c>
      <c r="F335" t="str">
        <f t="shared" si="5"/>
        <v>C</v>
      </c>
    </row>
    <row r="336" spans="1:6" x14ac:dyDescent="0.25">
      <c r="A336" t="s">
        <v>732</v>
      </c>
      <c r="B336" t="s">
        <v>1228</v>
      </c>
      <c r="C336">
        <v>4682.9519799999998</v>
      </c>
      <c r="D336" s="11">
        <v>3.0190141656294997E-3</v>
      </c>
      <c r="E336" s="11">
        <f>SUMIF($A$2:A336, A336, $C$2:C336) / SUMIF($A$2:$A$100000, A336, $C$2:$C$100000)</f>
        <v>0.98114752007668526</v>
      </c>
      <c r="F336" t="str">
        <f t="shared" si="5"/>
        <v>C</v>
      </c>
    </row>
    <row r="337" spans="1:6" x14ac:dyDescent="0.25">
      <c r="A337" t="s">
        <v>732</v>
      </c>
      <c r="B337" t="s">
        <v>992</v>
      </c>
      <c r="C337">
        <v>4375.3620000000001</v>
      </c>
      <c r="D337" s="11">
        <v>2.8207164869875558E-3</v>
      </c>
      <c r="E337" s="11">
        <f>SUMIF($A$2:A337, A337, $C$2:C337) / SUMIF($A$2:$A$100000, A337, $C$2:$C$100000)</f>
        <v>0.98396823656367272</v>
      </c>
      <c r="F337" t="str">
        <f t="shared" si="5"/>
        <v>C</v>
      </c>
    </row>
    <row r="338" spans="1:6" x14ac:dyDescent="0.25">
      <c r="A338" t="s">
        <v>732</v>
      </c>
      <c r="B338" t="s">
        <v>1031</v>
      </c>
      <c r="C338">
        <v>3190.8713200000002</v>
      </c>
      <c r="D338" s="11">
        <v>2.0570968391140539E-3</v>
      </c>
      <c r="E338" s="11">
        <f>SUMIF($A$2:A338, A338, $C$2:C338) / SUMIF($A$2:$A$100000, A338, $C$2:$C$100000)</f>
        <v>0.98602533340278675</v>
      </c>
      <c r="F338" t="str">
        <f t="shared" si="5"/>
        <v>C</v>
      </c>
    </row>
    <row r="339" spans="1:6" x14ac:dyDescent="0.25">
      <c r="A339" t="s">
        <v>732</v>
      </c>
      <c r="B339" t="s">
        <v>1052</v>
      </c>
      <c r="C339">
        <v>2915.4540999999999</v>
      </c>
      <c r="D339" s="11">
        <v>1.879540355043872E-3</v>
      </c>
      <c r="E339" s="11">
        <f>SUMIF($A$2:A339, A339, $C$2:C339) / SUMIF($A$2:$A$100000, A339, $C$2:$C$100000)</f>
        <v>0.98790487375783065</v>
      </c>
      <c r="F339" t="str">
        <f t="shared" si="5"/>
        <v>C</v>
      </c>
    </row>
    <row r="340" spans="1:6" x14ac:dyDescent="0.25">
      <c r="A340" t="s">
        <v>732</v>
      </c>
      <c r="B340" t="s">
        <v>740</v>
      </c>
      <c r="C340">
        <v>2886.4496399999998</v>
      </c>
      <c r="D340" s="11">
        <v>1.8608417059907945E-3</v>
      </c>
      <c r="E340" s="11">
        <f>SUMIF($A$2:A340, A340, $C$2:C340) / SUMIF($A$2:$A$100000, A340, $C$2:$C$100000)</f>
        <v>0.98976571546382142</v>
      </c>
      <c r="F340" t="str">
        <f t="shared" si="5"/>
        <v>C</v>
      </c>
    </row>
    <row r="341" spans="1:6" x14ac:dyDescent="0.25">
      <c r="A341" t="s">
        <v>732</v>
      </c>
      <c r="B341" t="s">
        <v>1165</v>
      </c>
      <c r="C341">
        <v>2627.6239999999998</v>
      </c>
      <c r="D341" s="11">
        <v>1.6939815124792392E-3</v>
      </c>
      <c r="E341" s="11">
        <f>SUMIF($A$2:A341, A341, $C$2:C341) / SUMIF($A$2:$A$100000, A341, $C$2:$C$100000)</f>
        <v>0.99145969697630065</v>
      </c>
      <c r="F341" t="str">
        <f t="shared" si="5"/>
        <v>C</v>
      </c>
    </row>
    <row r="342" spans="1:6" x14ac:dyDescent="0.25">
      <c r="A342" t="s">
        <v>732</v>
      </c>
      <c r="B342" t="s">
        <v>951</v>
      </c>
      <c r="C342">
        <v>2231.6467200000002</v>
      </c>
      <c r="D342" s="11">
        <v>1.4387021453849309E-3</v>
      </c>
      <c r="E342" s="11">
        <f>SUMIF($A$2:A342, A342, $C$2:C342) / SUMIF($A$2:$A$100000, A342, $C$2:$C$100000)</f>
        <v>0.99289839912168565</v>
      </c>
      <c r="F342" t="str">
        <f t="shared" si="5"/>
        <v>C</v>
      </c>
    </row>
    <row r="343" spans="1:6" x14ac:dyDescent="0.25">
      <c r="A343" t="s">
        <v>732</v>
      </c>
      <c r="B343" t="s">
        <v>1283</v>
      </c>
      <c r="C343">
        <v>1846.8040799999999</v>
      </c>
      <c r="D343" s="11">
        <v>1.1906010786517515E-3</v>
      </c>
      <c r="E343" s="11">
        <f>SUMIF($A$2:A343, A343, $C$2:C343) / SUMIF($A$2:$A$100000, A343, $C$2:$C$100000)</f>
        <v>0.99408900020033741</v>
      </c>
      <c r="F343" t="str">
        <f t="shared" si="5"/>
        <v>C</v>
      </c>
    </row>
    <row r="344" spans="1:6" x14ac:dyDescent="0.25">
      <c r="A344" t="s">
        <v>732</v>
      </c>
      <c r="B344" t="s">
        <v>1314</v>
      </c>
      <c r="C344">
        <v>1801.4076000000002</v>
      </c>
      <c r="D344" s="11">
        <v>1.1613347917508734E-3</v>
      </c>
      <c r="E344" s="11">
        <f>SUMIF($A$2:A344, A344, $C$2:C344) / SUMIF($A$2:$A$100000, A344, $C$2:$C$100000)</f>
        <v>0.99525033499208826</v>
      </c>
      <c r="F344" t="str">
        <f t="shared" si="5"/>
        <v>C</v>
      </c>
    </row>
    <row r="345" spans="1:6" x14ac:dyDescent="0.25">
      <c r="A345" t="s">
        <v>732</v>
      </c>
      <c r="B345" t="s">
        <v>945</v>
      </c>
      <c r="C345">
        <v>1774.8072</v>
      </c>
      <c r="D345" s="11">
        <v>1.144185996556221E-3</v>
      </c>
      <c r="E345" s="11">
        <f>SUMIF($A$2:A345, A345, $C$2:C345) / SUMIF($A$2:$A$100000, A345, $C$2:$C$100000)</f>
        <v>0.99639452098864445</v>
      </c>
      <c r="F345" t="str">
        <f t="shared" si="5"/>
        <v>C</v>
      </c>
    </row>
    <row r="346" spans="1:6" x14ac:dyDescent="0.25">
      <c r="A346" t="s">
        <v>732</v>
      </c>
      <c r="B346" t="s">
        <v>1039</v>
      </c>
      <c r="C346">
        <v>1641.7107199999998</v>
      </c>
      <c r="D346" s="11">
        <v>1.0583811110413746E-3</v>
      </c>
      <c r="E346" s="11">
        <f>SUMIF($A$2:A346, A346, $C$2:C346) / SUMIF($A$2:$A$100000, A346, $C$2:$C$100000)</f>
        <v>0.99745290209968585</v>
      </c>
      <c r="F346" t="str">
        <f t="shared" si="5"/>
        <v>C</v>
      </c>
    </row>
    <row r="347" spans="1:6" x14ac:dyDescent="0.25">
      <c r="A347" t="s">
        <v>732</v>
      </c>
      <c r="B347" t="s">
        <v>1349</v>
      </c>
      <c r="C347">
        <v>846.34703999999988</v>
      </c>
      <c r="D347" s="11">
        <v>5.4562457904994285E-4</v>
      </c>
      <c r="E347" s="11">
        <f>SUMIF($A$2:A347, A347, $C$2:C347) / SUMIF($A$2:$A$100000, A347, $C$2:$C$100000)</f>
        <v>0.99799852667873579</v>
      </c>
      <c r="F347" t="str">
        <f t="shared" si="5"/>
        <v>C</v>
      </c>
    </row>
    <row r="348" spans="1:6" x14ac:dyDescent="0.25">
      <c r="A348" t="s">
        <v>732</v>
      </c>
      <c r="B348" t="s">
        <v>823</v>
      </c>
      <c r="C348">
        <v>624.43503999999996</v>
      </c>
      <c r="D348" s="11">
        <v>4.0256193941912323E-4</v>
      </c>
      <c r="E348" s="11">
        <f>SUMIF($A$2:A348, A348, $C$2:C348) / SUMIF($A$2:$A$100000, A348, $C$2:$C$100000)</f>
        <v>0.9984010886181548</v>
      </c>
      <c r="F348" t="str">
        <f t="shared" si="5"/>
        <v>C</v>
      </c>
    </row>
    <row r="349" spans="1:6" x14ac:dyDescent="0.25">
      <c r="A349" t="s">
        <v>732</v>
      </c>
      <c r="B349" t="s">
        <v>981</v>
      </c>
      <c r="C349">
        <v>607.30668000000003</v>
      </c>
      <c r="D349" s="11">
        <v>3.9151959653479547E-4</v>
      </c>
      <c r="E349" s="11">
        <f>SUMIF($A$2:A349, A349, $C$2:C349) / SUMIF($A$2:$A$100000, A349, $C$2:$C$100000)</f>
        <v>0.99879260821468951</v>
      </c>
      <c r="F349" t="str">
        <f t="shared" si="5"/>
        <v>C</v>
      </c>
    </row>
    <row r="350" spans="1:6" x14ac:dyDescent="0.25">
      <c r="A350" t="s">
        <v>732</v>
      </c>
      <c r="B350" t="s">
        <v>785</v>
      </c>
      <c r="C350">
        <v>599.53200000000004</v>
      </c>
      <c r="D350" s="11">
        <v>3.8650740141652818E-4</v>
      </c>
      <c r="E350" s="11">
        <f>SUMIF($A$2:A350, A350, $C$2:C350) / SUMIF($A$2:$A$100000, A350, $C$2:$C$100000)</f>
        <v>0.99917911561610606</v>
      </c>
      <c r="F350" t="str">
        <f t="shared" si="5"/>
        <v>C</v>
      </c>
    </row>
    <row r="351" spans="1:6" x14ac:dyDescent="0.25">
      <c r="A351" t="s">
        <v>732</v>
      </c>
      <c r="B351" t="s">
        <v>1265</v>
      </c>
      <c r="C351">
        <v>534.57695999999999</v>
      </c>
      <c r="D351" s="11">
        <v>3.4463206578922773E-4</v>
      </c>
      <c r="E351" s="11">
        <f>SUMIF($A$2:A351, A351, $C$2:C351) / SUMIF($A$2:$A$100000, A351, $C$2:$C$100000)</f>
        <v>0.99952374768189522</v>
      </c>
      <c r="F351" t="str">
        <f t="shared" si="5"/>
        <v>C</v>
      </c>
    </row>
    <row r="352" spans="1:6" x14ac:dyDescent="0.25">
      <c r="A352" t="s">
        <v>732</v>
      </c>
      <c r="B352" t="s">
        <v>817</v>
      </c>
      <c r="C352">
        <v>524.81174999999996</v>
      </c>
      <c r="D352" s="11">
        <v>3.383366120997054E-4</v>
      </c>
      <c r="E352" s="11">
        <f>SUMIF($A$2:A352, A352, $C$2:C352) / SUMIF($A$2:$A$100000, A352, $C$2:$C$100000)</f>
        <v>0.99986208429399503</v>
      </c>
      <c r="F352" t="str">
        <f t="shared" si="5"/>
        <v>C</v>
      </c>
    </row>
    <row r="353" spans="1:6" x14ac:dyDescent="0.25">
      <c r="A353" t="s">
        <v>732</v>
      </c>
      <c r="B353" t="s">
        <v>830</v>
      </c>
      <c r="C353">
        <v>147.00756000000001</v>
      </c>
      <c r="D353" s="11">
        <v>9.4773106363270603E-5</v>
      </c>
      <c r="E353" s="11">
        <f>SUMIF($A$2:A353, A353, $C$2:C353) / SUMIF($A$2:$A$100000, A353, $C$2:$C$100000)</f>
        <v>0.99995685740035833</v>
      </c>
      <c r="F353" t="str">
        <f t="shared" si="5"/>
        <v>C</v>
      </c>
    </row>
    <row r="354" spans="1:6" x14ac:dyDescent="0.25">
      <c r="A354" t="s">
        <v>732</v>
      </c>
      <c r="B354" t="s">
        <v>1032</v>
      </c>
      <c r="C354">
        <v>66.920760000000001</v>
      </c>
      <c r="D354" s="11">
        <v>4.3142599641752466E-5</v>
      </c>
      <c r="E354" s="11">
        <f>SUMIF($A$2:A354, A354, $C$2:C354) / SUMIF($A$2:$A$100000, A354, $C$2:$C$100000)</f>
        <v>1</v>
      </c>
      <c r="F354" t="str">
        <f t="shared" si="5"/>
        <v>C</v>
      </c>
    </row>
    <row r="355" spans="1:6" x14ac:dyDescent="0.25">
      <c r="A355" t="s">
        <v>729</v>
      </c>
      <c r="B355" t="s">
        <v>781</v>
      </c>
      <c r="C355">
        <v>109244</v>
      </c>
      <c r="D355" s="11">
        <v>6.1568162743776203E-2</v>
      </c>
      <c r="E355" s="11">
        <f>SUMIF($A$2:A355, A355, $C$2:C355) / SUMIF($A$2:$A$100000, A355, $C$2:$C$100000)</f>
        <v>6.1568162743776231E-2</v>
      </c>
      <c r="F355" t="str">
        <f t="shared" si="5"/>
        <v>A</v>
      </c>
    </row>
    <row r="356" spans="1:6" x14ac:dyDescent="0.25">
      <c r="A356" t="s">
        <v>729</v>
      </c>
      <c r="B356" t="s">
        <v>1345</v>
      </c>
      <c r="C356">
        <v>82141.339799999987</v>
      </c>
      <c r="D356" s="11">
        <v>4.6293539020891041E-2</v>
      </c>
      <c r="E356" s="11">
        <f>SUMIF($A$2:A356, A356, $C$2:C356) / SUMIF($A$2:$A$100000, A356, $C$2:$C$100000)</f>
        <v>0.10786170176466729</v>
      </c>
      <c r="F356" t="str">
        <f t="shared" si="5"/>
        <v>A</v>
      </c>
    </row>
    <row r="357" spans="1:6" x14ac:dyDescent="0.25">
      <c r="A357" t="s">
        <v>729</v>
      </c>
      <c r="B357" t="s">
        <v>1010</v>
      </c>
      <c r="C357">
        <v>79548.755999999994</v>
      </c>
      <c r="D357" s="11">
        <v>4.483240045652799E-2</v>
      </c>
      <c r="E357" s="11">
        <f>SUMIF($A$2:A357, A357, $C$2:C357) / SUMIF($A$2:$A$100000, A357, $C$2:$C$100000)</f>
        <v>0.15269410222119531</v>
      </c>
      <c r="F357" t="str">
        <f t="shared" si="5"/>
        <v>A</v>
      </c>
    </row>
    <row r="358" spans="1:6" x14ac:dyDescent="0.25">
      <c r="A358" t="s">
        <v>729</v>
      </c>
      <c r="B358" t="s">
        <v>957</v>
      </c>
      <c r="C358">
        <v>66988.771199999988</v>
      </c>
      <c r="D358" s="11">
        <v>3.7753794874292299E-2</v>
      </c>
      <c r="E358" s="11">
        <f>SUMIF($A$2:A358, A358, $C$2:C358) / SUMIF($A$2:$A$100000, A358, $C$2:$C$100000)</f>
        <v>0.19044789709548759</v>
      </c>
      <c r="F358" t="str">
        <f t="shared" si="5"/>
        <v>A</v>
      </c>
    </row>
    <row r="359" spans="1:6" x14ac:dyDescent="0.25">
      <c r="A359" t="s">
        <v>729</v>
      </c>
      <c r="B359" t="s">
        <v>814</v>
      </c>
      <c r="C359">
        <v>60292.805299999993</v>
      </c>
      <c r="D359" s="11">
        <v>3.3980056103668964E-2</v>
      </c>
      <c r="E359" s="11">
        <f>SUMIF($A$2:A359, A359, $C$2:C359) / SUMIF($A$2:$A$100000, A359, $C$2:$C$100000)</f>
        <v>0.22442795319915659</v>
      </c>
      <c r="F359" t="str">
        <f t="shared" si="5"/>
        <v>A</v>
      </c>
    </row>
    <row r="360" spans="1:6" x14ac:dyDescent="0.25">
      <c r="A360" t="s">
        <v>729</v>
      </c>
      <c r="B360" t="s">
        <v>1324</v>
      </c>
      <c r="C360">
        <v>51768.181920000003</v>
      </c>
      <c r="D360" s="11">
        <v>2.9175715365603358E-2</v>
      </c>
      <c r="E360" s="11">
        <f>SUMIF($A$2:A360, A360, $C$2:C360) / SUMIF($A$2:$A$100000, A360, $C$2:$C$100000)</f>
        <v>0.25360366856475997</v>
      </c>
      <c r="F360" t="str">
        <f t="shared" si="5"/>
        <v>A</v>
      </c>
    </row>
    <row r="361" spans="1:6" x14ac:dyDescent="0.25">
      <c r="A361" t="s">
        <v>729</v>
      </c>
      <c r="B361" t="s">
        <v>1356</v>
      </c>
      <c r="C361">
        <v>50090.397499999999</v>
      </c>
      <c r="D361" s="11">
        <v>2.8230143030101799E-2</v>
      </c>
      <c r="E361" s="11">
        <f>SUMIF($A$2:A361, A361, $C$2:C361) / SUMIF($A$2:$A$100000, A361, $C$2:$C$100000)</f>
        <v>0.28183381159486176</v>
      </c>
      <c r="F361" t="str">
        <f t="shared" si="5"/>
        <v>A</v>
      </c>
    </row>
    <row r="362" spans="1:6" x14ac:dyDescent="0.25">
      <c r="A362" t="s">
        <v>729</v>
      </c>
      <c r="B362" t="s">
        <v>1091</v>
      </c>
      <c r="C362">
        <v>49336.511399999996</v>
      </c>
      <c r="D362" s="11">
        <v>2.7805264939817012E-2</v>
      </c>
      <c r="E362" s="11">
        <f>SUMIF($A$2:A362, A362, $C$2:C362) / SUMIF($A$2:$A$100000, A362, $C$2:$C$100000)</f>
        <v>0.30963907653467881</v>
      </c>
      <c r="F362" t="str">
        <f t="shared" si="5"/>
        <v>A</v>
      </c>
    </row>
    <row r="363" spans="1:6" x14ac:dyDescent="0.25">
      <c r="A363" t="s">
        <v>729</v>
      </c>
      <c r="B363" t="s">
        <v>937</v>
      </c>
      <c r="C363">
        <v>47962.717579999997</v>
      </c>
      <c r="D363" s="11">
        <v>2.7031016821053931E-2</v>
      </c>
      <c r="E363" s="11">
        <f>SUMIF($A$2:A363, A363, $C$2:C363) / SUMIF($A$2:$A$100000, A363, $C$2:$C$100000)</f>
        <v>0.33667009335573272</v>
      </c>
      <c r="F363" t="str">
        <f t="shared" si="5"/>
        <v>A</v>
      </c>
    </row>
    <row r="364" spans="1:6" x14ac:dyDescent="0.25">
      <c r="A364" t="s">
        <v>729</v>
      </c>
      <c r="B364" t="s">
        <v>1116</v>
      </c>
      <c r="C364">
        <v>47693.373</v>
      </c>
      <c r="D364" s="11">
        <v>2.6879218544392569E-2</v>
      </c>
      <c r="E364" s="11">
        <f>SUMIF($A$2:A364, A364, $C$2:C364) / SUMIF($A$2:$A$100000, A364, $C$2:$C$100000)</f>
        <v>0.36354931190012529</v>
      </c>
      <c r="F364" t="str">
        <f t="shared" si="5"/>
        <v>A</v>
      </c>
    </row>
    <row r="365" spans="1:6" x14ac:dyDescent="0.25">
      <c r="A365" t="s">
        <v>729</v>
      </c>
      <c r="B365" t="s">
        <v>1110</v>
      </c>
      <c r="C365">
        <v>43553.493060000001</v>
      </c>
      <c r="D365" s="11">
        <v>2.4546048742063706E-2</v>
      </c>
      <c r="E365" s="11">
        <f>SUMIF($A$2:A365, A365, $C$2:C365) / SUMIF($A$2:$A$100000, A365, $C$2:$C$100000)</f>
        <v>0.38809536064218902</v>
      </c>
      <c r="F365" t="str">
        <f t="shared" si="5"/>
        <v>A</v>
      </c>
    </row>
    <row r="366" spans="1:6" x14ac:dyDescent="0.25">
      <c r="A366" t="s">
        <v>729</v>
      </c>
      <c r="B366" t="s">
        <v>1213</v>
      </c>
      <c r="C366">
        <v>40488.792960000006</v>
      </c>
      <c r="D366" s="11">
        <v>2.2818833018383992E-2</v>
      </c>
      <c r="E366" s="11">
        <f>SUMIF($A$2:A366, A366, $C$2:C366) / SUMIF($A$2:$A$100000, A366, $C$2:$C$100000)</f>
        <v>0.41091419366057302</v>
      </c>
      <c r="F366" t="str">
        <f t="shared" si="5"/>
        <v>A</v>
      </c>
    </row>
    <row r="367" spans="1:6" x14ac:dyDescent="0.25">
      <c r="A367" t="s">
        <v>729</v>
      </c>
      <c r="B367" t="s">
        <v>1036</v>
      </c>
      <c r="C367">
        <v>39686.4182</v>
      </c>
      <c r="D367" s="11">
        <v>2.236662749858264E-2</v>
      </c>
      <c r="E367" s="11">
        <f>SUMIF($A$2:A367, A367, $C$2:C367) / SUMIF($A$2:$A$100000, A367, $C$2:$C$100000)</f>
        <v>0.43328082115915567</v>
      </c>
      <c r="F367" t="str">
        <f t="shared" si="5"/>
        <v>A</v>
      </c>
    </row>
    <row r="368" spans="1:6" x14ac:dyDescent="0.25">
      <c r="A368" t="s">
        <v>729</v>
      </c>
      <c r="B368" t="s">
        <v>1056</v>
      </c>
      <c r="C368">
        <v>39546.774539999999</v>
      </c>
      <c r="D368" s="11">
        <v>2.2287926576014659E-2</v>
      </c>
      <c r="E368" s="11">
        <f>SUMIF($A$2:A368, A368, $C$2:C368) / SUMIF($A$2:$A$100000, A368, $C$2:$C$100000)</f>
        <v>0.45556874773517031</v>
      </c>
      <c r="F368" t="str">
        <f t="shared" si="5"/>
        <v>A</v>
      </c>
    </row>
    <row r="369" spans="1:6" x14ac:dyDescent="0.25">
      <c r="A369" t="s">
        <v>729</v>
      </c>
      <c r="B369" t="s">
        <v>854</v>
      </c>
      <c r="C369">
        <v>39516.804389999998</v>
      </c>
      <c r="D369" s="11">
        <v>2.2271035881123814E-2</v>
      </c>
      <c r="E369" s="11">
        <f>SUMIF($A$2:A369, A369, $C$2:C369) / SUMIF($A$2:$A$100000, A369, $C$2:$C$100000)</f>
        <v>0.47783978361629414</v>
      </c>
      <c r="F369" t="str">
        <f t="shared" si="5"/>
        <v>A</v>
      </c>
    </row>
    <row r="370" spans="1:6" x14ac:dyDescent="0.25">
      <c r="A370" t="s">
        <v>729</v>
      </c>
      <c r="B370" t="s">
        <v>782</v>
      </c>
      <c r="C370">
        <v>35621.302319999995</v>
      </c>
      <c r="D370" s="11">
        <v>2.007559351893937E-2</v>
      </c>
      <c r="E370" s="11">
        <f>SUMIF($A$2:A370, A370, $C$2:C370) / SUMIF($A$2:$A$100000, A370, $C$2:$C$100000)</f>
        <v>0.49791537713523354</v>
      </c>
      <c r="F370" t="str">
        <f t="shared" si="5"/>
        <v>A</v>
      </c>
    </row>
    <row r="371" spans="1:6" x14ac:dyDescent="0.25">
      <c r="A371" t="s">
        <v>729</v>
      </c>
      <c r="B371" t="s">
        <v>1087</v>
      </c>
      <c r="C371">
        <v>34816.968000000001</v>
      </c>
      <c r="D371" s="11">
        <v>1.9622283622614041E-2</v>
      </c>
      <c r="E371" s="11">
        <f>SUMIF($A$2:A371, A371, $C$2:C371) / SUMIF($A$2:$A$100000, A371, $C$2:$C$100000)</f>
        <v>0.51753766075784757</v>
      </c>
      <c r="F371" t="str">
        <f t="shared" si="5"/>
        <v>A</v>
      </c>
    </row>
    <row r="372" spans="1:6" x14ac:dyDescent="0.25">
      <c r="A372" t="s">
        <v>729</v>
      </c>
      <c r="B372" t="s">
        <v>1301</v>
      </c>
      <c r="C372">
        <v>34307.159999999996</v>
      </c>
      <c r="D372" s="11">
        <v>1.9334964026919272E-2</v>
      </c>
      <c r="E372" s="11">
        <f>SUMIF($A$2:A372, A372, $C$2:C372) / SUMIF($A$2:$A$100000, A372, $C$2:$C$100000)</f>
        <v>0.53687262478476683</v>
      </c>
      <c r="F372" t="str">
        <f t="shared" si="5"/>
        <v>A</v>
      </c>
    </row>
    <row r="373" spans="1:6" x14ac:dyDescent="0.25">
      <c r="A373" t="s">
        <v>729</v>
      </c>
      <c r="B373" t="s">
        <v>1113</v>
      </c>
      <c r="C373">
        <v>33200.038079999998</v>
      </c>
      <c r="D373" s="11">
        <v>1.8711007905322097E-2</v>
      </c>
      <c r="E373" s="11">
        <f>SUMIF($A$2:A373, A373, $C$2:C373) / SUMIF($A$2:$A$100000, A373, $C$2:$C$100000)</f>
        <v>0.55558363269008892</v>
      </c>
      <c r="F373" t="str">
        <f t="shared" si="5"/>
        <v>A</v>
      </c>
    </row>
    <row r="374" spans="1:6" x14ac:dyDescent="0.25">
      <c r="A374" t="s">
        <v>729</v>
      </c>
      <c r="B374" t="s">
        <v>1357</v>
      </c>
      <c r="C374">
        <v>32704.386400000003</v>
      </c>
      <c r="D374" s="11">
        <v>1.8431666584073646E-2</v>
      </c>
      <c r="E374" s="11">
        <f>SUMIF($A$2:A374, A374, $C$2:C374) / SUMIF($A$2:$A$100000, A374, $C$2:$C$100000)</f>
        <v>0.57401529927416262</v>
      </c>
      <c r="F374" t="str">
        <f t="shared" si="5"/>
        <v>A</v>
      </c>
    </row>
    <row r="375" spans="1:6" x14ac:dyDescent="0.25">
      <c r="A375" t="s">
        <v>729</v>
      </c>
      <c r="B375" t="s">
        <v>779</v>
      </c>
      <c r="C375">
        <v>32506.559399999998</v>
      </c>
      <c r="D375" s="11">
        <v>1.8320174466143934E-2</v>
      </c>
      <c r="E375" s="11">
        <f>SUMIF($A$2:A375, A375, $C$2:C375) / SUMIF($A$2:$A$100000, A375, $C$2:$C$100000)</f>
        <v>0.59233547374030648</v>
      </c>
      <c r="F375" t="str">
        <f t="shared" si="5"/>
        <v>A</v>
      </c>
    </row>
    <row r="376" spans="1:6" x14ac:dyDescent="0.25">
      <c r="A376" t="s">
        <v>729</v>
      </c>
      <c r="B376" t="s">
        <v>1147</v>
      </c>
      <c r="C376">
        <v>31513.423040000001</v>
      </c>
      <c r="D376" s="11">
        <v>1.7760458774305102E-2</v>
      </c>
      <c r="E376" s="11">
        <f>SUMIF($A$2:A376, A376, $C$2:C376) / SUMIF($A$2:$A$100000, A376, $C$2:$C$100000)</f>
        <v>0.61009593251461169</v>
      </c>
      <c r="F376" t="str">
        <f t="shared" si="5"/>
        <v>A</v>
      </c>
    </row>
    <row r="377" spans="1:6" x14ac:dyDescent="0.25">
      <c r="A377" t="s">
        <v>729</v>
      </c>
      <c r="B377" t="s">
        <v>1229</v>
      </c>
      <c r="C377">
        <v>30692.47896</v>
      </c>
      <c r="D377" s="11">
        <v>1.72977878841786E-2</v>
      </c>
      <c r="E377" s="11">
        <f>SUMIF($A$2:A377, A377, $C$2:C377) / SUMIF($A$2:$A$100000, A377, $C$2:$C$100000)</f>
        <v>0.62739372039879027</v>
      </c>
      <c r="F377" t="str">
        <f t="shared" si="5"/>
        <v>A</v>
      </c>
    </row>
    <row r="378" spans="1:6" x14ac:dyDescent="0.25">
      <c r="A378" t="s">
        <v>729</v>
      </c>
      <c r="B378" t="s">
        <v>960</v>
      </c>
      <c r="C378">
        <v>30479.418970000002</v>
      </c>
      <c r="D378" s="11">
        <v>1.7177710697893703E-2</v>
      </c>
      <c r="E378" s="11">
        <f>SUMIF($A$2:A378, A378, $C$2:C378) / SUMIF($A$2:$A$100000, A378, $C$2:$C$100000)</f>
        <v>0.64457143109668391</v>
      </c>
      <c r="F378" t="str">
        <f t="shared" si="5"/>
        <v>A</v>
      </c>
    </row>
    <row r="379" spans="1:6" x14ac:dyDescent="0.25">
      <c r="A379" t="s">
        <v>729</v>
      </c>
      <c r="B379" t="s">
        <v>1354</v>
      </c>
      <c r="C379">
        <v>30229.994880000002</v>
      </c>
      <c r="D379" s="11">
        <v>1.7037139289254894E-2</v>
      </c>
      <c r="E379" s="11">
        <f>SUMIF($A$2:A379, A379, $C$2:C379) / SUMIF($A$2:$A$100000, A379, $C$2:$C$100000)</f>
        <v>0.66160857038593879</v>
      </c>
      <c r="F379" t="str">
        <f t="shared" si="5"/>
        <v>A</v>
      </c>
    </row>
    <row r="380" spans="1:6" x14ac:dyDescent="0.25">
      <c r="A380" t="s">
        <v>729</v>
      </c>
      <c r="B380" t="s">
        <v>1282</v>
      </c>
      <c r="C380">
        <v>29673.454499999993</v>
      </c>
      <c r="D380" s="11">
        <v>1.6723482075226448E-2</v>
      </c>
      <c r="E380" s="11">
        <f>SUMIF($A$2:A380, A380, $C$2:C380) / SUMIF($A$2:$A$100000, A380, $C$2:$C$100000)</f>
        <v>0.67833205246116524</v>
      </c>
      <c r="F380" t="str">
        <f t="shared" si="5"/>
        <v>A</v>
      </c>
    </row>
    <row r="381" spans="1:6" x14ac:dyDescent="0.25">
      <c r="A381" t="s">
        <v>729</v>
      </c>
      <c r="B381" t="s">
        <v>878</v>
      </c>
      <c r="C381">
        <v>25672.127039999999</v>
      </c>
      <c r="D381" s="11">
        <v>1.446839822395388E-2</v>
      </c>
      <c r="E381" s="11">
        <f>SUMIF($A$2:A381, A381, $C$2:C381) / SUMIF($A$2:$A$100000, A381, $C$2:$C$100000)</f>
        <v>0.69280045068511908</v>
      </c>
      <c r="F381" t="str">
        <f t="shared" si="5"/>
        <v>A</v>
      </c>
    </row>
    <row r="382" spans="1:6" x14ac:dyDescent="0.25">
      <c r="A382" t="s">
        <v>729</v>
      </c>
      <c r="B382" t="s">
        <v>1230</v>
      </c>
      <c r="C382">
        <v>25249.613219999999</v>
      </c>
      <c r="D382" s="11">
        <v>1.4230276225205623E-2</v>
      </c>
      <c r="E382" s="11">
        <f>SUMIF($A$2:A382, A382, $C$2:C382) / SUMIF($A$2:$A$100000, A382, $C$2:$C$100000)</f>
        <v>0.70703072691032465</v>
      </c>
      <c r="F382" t="str">
        <f t="shared" si="5"/>
        <v>A</v>
      </c>
    </row>
    <row r="383" spans="1:6" x14ac:dyDescent="0.25">
      <c r="A383" t="s">
        <v>729</v>
      </c>
      <c r="B383" t="s">
        <v>1217</v>
      </c>
      <c r="C383">
        <v>21908.731650000002</v>
      </c>
      <c r="D383" s="11">
        <v>1.2347409063535944E-2</v>
      </c>
      <c r="E383" s="11">
        <f>SUMIF($A$2:A383, A383, $C$2:C383) / SUMIF($A$2:$A$100000, A383, $C$2:$C$100000)</f>
        <v>0.71937813597386069</v>
      </c>
      <c r="F383" t="str">
        <f t="shared" si="5"/>
        <v>A</v>
      </c>
    </row>
    <row r="384" spans="1:6" x14ac:dyDescent="0.25">
      <c r="A384" t="s">
        <v>729</v>
      </c>
      <c r="B384" t="s">
        <v>818</v>
      </c>
      <c r="C384">
        <v>21062.61248</v>
      </c>
      <c r="D384" s="11">
        <v>1.1870549897273368E-2</v>
      </c>
      <c r="E384" s="11">
        <f>SUMIF($A$2:A384, A384, $C$2:C384) / SUMIF($A$2:$A$100000, A384, $C$2:$C$100000)</f>
        <v>0.7312486858711339</v>
      </c>
      <c r="F384" t="str">
        <f t="shared" si="5"/>
        <v>A</v>
      </c>
    </row>
    <row r="385" spans="1:6" x14ac:dyDescent="0.25">
      <c r="A385" t="s">
        <v>729</v>
      </c>
      <c r="B385" t="s">
        <v>763</v>
      </c>
      <c r="C385">
        <v>20084.133720000002</v>
      </c>
      <c r="D385" s="11">
        <v>1.1319094993232795E-2</v>
      </c>
      <c r="E385" s="11">
        <f>SUMIF($A$2:A385, A385, $C$2:C385) / SUMIF($A$2:$A$100000, A385, $C$2:$C$100000)</f>
        <v>0.74256778086436681</v>
      </c>
      <c r="F385" t="str">
        <f t="shared" si="5"/>
        <v>A</v>
      </c>
    </row>
    <row r="386" spans="1:6" x14ac:dyDescent="0.25">
      <c r="A386" t="s">
        <v>729</v>
      </c>
      <c r="B386" t="s">
        <v>1021</v>
      </c>
      <c r="C386">
        <v>20028.787380000002</v>
      </c>
      <c r="D386" s="11">
        <v>1.1287902685477748E-2</v>
      </c>
      <c r="E386" s="11">
        <f>SUMIF($A$2:A386, A386, $C$2:C386) / SUMIF($A$2:$A$100000, A386, $C$2:$C$100000)</f>
        <v>0.75385568354984456</v>
      </c>
      <c r="F386" t="str">
        <f t="shared" ref="F386:F449" si="6">IF(E386&lt;=0.8,"A",IF(E386&lt;=0.95,"B","C"))</f>
        <v>A</v>
      </c>
    </row>
    <row r="387" spans="1:6" x14ac:dyDescent="0.25">
      <c r="A387" t="s">
        <v>729</v>
      </c>
      <c r="B387" t="s">
        <v>755</v>
      </c>
      <c r="C387">
        <v>19903.585040000002</v>
      </c>
      <c r="D387" s="11">
        <v>1.1217340658775856E-2</v>
      </c>
      <c r="E387" s="11">
        <f>SUMIF($A$2:A387, A387, $C$2:C387) / SUMIF($A$2:$A$100000, A387, $C$2:$C$100000)</f>
        <v>0.76507302420862044</v>
      </c>
      <c r="F387" t="str">
        <f t="shared" si="6"/>
        <v>A</v>
      </c>
    </row>
    <row r="388" spans="1:6" x14ac:dyDescent="0.25">
      <c r="A388" t="s">
        <v>729</v>
      </c>
      <c r="B388" t="s">
        <v>1284</v>
      </c>
      <c r="C388">
        <v>18830.12472</v>
      </c>
      <c r="D388" s="11">
        <v>1.0612355673964367E-2</v>
      </c>
      <c r="E388" s="11">
        <f>SUMIF($A$2:A388, A388, $C$2:C388) / SUMIF($A$2:$A$100000, A388, $C$2:$C$100000)</f>
        <v>0.77568537988258479</v>
      </c>
      <c r="F388" t="str">
        <f t="shared" si="6"/>
        <v>A</v>
      </c>
    </row>
    <row r="389" spans="1:6" x14ac:dyDescent="0.25">
      <c r="A389" t="s">
        <v>729</v>
      </c>
      <c r="B389" t="s">
        <v>1346</v>
      </c>
      <c r="C389">
        <v>18500.693520000001</v>
      </c>
      <c r="D389" s="11">
        <v>1.0426693543920819E-2</v>
      </c>
      <c r="E389" s="11">
        <f>SUMIF($A$2:A389, A389, $C$2:C389) / SUMIF($A$2:$A$100000, A389, $C$2:$C$100000)</f>
        <v>0.78611207342650558</v>
      </c>
      <c r="F389" t="str">
        <f t="shared" si="6"/>
        <v>A</v>
      </c>
    </row>
    <row r="390" spans="1:6" x14ac:dyDescent="0.25">
      <c r="A390" t="s">
        <v>729</v>
      </c>
      <c r="B390" t="s">
        <v>1133</v>
      </c>
      <c r="C390">
        <v>17731.623</v>
      </c>
      <c r="D390" s="11">
        <v>9.9932577585522802E-3</v>
      </c>
      <c r="E390" s="11">
        <f>SUMIF($A$2:A390, A390, $C$2:C390) / SUMIF($A$2:$A$100000, A390, $C$2:$C$100000)</f>
        <v>0.79610533118505789</v>
      </c>
      <c r="F390" t="str">
        <f t="shared" si="6"/>
        <v>A</v>
      </c>
    </row>
    <row r="391" spans="1:6" x14ac:dyDescent="0.25">
      <c r="A391" t="s">
        <v>729</v>
      </c>
      <c r="B391" t="s">
        <v>1051</v>
      </c>
      <c r="C391">
        <v>16306.59375</v>
      </c>
      <c r="D391" s="11">
        <v>9.1901341748438711E-3</v>
      </c>
      <c r="E391" s="11">
        <f>SUMIF($A$2:A391, A391, $C$2:C391) / SUMIF($A$2:$A$100000, A391, $C$2:$C$100000)</f>
        <v>0.80529546535990171</v>
      </c>
      <c r="F391" t="str">
        <f t="shared" si="6"/>
        <v>B</v>
      </c>
    </row>
    <row r="392" spans="1:6" x14ac:dyDescent="0.25">
      <c r="A392" t="s">
        <v>729</v>
      </c>
      <c r="B392" t="s">
        <v>863</v>
      </c>
      <c r="C392">
        <v>16071.44868</v>
      </c>
      <c r="D392" s="11">
        <v>9.0576101923994651E-3</v>
      </c>
      <c r="E392" s="11">
        <f>SUMIF($A$2:A392, A392, $C$2:C392) / SUMIF($A$2:$A$100000, A392, $C$2:$C$100000)</f>
        <v>0.81435307555230119</v>
      </c>
      <c r="F392" t="str">
        <f t="shared" si="6"/>
        <v>B</v>
      </c>
    </row>
    <row r="393" spans="1:6" x14ac:dyDescent="0.25">
      <c r="A393" t="s">
        <v>729</v>
      </c>
      <c r="B393" t="s">
        <v>1240</v>
      </c>
      <c r="C393">
        <v>15323.926799999999</v>
      </c>
      <c r="D393" s="11">
        <v>8.6363188742275433E-3</v>
      </c>
      <c r="E393" s="11">
        <f>SUMIF($A$2:A393, A393, $C$2:C393) / SUMIF($A$2:$A$100000, A393, $C$2:$C$100000)</f>
        <v>0.82298939442652874</v>
      </c>
      <c r="F393" t="str">
        <f t="shared" si="6"/>
        <v>B</v>
      </c>
    </row>
    <row r="394" spans="1:6" x14ac:dyDescent="0.25">
      <c r="A394" t="s">
        <v>729</v>
      </c>
      <c r="B394" t="s">
        <v>949</v>
      </c>
      <c r="C394">
        <v>15253.069799999999</v>
      </c>
      <c r="D394" s="11">
        <v>8.5963850077677307E-3</v>
      </c>
      <c r="E394" s="11">
        <f>SUMIF($A$2:A394, A394, $C$2:C394) / SUMIF($A$2:$A$100000, A394, $C$2:$C$100000)</f>
        <v>0.83158577943429635</v>
      </c>
      <c r="F394" t="str">
        <f t="shared" si="6"/>
        <v>B</v>
      </c>
    </row>
    <row r="395" spans="1:6" x14ac:dyDescent="0.25">
      <c r="A395" t="s">
        <v>729</v>
      </c>
      <c r="B395" t="s">
        <v>1200</v>
      </c>
      <c r="C395">
        <v>14261.92439</v>
      </c>
      <c r="D395" s="11">
        <v>8.0377913833524148E-3</v>
      </c>
      <c r="E395" s="11">
        <f>SUMIF($A$2:A395, A395, $C$2:C395) / SUMIF($A$2:$A$100000, A395, $C$2:$C$100000)</f>
        <v>0.83962357081764882</v>
      </c>
      <c r="F395" t="str">
        <f t="shared" si="6"/>
        <v>B</v>
      </c>
    </row>
    <row r="396" spans="1:6" x14ac:dyDescent="0.25">
      <c r="A396" t="s">
        <v>729</v>
      </c>
      <c r="B396" t="s">
        <v>1309</v>
      </c>
      <c r="C396">
        <v>13882.6016</v>
      </c>
      <c r="D396" s="11">
        <v>7.824011154990736E-3</v>
      </c>
      <c r="E396" s="11">
        <f>SUMIF($A$2:A396, A396, $C$2:C396) / SUMIF($A$2:$A$100000, A396, $C$2:$C$100000)</f>
        <v>0.84744758197263959</v>
      </c>
      <c r="F396" t="str">
        <f t="shared" si="6"/>
        <v>B</v>
      </c>
    </row>
    <row r="397" spans="1:6" x14ac:dyDescent="0.25">
      <c r="A397" t="s">
        <v>729</v>
      </c>
      <c r="B397" t="s">
        <v>1015</v>
      </c>
      <c r="C397">
        <v>13035.970220000001</v>
      </c>
      <c r="D397" s="11">
        <v>7.3468633154038683E-3</v>
      </c>
      <c r="E397" s="11">
        <f>SUMIF($A$2:A397, A397, $C$2:C397) / SUMIF($A$2:$A$100000, A397, $C$2:$C$100000)</f>
        <v>0.85479444528804338</v>
      </c>
      <c r="F397" t="str">
        <f t="shared" si="6"/>
        <v>B</v>
      </c>
    </row>
    <row r="398" spans="1:6" x14ac:dyDescent="0.25">
      <c r="A398" t="s">
        <v>729</v>
      </c>
      <c r="B398" t="s">
        <v>1114</v>
      </c>
      <c r="C398">
        <v>12881.097599999999</v>
      </c>
      <c r="D398" s="11">
        <v>7.2595795957239306E-3</v>
      </c>
      <c r="E398" s="11">
        <f>SUMIF($A$2:A398, A398, $C$2:C398) / SUMIF($A$2:$A$100000, A398, $C$2:$C$100000)</f>
        <v>0.86205402488376737</v>
      </c>
      <c r="F398" t="str">
        <f t="shared" si="6"/>
        <v>B</v>
      </c>
    </row>
    <row r="399" spans="1:6" x14ac:dyDescent="0.25">
      <c r="A399" t="s">
        <v>729</v>
      </c>
      <c r="B399" t="s">
        <v>1308</v>
      </c>
      <c r="C399">
        <v>12091.190399999999</v>
      </c>
      <c r="D399" s="11">
        <v>6.8144005923728946E-3</v>
      </c>
      <c r="E399" s="11">
        <f>SUMIF($A$2:A399, A399, $C$2:C399) / SUMIF($A$2:$A$100000, A399, $C$2:$C$100000)</f>
        <v>0.86886842547614018</v>
      </c>
      <c r="F399" t="str">
        <f t="shared" si="6"/>
        <v>B</v>
      </c>
    </row>
    <row r="400" spans="1:6" x14ac:dyDescent="0.25">
      <c r="A400" t="s">
        <v>729</v>
      </c>
      <c r="B400" t="s">
        <v>857</v>
      </c>
      <c r="C400">
        <v>10817.3416</v>
      </c>
      <c r="D400" s="11">
        <v>6.0964798806691489E-3</v>
      </c>
      <c r="E400" s="11">
        <f>SUMIF($A$2:A400, A400, $C$2:C400) / SUMIF($A$2:$A$100000, A400, $C$2:$C$100000)</f>
        <v>0.87496490535680937</v>
      </c>
      <c r="F400" t="str">
        <f t="shared" si="6"/>
        <v>B</v>
      </c>
    </row>
    <row r="401" spans="1:6" x14ac:dyDescent="0.25">
      <c r="A401" t="s">
        <v>729</v>
      </c>
      <c r="B401" t="s">
        <v>1277</v>
      </c>
      <c r="C401">
        <v>10792.637119999999</v>
      </c>
      <c r="D401" s="11">
        <v>6.082556832765919E-3</v>
      </c>
      <c r="E401" s="11">
        <f>SUMIF($A$2:A401, A401, $C$2:C401) / SUMIF($A$2:$A$100000, A401, $C$2:$C$100000)</f>
        <v>0.8810474621895753</v>
      </c>
      <c r="F401" t="str">
        <f t="shared" si="6"/>
        <v>B</v>
      </c>
    </row>
    <row r="402" spans="1:6" x14ac:dyDescent="0.25">
      <c r="A402" t="s">
        <v>729</v>
      </c>
      <c r="B402" t="s">
        <v>1348</v>
      </c>
      <c r="C402">
        <v>10786.32144</v>
      </c>
      <c r="D402" s="11">
        <v>6.0789974170169757E-3</v>
      </c>
      <c r="E402" s="11">
        <f>SUMIF($A$2:A402, A402, $C$2:C402) / SUMIF($A$2:$A$100000, A402, $C$2:$C$100000)</f>
        <v>0.88712645960659231</v>
      </c>
      <c r="F402" t="str">
        <f t="shared" si="6"/>
        <v>B</v>
      </c>
    </row>
    <row r="403" spans="1:6" x14ac:dyDescent="0.25">
      <c r="A403" t="s">
        <v>729</v>
      </c>
      <c r="B403" t="s">
        <v>775</v>
      </c>
      <c r="C403">
        <v>10558.74</v>
      </c>
      <c r="D403" s="11">
        <v>5.9507361748857559E-3</v>
      </c>
      <c r="E403" s="11">
        <f>SUMIF($A$2:A403, A403, $C$2:C403) / SUMIF($A$2:$A$100000, A403, $C$2:$C$100000)</f>
        <v>0.89307719578147804</v>
      </c>
      <c r="F403" t="str">
        <f t="shared" si="6"/>
        <v>B</v>
      </c>
    </row>
    <row r="404" spans="1:6" x14ac:dyDescent="0.25">
      <c r="A404" t="s">
        <v>729</v>
      </c>
      <c r="B404" t="s">
        <v>1237</v>
      </c>
      <c r="C404">
        <v>10189.8891</v>
      </c>
      <c r="D404" s="11">
        <v>5.7428577354347267E-3</v>
      </c>
      <c r="E404" s="11">
        <f>SUMIF($A$2:A404, A404, $C$2:C404) / SUMIF($A$2:$A$100000, A404, $C$2:$C$100000)</f>
        <v>0.89882005351691285</v>
      </c>
      <c r="F404" t="str">
        <f t="shared" si="6"/>
        <v>B</v>
      </c>
    </row>
    <row r="405" spans="1:6" x14ac:dyDescent="0.25">
      <c r="A405" t="s">
        <v>729</v>
      </c>
      <c r="B405" t="s">
        <v>1296</v>
      </c>
      <c r="C405">
        <v>10166.535600000001</v>
      </c>
      <c r="D405" s="11">
        <v>5.7296960781479493E-3</v>
      </c>
      <c r="E405" s="11">
        <f>SUMIF($A$2:A405, A405, $C$2:C405) / SUMIF($A$2:$A$100000, A405, $C$2:$C$100000)</f>
        <v>0.90454974959506085</v>
      </c>
      <c r="F405" t="str">
        <f t="shared" si="6"/>
        <v>B</v>
      </c>
    </row>
    <row r="406" spans="1:6" x14ac:dyDescent="0.25">
      <c r="A406" t="s">
        <v>729</v>
      </c>
      <c r="B406" t="s">
        <v>1251</v>
      </c>
      <c r="C406">
        <v>9807.7842799999999</v>
      </c>
      <c r="D406" s="11">
        <v>5.5275095996749467E-3</v>
      </c>
      <c r="E406" s="11">
        <f>SUMIF($A$2:A406, A406, $C$2:C406) / SUMIF($A$2:$A$100000, A406, $C$2:$C$100000)</f>
        <v>0.91007725919473581</v>
      </c>
      <c r="F406" t="str">
        <f t="shared" si="6"/>
        <v>B</v>
      </c>
    </row>
    <row r="407" spans="1:6" x14ac:dyDescent="0.25">
      <c r="A407" t="s">
        <v>729</v>
      </c>
      <c r="B407" t="s">
        <v>766</v>
      </c>
      <c r="C407">
        <v>9647.3852800000004</v>
      </c>
      <c r="D407" s="11">
        <v>5.4371113010412558E-3</v>
      </c>
      <c r="E407" s="11">
        <f>SUMIF($A$2:A407, A407, $C$2:C407) / SUMIF($A$2:$A$100000, A407, $C$2:$C$100000)</f>
        <v>0.91551437049577711</v>
      </c>
      <c r="F407" t="str">
        <f t="shared" si="6"/>
        <v>B</v>
      </c>
    </row>
    <row r="408" spans="1:6" x14ac:dyDescent="0.25">
      <c r="A408" t="s">
        <v>729</v>
      </c>
      <c r="B408" t="s">
        <v>807</v>
      </c>
      <c r="C408">
        <v>9373.460219999999</v>
      </c>
      <c r="D408" s="11">
        <v>5.2827315394646133E-3</v>
      </c>
      <c r="E408" s="11">
        <f>SUMIF($A$2:A408, A408, $C$2:C408) / SUMIF($A$2:$A$100000, A408, $C$2:$C$100000)</f>
        <v>0.92079710203524168</v>
      </c>
      <c r="F408" t="str">
        <f t="shared" si="6"/>
        <v>B</v>
      </c>
    </row>
    <row r="409" spans="1:6" x14ac:dyDescent="0.25">
      <c r="A409" t="s">
        <v>729</v>
      </c>
      <c r="B409" t="s">
        <v>1263</v>
      </c>
      <c r="C409">
        <v>9262.0686600000008</v>
      </c>
      <c r="D409" s="11">
        <v>5.2199530464181942E-3</v>
      </c>
      <c r="E409" s="11">
        <f>SUMIF($A$2:A409, A409, $C$2:C409) / SUMIF($A$2:$A$100000, A409, $C$2:$C$100000)</f>
        <v>0.92601705508165999</v>
      </c>
      <c r="F409" t="str">
        <f t="shared" si="6"/>
        <v>B</v>
      </c>
    </row>
    <row r="410" spans="1:6" x14ac:dyDescent="0.25">
      <c r="A410" t="s">
        <v>729</v>
      </c>
      <c r="B410" t="s">
        <v>889</v>
      </c>
      <c r="C410">
        <v>8909.6646800000017</v>
      </c>
      <c r="D410" s="11">
        <v>5.0213438267613314E-3</v>
      </c>
      <c r="E410" s="11">
        <f>SUMIF($A$2:A410, A410, $C$2:C410) / SUMIF($A$2:$A$100000, A410, $C$2:$C$100000)</f>
        <v>0.93103839890842122</v>
      </c>
      <c r="F410" t="str">
        <f t="shared" si="6"/>
        <v>B</v>
      </c>
    </row>
    <row r="411" spans="1:6" x14ac:dyDescent="0.25">
      <c r="A411" t="s">
        <v>729</v>
      </c>
      <c r="B411" t="s">
        <v>1065</v>
      </c>
      <c r="C411">
        <v>8764.4065599999994</v>
      </c>
      <c r="D411" s="11">
        <v>4.9394786847671247E-3</v>
      </c>
      <c r="E411" s="11">
        <f>SUMIF($A$2:A411, A411, $C$2:C411) / SUMIF($A$2:$A$100000, A411, $C$2:$C$100000)</f>
        <v>0.9359778775931884</v>
      </c>
      <c r="F411" t="str">
        <f t="shared" si="6"/>
        <v>B</v>
      </c>
    </row>
    <row r="412" spans="1:6" x14ac:dyDescent="0.25">
      <c r="A412" t="s">
        <v>729</v>
      </c>
      <c r="B412" t="s">
        <v>1236</v>
      </c>
      <c r="C412">
        <v>8637.1874499999994</v>
      </c>
      <c r="D412" s="11">
        <v>4.8677800389046663E-3</v>
      </c>
      <c r="E412" s="11">
        <f>SUMIF($A$2:A412, A412, $C$2:C412) / SUMIF($A$2:$A$100000, A412, $C$2:$C$100000)</f>
        <v>0.94084565763209305</v>
      </c>
      <c r="F412" t="str">
        <f t="shared" si="6"/>
        <v>B</v>
      </c>
    </row>
    <row r="413" spans="1:6" x14ac:dyDescent="0.25">
      <c r="A413" t="s">
        <v>729</v>
      </c>
      <c r="B413" t="s">
        <v>932</v>
      </c>
      <c r="C413">
        <v>8349.2224200000001</v>
      </c>
      <c r="D413" s="11">
        <v>4.7054875758718558E-3</v>
      </c>
      <c r="E413" s="11">
        <f>SUMIF($A$2:A413, A413, $C$2:C413) / SUMIF($A$2:$A$100000, A413, $C$2:$C$100000)</f>
        <v>0.94555114520796502</v>
      </c>
      <c r="F413" t="str">
        <f t="shared" si="6"/>
        <v>B</v>
      </c>
    </row>
    <row r="414" spans="1:6" x14ac:dyDescent="0.25">
      <c r="A414" t="s">
        <v>729</v>
      </c>
      <c r="B414" t="s">
        <v>824</v>
      </c>
      <c r="C414">
        <v>8324.8326000000015</v>
      </c>
      <c r="D414" s="11">
        <v>4.6917418652877383E-3</v>
      </c>
      <c r="E414" s="11">
        <f>SUMIF($A$2:A414, A414, $C$2:C414) / SUMIF($A$2:$A$100000, A414, $C$2:$C$100000)</f>
        <v>0.95024288707325277</v>
      </c>
      <c r="F414" t="str">
        <f t="shared" si="6"/>
        <v>C</v>
      </c>
    </row>
    <row r="415" spans="1:6" x14ac:dyDescent="0.25">
      <c r="A415" t="s">
        <v>729</v>
      </c>
      <c r="B415" t="s">
        <v>996</v>
      </c>
      <c r="C415">
        <v>8186.057600000001</v>
      </c>
      <c r="D415" s="11">
        <v>4.6135305055355546E-3</v>
      </c>
      <c r="E415" s="11">
        <f>SUMIF($A$2:A415, A415, $C$2:C415) / SUMIF($A$2:$A$100000, A415, $C$2:$C$100000)</f>
        <v>0.95485641757878825</v>
      </c>
      <c r="F415" t="str">
        <f t="shared" si="6"/>
        <v>C</v>
      </c>
    </row>
    <row r="416" spans="1:6" x14ac:dyDescent="0.25">
      <c r="A416" t="s">
        <v>729</v>
      </c>
      <c r="B416" t="s">
        <v>1269</v>
      </c>
      <c r="C416">
        <v>7823.4472399999995</v>
      </c>
      <c r="D416" s="11">
        <v>4.4091691341370393E-3</v>
      </c>
      <c r="E416" s="11">
        <f>SUMIF($A$2:A416, A416, $C$2:C416) / SUMIF($A$2:$A$100000, A416, $C$2:$C$100000)</f>
        <v>0.95926558671292528</v>
      </c>
      <c r="F416" t="str">
        <f t="shared" si="6"/>
        <v>C</v>
      </c>
    </row>
    <row r="417" spans="1:6" x14ac:dyDescent="0.25">
      <c r="A417" t="s">
        <v>729</v>
      </c>
      <c r="B417" t="s">
        <v>1055</v>
      </c>
      <c r="C417">
        <v>7493.1076000000012</v>
      </c>
      <c r="D417" s="11">
        <v>4.2229950219089965E-3</v>
      </c>
      <c r="E417" s="11">
        <f>SUMIF($A$2:A417, A417, $C$2:C417) / SUMIF($A$2:$A$100000, A417, $C$2:$C$100000)</f>
        <v>0.9634885817348342</v>
      </c>
      <c r="F417" t="str">
        <f t="shared" si="6"/>
        <v>C</v>
      </c>
    </row>
    <row r="418" spans="1:6" x14ac:dyDescent="0.25">
      <c r="A418" t="s">
        <v>729</v>
      </c>
      <c r="B418" t="s">
        <v>890</v>
      </c>
      <c r="C418">
        <v>7203.8047000000006</v>
      </c>
      <c r="D418" s="11">
        <v>4.0599485568450439E-3</v>
      </c>
      <c r="E418" s="11">
        <f>SUMIF($A$2:A418, A418, $C$2:C418) / SUMIF($A$2:$A$100000, A418, $C$2:$C$100000)</f>
        <v>0.96754853029167931</v>
      </c>
      <c r="F418" t="str">
        <f t="shared" si="6"/>
        <v>C</v>
      </c>
    </row>
    <row r="419" spans="1:6" x14ac:dyDescent="0.25">
      <c r="A419" t="s">
        <v>729</v>
      </c>
      <c r="B419" t="s">
        <v>1112</v>
      </c>
      <c r="C419">
        <v>6576.298960000001</v>
      </c>
      <c r="D419" s="11">
        <v>3.7062964064022395E-3</v>
      </c>
      <c r="E419" s="11">
        <f>SUMIF($A$2:A419, A419, $C$2:C419) / SUMIF($A$2:$A$100000, A419, $C$2:$C$100000)</f>
        <v>0.9712548266980815</v>
      </c>
      <c r="F419" t="str">
        <f t="shared" si="6"/>
        <v>C</v>
      </c>
    </row>
    <row r="420" spans="1:6" x14ac:dyDescent="0.25">
      <c r="A420" t="s">
        <v>729</v>
      </c>
      <c r="B420" t="s">
        <v>1169</v>
      </c>
      <c r="C420">
        <v>5546.4642200000008</v>
      </c>
      <c r="D420" s="11">
        <v>3.1258980973736935E-3</v>
      </c>
      <c r="E420" s="11">
        <f>SUMIF($A$2:A420, A420, $C$2:C420) / SUMIF($A$2:$A$100000, A420, $C$2:$C$100000)</f>
        <v>0.97438072479545523</v>
      </c>
      <c r="F420" t="str">
        <f t="shared" si="6"/>
        <v>C</v>
      </c>
    </row>
    <row r="421" spans="1:6" x14ac:dyDescent="0.25">
      <c r="A421" t="s">
        <v>729</v>
      </c>
      <c r="B421" t="s">
        <v>832</v>
      </c>
      <c r="C421">
        <v>5328.4890400000004</v>
      </c>
      <c r="D421" s="11">
        <v>3.0030507889966299E-3</v>
      </c>
      <c r="E421" s="11">
        <f>SUMIF($A$2:A421, A421, $C$2:C421) / SUMIF($A$2:$A$100000, A421, $C$2:$C$100000)</f>
        <v>0.97738377558445177</v>
      </c>
      <c r="F421" t="str">
        <f t="shared" si="6"/>
        <v>C</v>
      </c>
    </row>
    <row r="422" spans="1:6" x14ac:dyDescent="0.25">
      <c r="A422" t="s">
        <v>729</v>
      </c>
      <c r="B422" t="s">
        <v>1311</v>
      </c>
      <c r="C422">
        <v>4280.6786400000001</v>
      </c>
      <c r="D422" s="11">
        <v>2.4125216868782413E-3</v>
      </c>
      <c r="E422" s="11">
        <f>SUMIF($A$2:A422, A422, $C$2:C422) / SUMIF($A$2:$A$100000, A422, $C$2:$C$100000)</f>
        <v>0.97979629727133011</v>
      </c>
      <c r="F422" t="str">
        <f t="shared" si="6"/>
        <v>C</v>
      </c>
    </row>
    <row r="423" spans="1:6" x14ac:dyDescent="0.25">
      <c r="A423" t="s">
        <v>729</v>
      </c>
      <c r="B423" t="s">
        <v>928</v>
      </c>
      <c r="C423">
        <v>3928.3797600000003</v>
      </c>
      <c r="D423" s="11">
        <v>2.2139716998923194E-3</v>
      </c>
      <c r="E423" s="11">
        <f>SUMIF($A$2:A423, A423, $C$2:C423) / SUMIF($A$2:$A$100000, A423, $C$2:$C$100000)</f>
        <v>0.98201026897122234</v>
      </c>
      <c r="F423" t="str">
        <f t="shared" si="6"/>
        <v>C</v>
      </c>
    </row>
    <row r="424" spans="1:6" x14ac:dyDescent="0.25">
      <c r="A424" t="s">
        <v>729</v>
      </c>
      <c r="B424" t="s">
        <v>1041</v>
      </c>
      <c r="C424">
        <v>3644.3212800000006</v>
      </c>
      <c r="D424" s="11">
        <v>2.0538809056574901E-3</v>
      </c>
      <c r="E424" s="11">
        <f>SUMIF($A$2:A424, A424, $C$2:C424) / SUMIF($A$2:$A$100000, A424, $C$2:$C$100000)</f>
        <v>0.98406414987687985</v>
      </c>
      <c r="F424" t="str">
        <f t="shared" si="6"/>
        <v>C</v>
      </c>
    </row>
    <row r="425" spans="1:6" x14ac:dyDescent="0.25">
      <c r="A425" t="s">
        <v>729</v>
      </c>
      <c r="B425" t="s">
        <v>982</v>
      </c>
      <c r="C425">
        <v>3592.04</v>
      </c>
      <c r="D425" s="11">
        <v>2.0244160164599786E-3</v>
      </c>
      <c r="E425" s="11">
        <f>SUMIF($A$2:A425, A425, $C$2:C425) / SUMIF($A$2:$A$100000, A425, $C$2:$C$100000)</f>
        <v>0.98608856589333982</v>
      </c>
      <c r="F425" t="str">
        <f t="shared" si="6"/>
        <v>C</v>
      </c>
    </row>
    <row r="426" spans="1:6" x14ac:dyDescent="0.25">
      <c r="A426" t="s">
        <v>729</v>
      </c>
      <c r="B426" t="s">
        <v>1272</v>
      </c>
      <c r="C426">
        <v>3340.6370000000002</v>
      </c>
      <c r="D426" s="11">
        <v>1.8827293259481557E-3</v>
      </c>
      <c r="E426" s="11">
        <f>SUMIF($A$2:A426, A426, $C$2:C426) / SUMIF($A$2:$A$100000, A426, $C$2:$C$100000)</f>
        <v>0.98797129521928806</v>
      </c>
      <c r="F426" t="str">
        <f t="shared" si="6"/>
        <v>C</v>
      </c>
    </row>
    <row r="427" spans="1:6" x14ac:dyDescent="0.25">
      <c r="A427" t="s">
        <v>729</v>
      </c>
      <c r="B427" t="s">
        <v>1078</v>
      </c>
      <c r="C427">
        <v>3175.1547799999998</v>
      </c>
      <c r="D427" s="11">
        <v>1.7894662062147022E-3</v>
      </c>
      <c r="E427" s="11">
        <f>SUMIF($A$2:A427, A427, $C$2:C427) / SUMIF($A$2:$A$100000, A427, $C$2:$C$100000)</f>
        <v>0.98976076142550273</v>
      </c>
      <c r="F427" t="str">
        <f t="shared" si="6"/>
        <v>C</v>
      </c>
    </row>
    <row r="428" spans="1:6" x14ac:dyDescent="0.25">
      <c r="A428" t="s">
        <v>729</v>
      </c>
      <c r="B428" t="s">
        <v>1172</v>
      </c>
      <c r="C428">
        <v>2795.6384399999997</v>
      </c>
      <c r="D428" s="11">
        <v>1.5755768961835581E-3</v>
      </c>
      <c r="E428" s="11">
        <f>SUMIF($A$2:A428, A428, $C$2:C428) / SUMIF($A$2:$A$100000, A428, $C$2:$C$100000)</f>
        <v>0.99133633832168622</v>
      </c>
      <c r="F428" t="str">
        <f t="shared" si="6"/>
        <v>C</v>
      </c>
    </row>
    <row r="429" spans="1:6" x14ac:dyDescent="0.25">
      <c r="A429" t="s">
        <v>729</v>
      </c>
      <c r="B429" t="s">
        <v>991</v>
      </c>
      <c r="C429">
        <v>2394.1605599999998</v>
      </c>
      <c r="D429" s="11">
        <v>1.3493104151514992E-3</v>
      </c>
      <c r="E429" s="11">
        <f>SUMIF($A$2:A429, A429, $C$2:C429) / SUMIF($A$2:$A$100000, A429, $C$2:$C$100000)</f>
        <v>0.99268564873683773</v>
      </c>
      <c r="F429" t="str">
        <f t="shared" si="6"/>
        <v>C</v>
      </c>
    </row>
    <row r="430" spans="1:6" x14ac:dyDescent="0.25">
      <c r="A430" t="s">
        <v>729</v>
      </c>
      <c r="B430" t="s">
        <v>1353</v>
      </c>
      <c r="C430">
        <v>2355.2113199999999</v>
      </c>
      <c r="D430" s="11">
        <v>1.3273592494392732E-3</v>
      </c>
      <c r="E430" s="11">
        <f>SUMIF($A$2:A430, A430, $C$2:C430) / SUMIF($A$2:$A$100000, A430, $C$2:$C$100000)</f>
        <v>0.99401300798627701</v>
      </c>
      <c r="F430" t="str">
        <f t="shared" si="6"/>
        <v>C</v>
      </c>
    </row>
    <row r="431" spans="1:6" x14ac:dyDescent="0.25">
      <c r="A431" t="s">
        <v>729</v>
      </c>
      <c r="B431" t="s">
        <v>1167</v>
      </c>
      <c r="C431">
        <v>1950.0031200000001</v>
      </c>
      <c r="D431" s="11">
        <v>1.098990420005047E-3</v>
      </c>
      <c r="E431" s="11">
        <f>SUMIF($A$2:A431, A431, $C$2:C431) / SUMIF($A$2:$A$100000, A431, $C$2:$C$100000)</f>
        <v>0.99511199840628206</v>
      </c>
      <c r="F431" t="str">
        <f t="shared" si="6"/>
        <v>C</v>
      </c>
    </row>
    <row r="432" spans="1:6" x14ac:dyDescent="0.25">
      <c r="A432" t="s">
        <v>729</v>
      </c>
      <c r="B432" t="s">
        <v>1196</v>
      </c>
      <c r="C432">
        <v>1886.9915999999998</v>
      </c>
      <c r="D432" s="11">
        <v>1.0634781399888199E-3</v>
      </c>
      <c r="E432" s="11">
        <f>SUMIF($A$2:A432, A432, $C$2:C432) / SUMIF($A$2:$A$100000, A432, $C$2:$C$100000)</f>
        <v>0.99617547654627092</v>
      </c>
      <c r="F432" t="str">
        <f t="shared" si="6"/>
        <v>C</v>
      </c>
    </row>
    <row r="433" spans="1:6" x14ac:dyDescent="0.25">
      <c r="A433" t="s">
        <v>729</v>
      </c>
      <c r="B433" t="s">
        <v>842</v>
      </c>
      <c r="C433">
        <v>1660.3999999999999</v>
      </c>
      <c r="D433" s="11">
        <v>9.3577475577391893E-4</v>
      </c>
      <c r="E433" s="11">
        <f>SUMIF($A$2:A433, A433, $C$2:C433) / SUMIF($A$2:$A$100000, A433, $C$2:$C$100000)</f>
        <v>0.99711125130204481</v>
      </c>
      <c r="F433" t="str">
        <f t="shared" si="6"/>
        <v>C</v>
      </c>
    </row>
    <row r="434" spans="1:6" x14ac:dyDescent="0.25">
      <c r="A434" t="s">
        <v>729</v>
      </c>
      <c r="B434" t="s">
        <v>848</v>
      </c>
      <c r="C434">
        <v>1499.22</v>
      </c>
      <c r="D434" s="11">
        <v>8.4493629809164958E-4</v>
      </c>
      <c r="E434" s="11">
        <f>SUMIF($A$2:A434, A434, $C$2:C434) / SUMIF($A$2:$A$100000, A434, $C$2:$C$100000)</f>
        <v>0.99795618760013649</v>
      </c>
      <c r="F434" t="str">
        <f t="shared" si="6"/>
        <v>C</v>
      </c>
    </row>
    <row r="435" spans="1:6" x14ac:dyDescent="0.25">
      <c r="A435" t="s">
        <v>729</v>
      </c>
      <c r="B435" t="s">
        <v>1075</v>
      </c>
      <c r="C435">
        <v>1115.1975999999997</v>
      </c>
      <c r="D435" s="11">
        <v>6.2850744506122642E-4</v>
      </c>
      <c r="E435" s="11">
        <f>SUMIF($A$2:A435, A435, $C$2:C435) / SUMIF($A$2:$A$100000, A435, $C$2:$C$100000)</f>
        <v>0.99858469504519776</v>
      </c>
      <c r="F435" t="str">
        <f t="shared" si="6"/>
        <v>C</v>
      </c>
    </row>
    <row r="436" spans="1:6" x14ac:dyDescent="0.25">
      <c r="A436" t="s">
        <v>729</v>
      </c>
      <c r="B436" t="s">
        <v>1334</v>
      </c>
      <c r="C436">
        <v>1062.5902000000001</v>
      </c>
      <c r="D436" s="11">
        <v>5.9885875987277762E-4</v>
      </c>
      <c r="E436" s="11">
        <f>SUMIF($A$2:A436, A436, $C$2:C436) / SUMIF($A$2:$A$100000, A436, $C$2:$C$100000)</f>
        <v>0.99918355380507051</v>
      </c>
      <c r="F436" t="str">
        <f t="shared" si="6"/>
        <v>C</v>
      </c>
    </row>
    <row r="437" spans="1:6" x14ac:dyDescent="0.25">
      <c r="A437" t="s">
        <v>729</v>
      </c>
      <c r="B437" t="s">
        <v>1045</v>
      </c>
      <c r="C437">
        <v>879.05840000000001</v>
      </c>
      <c r="D437" s="11">
        <v>4.9542318692544695E-4</v>
      </c>
      <c r="E437" s="11">
        <f>SUMIF($A$2:A437, A437, $C$2:C437) / SUMIF($A$2:$A$100000, A437, $C$2:$C$100000)</f>
        <v>0.99967897699199593</v>
      </c>
      <c r="F437" t="str">
        <f t="shared" si="6"/>
        <v>C</v>
      </c>
    </row>
    <row r="438" spans="1:6" x14ac:dyDescent="0.25">
      <c r="A438" t="s">
        <v>729</v>
      </c>
      <c r="B438" t="s">
        <v>736</v>
      </c>
      <c r="C438">
        <v>319.72248000000002</v>
      </c>
      <c r="D438" s="11">
        <v>1.8019045148002393E-4</v>
      </c>
      <c r="E438" s="11">
        <f>SUMIF($A$2:A438, A438, $C$2:C438) / SUMIF($A$2:$A$100000, A438, $C$2:$C$100000)</f>
        <v>0.99985916744347592</v>
      </c>
      <c r="F438" t="str">
        <f t="shared" si="6"/>
        <v>C</v>
      </c>
    </row>
    <row r="439" spans="1:6" x14ac:dyDescent="0.25">
      <c r="A439" t="s">
        <v>729</v>
      </c>
      <c r="B439" t="s">
        <v>788</v>
      </c>
      <c r="C439">
        <v>215.19839999999996</v>
      </c>
      <c r="D439" s="11">
        <v>1.2128235979459052E-4</v>
      </c>
      <c r="E439" s="11">
        <f>SUMIF($A$2:A439, A439, $C$2:C439) / SUMIF($A$2:$A$100000, A439, $C$2:$C$100000)</f>
        <v>0.99998044980327061</v>
      </c>
      <c r="F439" t="str">
        <f t="shared" si="6"/>
        <v>C</v>
      </c>
    </row>
    <row r="440" spans="1:6" x14ac:dyDescent="0.25">
      <c r="A440" t="s">
        <v>729</v>
      </c>
      <c r="B440" t="s">
        <v>846</v>
      </c>
      <c r="C440">
        <v>34.689059999999998</v>
      </c>
      <c r="D440" s="11">
        <v>1.9550196729418706E-5</v>
      </c>
      <c r="E440" s="11">
        <f>SUMIF($A$2:A440, A440, $C$2:C440) / SUMIF($A$2:$A$100000, A440, $C$2:$C$100000)</f>
        <v>1</v>
      </c>
      <c r="F440" t="str">
        <f t="shared" si="6"/>
        <v>C</v>
      </c>
    </row>
    <row r="441" spans="1:6" x14ac:dyDescent="0.25">
      <c r="A441" t="s">
        <v>730</v>
      </c>
      <c r="B441" t="s">
        <v>1320</v>
      </c>
      <c r="C441">
        <v>68665.574250000005</v>
      </c>
      <c r="D441" s="11">
        <v>4.9087460260783235E-2</v>
      </c>
      <c r="E441" s="11">
        <f>SUMIF($A$2:A441, A441, $C$2:C441) / SUMIF($A$2:$A$100000, A441, $C$2:$C$100000)</f>
        <v>4.9087460260783221E-2</v>
      </c>
      <c r="F441" t="str">
        <f t="shared" si="6"/>
        <v>A</v>
      </c>
    </row>
    <row r="442" spans="1:6" x14ac:dyDescent="0.25">
      <c r="A442" t="s">
        <v>730</v>
      </c>
      <c r="B442" t="s">
        <v>834</v>
      </c>
      <c r="C442">
        <v>52780.07</v>
      </c>
      <c r="D442" s="11">
        <v>3.7731273887749613E-2</v>
      </c>
      <c r="E442" s="11">
        <f>SUMIF($A$2:A442, A442, $C$2:C442) / SUMIF($A$2:$A$100000, A442, $C$2:$C$100000)</f>
        <v>8.6818734148532833E-2</v>
      </c>
      <c r="F442" t="str">
        <f t="shared" si="6"/>
        <v>A</v>
      </c>
    </row>
    <row r="443" spans="1:6" x14ac:dyDescent="0.25">
      <c r="A443" t="s">
        <v>730</v>
      </c>
      <c r="B443" t="s">
        <v>883</v>
      </c>
      <c r="C443">
        <v>42495.805439999996</v>
      </c>
      <c r="D443" s="11">
        <v>3.0379286615898005E-2</v>
      </c>
      <c r="E443" s="11">
        <f>SUMIF($A$2:A443, A443, $C$2:C443) / SUMIF($A$2:$A$100000, A443, $C$2:$C$100000)</f>
        <v>0.11719802076443082</v>
      </c>
      <c r="F443" t="str">
        <f t="shared" si="6"/>
        <v>A</v>
      </c>
    </row>
    <row r="444" spans="1:6" x14ac:dyDescent="0.25">
      <c r="A444" t="s">
        <v>730</v>
      </c>
      <c r="B444" t="s">
        <v>915</v>
      </c>
      <c r="C444">
        <v>41352.246200000009</v>
      </c>
      <c r="D444" s="11">
        <v>2.9561782075049416E-2</v>
      </c>
      <c r="E444" s="11">
        <f>SUMIF($A$2:A444, A444, $C$2:C444) / SUMIF($A$2:$A$100000, A444, $C$2:$C$100000)</f>
        <v>0.14675980283948023</v>
      </c>
      <c r="F444" t="str">
        <f t="shared" si="6"/>
        <v>A</v>
      </c>
    </row>
    <row r="445" spans="1:6" x14ac:dyDescent="0.25">
      <c r="A445" t="s">
        <v>730</v>
      </c>
      <c r="B445" t="s">
        <v>1162</v>
      </c>
      <c r="C445">
        <v>41138.261999999995</v>
      </c>
      <c r="D445" s="11">
        <v>2.940880962810398E-2</v>
      </c>
      <c r="E445" s="11">
        <f>SUMIF($A$2:A445, A445, $C$2:C445) / SUMIF($A$2:$A$100000, A445, $C$2:$C$100000)</f>
        <v>0.1761686124675842</v>
      </c>
      <c r="F445" t="str">
        <f t="shared" si="6"/>
        <v>A</v>
      </c>
    </row>
    <row r="446" spans="1:6" x14ac:dyDescent="0.25">
      <c r="A446" t="s">
        <v>730</v>
      </c>
      <c r="B446" t="s">
        <v>1109</v>
      </c>
      <c r="C446">
        <v>38422.022320000004</v>
      </c>
      <c r="D446" s="11">
        <v>2.7467031541965538E-2</v>
      </c>
      <c r="E446" s="11">
        <f>SUMIF($A$2:A446, A446, $C$2:C446) / SUMIF($A$2:$A$100000, A446, $C$2:$C$100000)</f>
        <v>0.20363564400954973</v>
      </c>
      <c r="F446" t="str">
        <f t="shared" si="6"/>
        <v>A</v>
      </c>
    </row>
    <row r="447" spans="1:6" x14ac:dyDescent="0.25">
      <c r="A447" t="s">
        <v>730</v>
      </c>
      <c r="B447" t="s">
        <v>970</v>
      </c>
      <c r="C447">
        <v>37038.581760000001</v>
      </c>
      <c r="D447" s="11">
        <v>2.6478041290971518E-2</v>
      </c>
      <c r="E447" s="11">
        <f>SUMIF($A$2:A447, A447, $C$2:C447) / SUMIF($A$2:$A$100000, A447, $C$2:$C$100000)</f>
        <v>0.23011368530052126</v>
      </c>
      <c r="F447" t="str">
        <f t="shared" si="6"/>
        <v>A</v>
      </c>
    </row>
    <row r="448" spans="1:6" x14ac:dyDescent="0.25">
      <c r="A448" t="s">
        <v>730</v>
      </c>
      <c r="B448" t="s">
        <v>751</v>
      </c>
      <c r="C448">
        <v>35367.211040000002</v>
      </c>
      <c r="D448" s="11">
        <v>2.5283216304868142E-2</v>
      </c>
      <c r="E448" s="11">
        <f>SUMIF($A$2:A448, A448, $C$2:C448) / SUMIF($A$2:$A$100000, A448, $C$2:$C$100000)</f>
        <v>0.25539690160538941</v>
      </c>
      <c r="F448" t="str">
        <f t="shared" si="6"/>
        <v>A</v>
      </c>
    </row>
    <row r="449" spans="1:6" x14ac:dyDescent="0.25">
      <c r="A449" t="s">
        <v>730</v>
      </c>
      <c r="B449" t="s">
        <v>1012</v>
      </c>
      <c r="C449">
        <v>34840.344000000005</v>
      </c>
      <c r="D449" s="11">
        <v>2.4906571018329726E-2</v>
      </c>
      <c r="E449" s="11">
        <f>SUMIF($A$2:A449, A449, $C$2:C449) / SUMIF($A$2:$A$100000, A449, $C$2:$C$100000)</f>
        <v>0.28030347262371913</v>
      </c>
      <c r="F449" t="str">
        <f t="shared" si="6"/>
        <v>A</v>
      </c>
    </row>
    <row r="450" spans="1:6" x14ac:dyDescent="0.25">
      <c r="A450" t="s">
        <v>730</v>
      </c>
      <c r="B450" t="s">
        <v>1239</v>
      </c>
      <c r="C450">
        <v>34800.431400000001</v>
      </c>
      <c r="D450" s="11">
        <v>2.4878038406641784E-2</v>
      </c>
      <c r="E450" s="11">
        <f>SUMIF($A$2:A450, A450, $C$2:C450) / SUMIF($A$2:$A$100000, A450, $C$2:$C$100000)</f>
        <v>0.3051815110303609</v>
      </c>
      <c r="F450" t="str">
        <f t="shared" ref="F450:F513" si="7">IF(E450&lt;=0.8,"A",IF(E450&lt;=0.95,"B","C"))</f>
        <v>A</v>
      </c>
    </row>
    <row r="451" spans="1:6" x14ac:dyDescent="0.25">
      <c r="A451" t="s">
        <v>730</v>
      </c>
      <c r="B451" t="s">
        <v>1287</v>
      </c>
      <c r="C451">
        <v>33551.927499999998</v>
      </c>
      <c r="D451" s="11">
        <v>2.3985511310697732E-2</v>
      </c>
      <c r="E451" s="11">
        <f>SUMIF($A$2:A451, A451, $C$2:C451) / SUMIF($A$2:$A$100000, A451, $C$2:$C$100000)</f>
        <v>0.3291670223410586</v>
      </c>
      <c r="F451" t="str">
        <f t="shared" si="7"/>
        <v>A</v>
      </c>
    </row>
    <row r="452" spans="1:6" x14ac:dyDescent="0.25">
      <c r="A452" t="s">
        <v>730</v>
      </c>
      <c r="B452" t="s">
        <v>1294</v>
      </c>
      <c r="C452">
        <v>33071.3145</v>
      </c>
      <c r="D452" s="11">
        <v>2.3641931987346838E-2</v>
      </c>
      <c r="E452" s="11">
        <f>SUMIF($A$2:A452, A452, $C$2:C452) / SUMIF($A$2:$A$100000, A452, $C$2:$C$100000)</f>
        <v>0.35280895432840542</v>
      </c>
      <c r="F452" t="str">
        <f t="shared" si="7"/>
        <v>A</v>
      </c>
    </row>
    <row r="453" spans="1:6" x14ac:dyDescent="0.25">
      <c r="A453" t="s">
        <v>730</v>
      </c>
      <c r="B453" t="s">
        <v>1360</v>
      </c>
      <c r="C453">
        <v>33017.42</v>
      </c>
      <c r="D453" s="11">
        <v>2.3603404032750654E-2</v>
      </c>
      <c r="E453" s="11">
        <f>SUMIF($A$2:A453, A453, $C$2:C453) / SUMIF($A$2:$A$100000, A453, $C$2:$C$100000)</f>
        <v>0.37641235836115611</v>
      </c>
      <c r="F453" t="str">
        <f t="shared" si="7"/>
        <v>A</v>
      </c>
    </row>
    <row r="454" spans="1:6" x14ac:dyDescent="0.25">
      <c r="A454" t="s">
        <v>730</v>
      </c>
      <c r="B454" t="s">
        <v>1108</v>
      </c>
      <c r="C454">
        <v>31005.24768</v>
      </c>
      <c r="D454" s="11">
        <v>2.2164947719311347E-2</v>
      </c>
      <c r="E454" s="11">
        <f>SUMIF($A$2:A454, A454, $C$2:C454) / SUMIF($A$2:$A$100000, A454, $C$2:$C$100000)</f>
        <v>0.39857730608046743</v>
      </c>
      <c r="F454" t="str">
        <f t="shared" si="7"/>
        <v>A</v>
      </c>
    </row>
    <row r="455" spans="1:6" x14ac:dyDescent="0.25">
      <c r="A455" t="s">
        <v>730</v>
      </c>
      <c r="B455" t="s">
        <v>1156</v>
      </c>
      <c r="C455">
        <v>29627.320319999999</v>
      </c>
      <c r="D455" s="11">
        <v>2.1179898729842713E-2</v>
      </c>
      <c r="E455" s="11">
        <f>SUMIF($A$2:A455, A455, $C$2:C455) / SUMIF($A$2:$A$100000, A455, $C$2:$C$100000)</f>
        <v>0.41975720481031009</v>
      </c>
      <c r="F455" t="str">
        <f t="shared" si="7"/>
        <v>A</v>
      </c>
    </row>
    <row r="456" spans="1:6" x14ac:dyDescent="0.25">
      <c r="A456" t="s">
        <v>730</v>
      </c>
      <c r="B456" t="s">
        <v>893</v>
      </c>
      <c r="C456">
        <v>29263.754519999995</v>
      </c>
      <c r="D456" s="11">
        <v>2.0919993792694679E-2</v>
      </c>
      <c r="E456" s="11">
        <f>SUMIF($A$2:A456, A456, $C$2:C456) / SUMIF($A$2:$A$100000, A456, $C$2:$C$100000)</f>
        <v>0.44067719860300475</v>
      </c>
      <c r="F456" t="str">
        <f t="shared" si="7"/>
        <v>A</v>
      </c>
    </row>
    <row r="457" spans="1:6" x14ac:dyDescent="0.25">
      <c r="A457" t="s">
        <v>730</v>
      </c>
      <c r="B457" t="s">
        <v>1339</v>
      </c>
      <c r="C457">
        <v>29175.036029999999</v>
      </c>
      <c r="D457" s="11">
        <v>2.0856570958183517E-2</v>
      </c>
      <c r="E457" s="11">
        <f>SUMIF($A$2:A457, A457, $C$2:C457) / SUMIF($A$2:$A$100000, A457, $C$2:$C$100000)</f>
        <v>0.46153376956118825</v>
      </c>
      <c r="F457" t="str">
        <f t="shared" si="7"/>
        <v>A</v>
      </c>
    </row>
    <row r="458" spans="1:6" x14ac:dyDescent="0.25">
      <c r="A458" t="s">
        <v>730</v>
      </c>
      <c r="B458" t="s">
        <v>1070</v>
      </c>
      <c r="C458">
        <v>28247.74656</v>
      </c>
      <c r="D458" s="11">
        <v>2.0193672766388848E-2</v>
      </c>
      <c r="E458" s="11">
        <f>SUMIF($A$2:A458, A458, $C$2:C458) / SUMIF($A$2:$A$100000, A458, $C$2:$C$100000)</f>
        <v>0.48172744232757708</v>
      </c>
      <c r="F458" t="str">
        <f t="shared" si="7"/>
        <v>A</v>
      </c>
    </row>
    <row r="459" spans="1:6" x14ac:dyDescent="0.25">
      <c r="A459" t="s">
        <v>730</v>
      </c>
      <c r="B459" t="s">
        <v>1168</v>
      </c>
      <c r="C459">
        <v>27249</v>
      </c>
      <c r="D459" s="11">
        <v>1.9479691523093645E-2</v>
      </c>
      <c r="E459" s="11">
        <f>SUMIF($A$2:A459, A459, $C$2:C459) / SUMIF($A$2:$A$100000, A459, $C$2:$C$100000)</f>
        <v>0.50120713385067073</v>
      </c>
      <c r="F459" t="str">
        <f t="shared" si="7"/>
        <v>A</v>
      </c>
    </row>
    <row r="460" spans="1:6" x14ac:dyDescent="0.25">
      <c r="A460" t="s">
        <v>730</v>
      </c>
      <c r="B460" t="s">
        <v>765</v>
      </c>
      <c r="C460">
        <v>26150.364320000001</v>
      </c>
      <c r="D460" s="11">
        <v>1.869430181548367E-2</v>
      </c>
      <c r="E460" s="11">
        <f>SUMIF($A$2:A460, A460, $C$2:C460) / SUMIF($A$2:$A$100000, A460, $C$2:$C$100000)</f>
        <v>0.51990143566615443</v>
      </c>
      <c r="F460" t="str">
        <f t="shared" si="7"/>
        <v>A</v>
      </c>
    </row>
    <row r="461" spans="1:6" x14ac:dyDescent="0.25">
      <c r="A461" t="s">
        <v>730</v>
      </c>
      <c r="B461" t="s">
        <v>936</v>
      </c>
      <c r="C461">
        <v>25299.040000000001</v>
      </c>
      <c r="D461" s="11">
        <v>1.8085709384946497E-2</v>
      </c>
      <c r="E461" s="11">
        <f>SUMIF($A$2:A461, A461, $C$2:C461) / SUMIF($A$2:$A$100000, A461, $C$2:$C$100000)</f>
        <v>0.5379871450511009</v>
      </c>
      <c r="F461" t="str">
        <f t="shared" si="7"/>
        <v>A</v>
      </c>
    </row>
    <row r="462" spans="1:6" x14ac:dyDescent="0.25">
      <c r="A462" t="s">
        <v>730</v>
      </c>
      <c r="B462" t="s">
        <v>947</v>
      </c>
      <c r="C462">
        <v>24223.05</v>
      </c>
      <c r="D462" s="11">
        <v>1.7316508559891135E-2</v>
      </c>
      <c r="E462" s="11">
        <f>SUMIF($A$2:A462, A462, $C$2:C462) / SUMIF($A$2:$A$100000, A462, $C$2:$C$100000)</f>
        <v>0.5553036536109921</v>
      </c>
      <c r="F462" t="str">
        <f t="shared" si="7"/>
        <v>A</v>
      </c>
    </row>
    <row r="463" spans="1:6" x14ac:dyDescent="0.25">
      <c r="A463" t="s">
        <v>730</v>
      </c>
      <c r="B463" t="s">
        <v>841</v>
      </c>
      <c r="C463">
        <v>23687.524440000001</v>
      </c>
      <c r="D463" s="11">
        <v>1.6933673493960938E-2</v>
      </c>
      <c r="E463" s="11">
        <f>SUMIF($A$2:A463, A463, $C$2:C463) / SUMIF($A$2:$A$100000, A463, $C$2:$C$100000)</f>
        <v>0.57223732710495301</v>
      </c>
      <c r="F463" t="str">
        <f t="shared" si="7"/>
        <v>A</v>
      </c>
    </row>
    <row r="464" spans="1:6" x14ac:dyDescent="0.25">
      <c r="A464" t="s">
        <v>730</v>
      </c>
      <c r="B464" t="s">
        <v>1317</v>
      </c>
      <c r="C464">
        <v>22676.312610000001</v>
      </c>
      <c r="D464" s="11">
        <v>1.6210781112115623E-2</v>
      </c>
      <c r="E464" s="11">
        <f>SUMIF($A$2:A464, A464, $C$2:C464) / SUMIF($A$2:$A$100000, A464, $C$2:$C$100000)</f>
        <v>0.58844810821706861</v>
      </c>
      <c r="F464" t="str">
        <f t="shared" si="7"/>
        <v>A</v>
      </c>
    </row>
    <row r="465" spans="1:6" x14ac:dyDescent="0.25">
      <c r="A465" t="s">
        <v>730</v>
      </c>
      <c r="B465" t="s">
        <v>1054</v>
      </c>
      <c r="C465">
        <v>22380.204000000002</v>
      </c>
      <c r="D465" s="11">
        <v>1.599909978875946E-2</v>
      </c>
      <c r="E465" s="11">
        <f>SUMIF($A$2:A465, A465, $C$2:C465) / SUMIF($A$2:$A$100000, A465, $C$2:$C$100000)</f>
        <v>0.60444720800582807</v>
      </c>
      <c r="F465" t="str">
        <f t="shared" si="7"/>
        <v>A</v>
      </c>
    </row>
    <row r="466" spans="1:6" x14ac:dyDescent="0.25">
      <c r="A466" t="s">
        <v>730</v>
      </c>
      <c r="B466" t="s">
        <v>930</v>
      </c>
      <c r="C466">
        <v>21679.749799999998</v>
      </c>
      <c r="D466" s="11">
        <v>1.549836098212232E-2</v>
      </c>
      <c r="E466" s="11">
        <f>SUMIF($A$2:A466, A466, $C$2:C466) / SUMIF($A$2:$A$100000, A466, $C$2:$C$100000)</f>
        <v>0.61994556898795039</v>
      </c>
      <c r="F466" t="str">
        <f t="shared" si="7"/>
        <v>A</v>
      </c>
    </row>
    <row r="467" spans="1:6" x14ac:dyDescent="0.25">
      <c r="A467" t="s">
        <v>730</v>
      </c>
      <c r="B467" t="s">
        <v>959</v>
      </c>
      <c r="C467">
        <v>21573.6495</v>
      </c>
      <c r="D467" s="11">
        <v>1.5422512286224942E-2</v>
      </c>
      <c r="E467" s="11">
        <f>SUMIF($A$2:A467, A467, $C$2:C467) / SUMIF($A$2:$A$100000, A467, $C$2:$C$100000)</f>
        <v>0.63536808127417532</v>
      </c>
      <c r="F467" t="str">
        <f t="shared" si="7"/>
        <v>A</v>
      </c>
    </row>
    <row r="468" spans="1:6" x14ac:dyDescent="0.25">
      <c r="A468" t="s">
        <v>730</v>
      </c>
      <c r="B468" t="s">
        <v>1140</v>
      </c>
      <c r="C468">
        <v>21541.017959999997</v>
      </c>
      <c r="D468" s="11">
        <v>1.5399184739044365E-2</v>
      </c>
      <c r="E468" s="11">
        <f>SUMIF($A$2:A468, A468, $C$2:C468) / SUMIF($A$2:$A$100000, A468, $C$2:$C$100000)</f>
        <v>0.65076726601321966</v>
      </c>
      <c r="F468" t="str">
        <f t="shared" si="7"/>
        <v>A</v>
      </c>
    </row>
    <row r="469" spans="1:6" x14ac:dyDescent="0.25">
      <c r="A469" t="s">
        <v>730</v>
      </c>
      <c r="B469" t="s">
        <v>1189</v>
      </c>
      <c r="C469">
        <v>20797.98</v>
      </c>
      <c r="D469" s="11">
        <v>1.4868003769073037E-2</v>
      </c>
      <c r="E469" s="11">
        <f>SUMIF($A$2:A469, A469, $C$2:C469) / SUMIF($A$2:$A$100000, A469, $C$2:$C$100000)</f>
        <v>0.6656352697822927</v>
      </c>
      <c r="F469" t="str">
        <f t="shared" si="7"/>
        <v>A</v>
      </c>
    </row>
    <row r="470" spans="1:6" x14ac:dyDescent="0.25">
      <c r="A470" t="s">
        <v>730</v>
      </c>
      <c r="B470" t="s">
        <v>1160</v>
      </c>
      <c r="C470">
        <v>19637.76528</v>
      </c>
      <c r="D470" s="11">
        <v>1.4038592603666876E-2</v>
      </c>
      <c r="E470" s="11">
        <f>SUMIF($A$2:A470, A470, $C$2:C470) / SUMIF($A$2:$A$100000, A470, $C$2:$C$100000)</f>
        <v>0.67967386238595962</v>
      </c>
      <c r="F470" t="str">
        <f t="shared" si="7"/>
        <v>A</v>
      </c>
    </row>
    <row r="471" spans="1:6" x14ac:dyDescent="0.25">
      <c r="A471" t="s">
        <v>730</v>
      </c>
      <c r="B471" t="s">
        <v>1100</v>
      </c>
      <c r="C471">
        <v>19547.329920000004</v>
      </c>
      <c r="D471" s="11">
        <v>1.3973942417767216E-2</v>
      </c>
      <c r="E471" s="11">
        <f>SUMIF($A$2:A471, A471, $C$2:C471) / SUMIF($A$2:$A$100000, A471, $C$2:$C$100000)</f>
        <v>0.69364780480372679</v>
      </c>
      <c r="F471" t="str">
        <f t="shared" si="7"/>
        <v>A</v>
      </c>
    </row>
    <row r="472" spans="1:6" x14ac:dyDescent="0.25">
      <c r="A472" t="s">
        <v>730</v>
      </c>
      <c r="B472" t="s">
        <v>825</v>
      </c>
      <c r="C472">
        <v>19510.808000000001</v>
      </c>
      <c r="D472" s="11">
        <v>1.3947833726239778E-2</v>
      </c>
      <c r="E472" s="11">
        <f>SUMIF($A$2:A472, A472, $C$2:C472) / SUMIF($A$2:$A$100000, A472, $C$2:$C$100000)</f>
        <v>0.70759563852996654</v>
      </c>
      <c r="F472" t="str">
        <f t="shared" si="7"/>
        <v>A</v>
      </c>
    </row>
    <row r="473" spans="1:6" x14ac:dyDescent="0.25">
      <c r="A473" t="s">
        <v>730</v>
      </c>
      <c r="B473" t="s">
        <v>1207</v>
      </c>
      <c r="C473">
        <v>19233.355499999998</v>
      </c>
      <c r="D473" s="11">
        <v>1.3749489232412071E-2</v>
      </c>
      <c r="E473" s="11">
        <f>SUMIF($A$2:A473, A473, $C$2:C473) / SUMIF($A$2:$A$100000, A473, $C$2:$C$100000)</f>
        <v>0.72134512776237858</v>
      </c>
      <c r="F473" t="str">
        <f t="shared" si="7"/>
        <v>A</v>
      </c>
    </row>
    <row r="474" spans="1:6" x14ac:dyDescent="0.25">
      <c r="A474" t="s">
        <v>730</v>
      </c>
      <c r="B474" t="s">
        <v>1105</v>
      </c>
      <c r="C474">
        <v>16873.45</v>
      </c>
      <c r="D474" s="11">
        <v>1.2062446362447962E-2</v>
      </c>
      <c r="E474" s="11">
        <f>SUMIF($A$2:A474, A474, $C$2:C474) / SUMIF($A$2:$A$100000, A474, $C$2:$C$100000)</f>
        <v>0.73340757412482649</v>
      </c>
      <c r="F474" t="str">
        <f t="shared" si="7"/>
        <v>A</v>
      </c>
    </row>
    <row r="475" spans="1:6" x14ac:dyDescent="0.25">
      <c r="A475" t="s">
        <v>730</v>
      </c>
      <c r="B475" t="s">
        <v>1146</v>
      </c>
      <c r="C475">
        <v>16134.22069</v>
      </c>
      <c r="D475" s="11">
        <v>1.1533988109901836E-2</v>
      </c>
      <c r="E475" s="11">
        <f>SUMIF($A$2:A475, A475, $C$2:C475) / SUMIF($A$2:$A$100000, A475, $C$2:$C$100000)</f>
        <v>0.74494156223472829</v>
      </c>
      <c r="F475" t="str">
        <f t="shared" si="7"/>
        <v>A</v>
      </c>
    </row>
    <row r="476" spans="1:6" x14ac:dyDescent="0.25">
      <c r="A476" t="s">
        <v>730</v>
      </c>
      <c r="B476" t="s">
        <v>856</v>
      </c>
      <c r="C476">
        <v>16061.972879999999</v>
      </c>
      <c r="D476" s="11">
        <v>1.1482339790623363E-2</v>
      </c>
      <c r="E476" s="11">
        <f>SUMIF($A$2:A476, A476, $C$2:C476) / SUMIF($A$2:$A$100000, A476, $C$2:$C$100000)</f>
        <v>0.75642390202535159</v>
      </c>
      <c r="F476" t="str">
        <f t="shared" si="7"/>
        <v>A</v>
      </c>
    </row>
    <row r="477" spans="1:6" x14ac:dyDescent="0.25">
      <c r="A477" t="s">
        <v>730</v>
      </c>
      <c r="B477" t="s">
        <v>934</v>
      </c>
      <c r="C477">
        <v>14963.769179999999</v>
      </c>
      <c r="D477" s="11">
        <v>1.0697258895709051E-2</v>
      </c>
      <c r="E477" s="11">
        <f>SUMIF($A$2:A477, A477, $C$2:C477) / SUMIF($A$2:$A$100000, A477, $C$2:$C$100000)</f>
        <v>0.76712116092106075</v>
      </c>
      <c r="F477" t="str">
        <f t="shared" si="7"/>
        <v>A</v>
      </c>
    </row>
    <row r="478" spans="1:6" x14ac:dyDescent="0.25">
      <c r="A478" t="s">
        <v>730</v>
      </c>
      <c r="B478" t="s">
        <v>1153</v>
      </c>
      <c r="C478">
        <v>14527.748400000002</v>
      </c>
      <c r="D478" s="11">
        <v>1.0385557538152495E-2</v>
      </c>
      <c r="E478" s="11">
        <f>SUMIF($A$2:A478, A478, $C$2:C478) / SUMIF($A$2:$A$100000, A478, $C$2:$C$100000)</f>
        <v>0.77750671845921315</v>
      </c>
      <c r="F478" t="str">
        <f t="shared" si="7"/>
        <v>A</v>
      </c>
    </row>
    <row r="479" spans="1:6" x14ac:dyDescent="0.25">
      <c r="A479" t="s">
        <v>730</v>
      </c>
      <c r="B479" t="s">
        <v>1362</v>
      </c>
      <c r="C479">
        <v>12769.38768</v>
      </c>
      <c r="D479" s="11">
        <v>9.1285453758006684E-3</v>
      </c>
      <c r="E479" s="11">
        <f>SUMIF($A$2:A479, A479, $C$2:C479) / SUMIF($A$2:$A$100000, A479, $C$2:$C$100000)</f>
        <v>0.78663526383501381</v>
      </c>
      <c r="F479" t="str">
        <f t="shared" si="7"/>
        <v>A</v>
      </c>
    </row>
    <row r="480" spans="1:6" x14ac:dyDescent="0.25">
      <c r="A480" t="s">
        <v>730</v>
      </c>
      <c r="B480" t="s">
        <v>1174</v>
      </c>
      <c r="C480">
        <v>12668.50728</v>
      </c>
      <c r="D480" s="11">
        <v>9.0564282679168467E-3</v>
      </c>
      <c r="E480" s="11">
        <f>SUMIF($A$2:A480, A480, $C$2:C480) / SUMIF($A$2:$A$100000, A480, $C$2:$C$100000)</f>
        <v>0.79569169210293067</v>
      </c>
      <c r="F480" t="str">
        <f t="shared" si="7"/>
        <v>A</v>
      </c>
    </row>
    <row r="481" spans="1:6" x14ac:dyDescent="0.25">
      <c r="A481" t="s">
        <v>730</v>
      </c>
      <c r="B481" t="s">
        <v>1182</v>
      </c>
      <c r="C481">
        <v>12289.2</v>
      </c>
      <c r="D481" s="11">
        <v>8.7852701040626244E-3</v>
      </c>
      <c r="E481" s="11">
        <f>SUMIF($A$2:A481, A481, $C$2:C481) / SUMIF($A$2:$A$100000, A481, $C$2:$C$100000)</f>
        <v>0.80447696220699316</v>
      </c>
      <c r="F481" t="str">
        <f t="shared" si="7"/>
        <v>B</v>
      </c>
    </row>
    <row r="482" spans="1:6" x14ac:dyDescent="0.25">
      <c r="A482" t="s">
        <v>730</v>
      </c>
      <c r="B482" t="s">
        <v>978</v>
      </c>
      <c r="C482">
        <v>12248.675999999999</v>
      </c>
      <c r="D482" s="11">
        <v>8.7563004163940163E-3</v>
      </c>
      <c r="E482" s="11">
        <f>SUMIF($A$2:A482, A482, $C$2:C482) / SUMIF($A$2:$A$100000, A482, $C$2:$C$100000)</f>
        <v>0.81323326262338724</v>
      </c>
      <c r="F482" t="str">
        <f t="shared" si="7"/>
        <v>B</v>
      </c>
    </row>
    <row r="483" spans="1:6" x14ac:dyDescent="0.25">
      <c r="A483" t="s">
        <v>730</v>
      </c>
      <c r="B483" t="s">
        <v>799</v>
      </c>
      <c r="C483">
        <v>12153.267360000002</v>
      </c>
      <c r="D483" s="11">
        <v>8.6880949455203031E-3</v>
      </c>
      <c r="E483" s="11">
        <f>SUMIF($A$2:A483, A483, $C$2:C483) / SUMIF($A$2:$A$100000, A483, $C$2:$C$100000)</f>
        <v>0.8219213575689075</v>
      </c>
      <c r="F483" t="str">
        <f t="shared" si="7"/>
        <v>B</v>
      </c>
    </row>
    <row r="484" spans="1:6" x14ac:dyDescent="0.25">
      <c r="A484" t="s">
        <v>730</v>
      </c>
      <c r="B484" t="s">
        <v>1186</v>
      </c>
      <c r="C484">
        <v>11984.891250000001</v>
      </c>
      <c r="D484" s="11">
        <v>8.5677266867710457E-3</v>
      </c>
      <c r="E484" s="11">
        <f>SUMIF($A$2:A484, A484, $C$2:C484) / SUMIF($A$2:$A$100000, A484, $C$2:$C$100000)</f>
        <v>0.83048908425567858</v>
      </c>
      <c r="F484" t="str">
        <f t="shared" si="7"/>
        <v>B</v>
      </c>
    </row>
    <row r="485" spans="1:6" x14ac:dyDescent="0.25">
      <c r="A485" t="s">
        <v>730</v>
      </c>
      <c r="B485" t="s">
        <v>1266</v>
      </c>
      <c r="C485">
        <v>11924.0978</v>
      </c>
      <c r="D485" s="11">
        <v>8.5242668294322581E-3</v>
      </c>
      <c r="E485" s="11">
        <f>SUMIF($A$2:A485, A485, $C$2:C485) / SUMIF($A$2:$A$100000, A485, $C$2:$C$100000)</f>
        <v>0.83901335108511088</v>
      </c>
      <c r="F485" t="str">
        <f t="shared" si="7"/>
        <v>B</v>
      </c>
    </row>
    <row r="486" spans="1:6" x14ac:dyDescent="0.25">
      <c r="A486" t="s">
        <v>730</v>
      </c>
      <c r="B486" t="s">
        <v>931</v>
      </c>
      <c r="C486">
        <v>11326.846439999999</v>
      </c>
      <c r="D486" s="11">
        <v>8.0973053903134577E-3</v>
      </c>
      <c r="E486" s="11">
        <f>SUMIF($A$2:A486, A486, $C$2:C486) / SUMIF($A$2:$A$100000, A486, $C$2:$C$100000)</f>
        <v>0.84711065647542438</v>
      </c>
      <c r="F486" t="str">
        <f t="shared" si="7"/>
        <v>B</v>
      </c>
    </row>
    <row r="487" spans="1:6" x14ac:dyDescent="0.25">
      <c r="A487" t="s">
        <v>730</v>
      </c>
      <c r="B487" t="s">
        <v>1126</v>
      </c>
      <c r="C487">
        <v>11285.764020000001</v>
      </c>
      <c r="D487" s="11">
        <v>8.0679365008634908E-3</v>
      </c>
      <c r="E487" s="11">
        <f>SUMIF($A$2:A487, A487, $C$2:C487) / SUMIF($A$2:$A$100000, A487, $C$2:$C$100000)</f>
        <v>0.85517859297628773</v>
      </c>
      <c r="F487" t="str">
        <f t="shared" si="7"/>
        <v>B</v>
      </c>
    </row>
    <row r="488" spans="1:6" x14ac:dyDescent="0.25">
      <c r="A488" t="s">
        <v>730</v>
      </c>
      <c r="B488" t="s">
        <v>796</v>
      </c>
      <c r="C488">
        <v>10947.904</v>
      </c>
      <c r="D488" s="11">
        <v>7.8264080422930388E-3</v>
      </c>
      <c r="E488" s="11">
        <f>SUMIF($A$2:A488, A488, $C$2:C488) / SUMIF($A$2:$A$100000, A488, $C$2:$C$100000)</f>
        <v>0.86300500101858091</v>
      </c>
      <c r="F488" t="str">
        <f t="shared" si="7"/>
        <v>B</v>
      </c>
    </row>
    <row r="489" spans="1:6" x14ac:dyDescent="0.25">
      <c r="A489" t="s">
        <v>730</v>
      </c>
      <c r="B489" t="s">
        <v>745</v>
      </c>
      <c r="C489">
        <v>10370.549999999999</v>
      </c>
      <c r="D489" s="11">
        <v>7.4136707741501995E-3</v>
      </c>
      <c r="E489" s="11">
        <f>SUMIF($A$2:A489, A489, $C$2:C489) / SUMIF($A$2:$A$100000, A489, $C$2:$C$100000)</f>
        <v>0.87041867179273114</v>
      </c>
      <c r="F489" t="str">
        <f t="shared" si="7"/>
        <v>B</v>
      </c>
    </row>
    <row r="490" spans="1:6" x14ac:dyDescent="0.25">
      <c r="A490" t="s">
        <v>730</v>
      </c>
      <c r="B490" t="s">
        <v>1154</v>
      </c>
      <c r="C490">
        <v>9984.7160999999978</v>
      </c>
      <c r="D490" s="11">
        <v>7.1378468778181435E-3</v>
      </c>
      <c r="E490" s="11">
        <f>SUMIF($A$2:A490, A490, $C$2:C490) / SUMIF($A$2:$A$100000, A490, $C$2:$C$100000)</f>
        <v>0.87755651867054929</v>
      </c>
      <c r="F490" t="str">
        <f t="shared" si="7"/>
        <v>B</v>
      </c>
    </row>
    <row r="491" spans="1:6" x14ac:dyDescent="0.25">
      <c r="A491" t="s">
        <v>730</v>
      </c>
      <c r="B491" t="s">
        <v>975</v>
      </c>
      <c r="C491">
        <v>9684.8756000000012</v>
      </c>
      <c r="D491" s="11">
        <v>6.923497711018258E-3</v>
      </c>
      <c r="E491" s="11">
        <f>SUMIF($A$2:A491, A491, $C$2:C491) / SUMIF($A$2:$A$100000, A491, $C$2:$C$100000)</f>
        <v>0.88448001638156748</v>
      </c>
      <c r="F491" t="str">
        <f t="shared" si="7"/>
        <v>B</v>
      </c>
    </row>
    <row r="492" spans="1:6" x14ac:dyDescent="0.25">
      <c r="A492" t="s">
        <v>730</v>
      </c>
      <c r="B492" t="s">
        <v>1222</v>
      </c>
      <c r="C492">
        <v>9614.4403999999995</v>
      </c>
      <c r="D492" s="11">
        <v>6.8731451854809012E-3</v>
      </c>
      <c r="E492" s="11">
        <f>SUMIF($A$2:A492, A492, $C$2:C492) / SUMIF($A$2:$A$100000, A492, $C$2:$C$100000)</f>
        <v>0.89135316156704836</v>
      </c>
      <c r="F492" t="str">
        <f t="shared" si="7"/>
        <v>B</v>
      </c>
    </row>
    <row r="493" spans="1:6" x14ac:dyDescent="0.25">
      <c r="A493" t="s">
        <v>730</v>
      </c>
      <c r="B493" t="s">
        <v>1050</v>
      </c>
      <c r="C493">
        <v>9062.34692</v>
      </c>
      <c r="D493" s="11">
        <v>6.478466089649448E-3</v>
      </c>
      <c r="E493" s="11">
        <f>SUMIF($A$2:A493, A493, $C$2:C493) / SUMIF($A$2:$A$100000, A493, $C$2:$C$100000)</f>
        <v>0.89783162765669777</v>
      </c>
      <c r="F493" t="str">
        <f t="shared" si="7"/>
        <v>B</v>
      </c>
    </row>
    <row r="494" spans="1:6" x14ac:dyDescent="0.25">
      <c r="A494" t="s">
        <v>730</v>
      </c>
      <c r="B494" t="s">
        <v>1077</v>
      </c>
      <c r="C494">
        <v>8938.8996600000009</v>
      </c>
      <c r="D494" s="11">
        <v>6.390216445839726E-3</v>
      </c>
      <c r="E494" s="11">
        <f>SUMIF($A$2:A494, A494, $C$2:C494) / SUMIF($A$2:$A$100000, A494, $C$2:$C$100000)</f>
        <v>0.90422184410253759</v>
      </c>
      <c r="F494" t="str">
        <f t="shared" si="7"/>
        <v>B</v>
      </c>
    </row>
    <row r="495" spans="1:6" x14ac:dyDescent="0.25">
      <c r="A495" t="s">
        <v>730</v>
      </c>
      <c r="B495" t="s">
        <v>875</v>
      </c>
      <c r="C495">
        <v>8211.6342000000004</v>
      </c>
      <c r="D495" s="11">
        <v>5.870310878068402E-3</v>
      </c>
      <c r="E495" s="11">
        <f>SUMIF($A$2:A495, A495, $C$2:C495) / SUMIF($A$2:$A$100000, A495, $C$2:$C$100000)</f>
        <v>0.91009215498060592</v>
      </c>
      <c r="F495" t="str">
        <f t="shared" si="7"/>
        <v>B</v>
      </c>
    </row>
    <row r="496" spans="1:6" x14ac:dyDescent="0.25">
      <c r="A496" t="s">
        <v>730</v>
      </c>
      <c r="B496" t="s">
        <v>896</v>
      </c>
      <c r="C496">
        <v>8154.5511600000009</v>
      </c>
      <c r="D496" s="11">
        <v>5.8295035086089568E-3</v>
      </c>
      <c r="E496" s="11">
        <f>SUMIF($A$2:A496, A496, $C$2:C496) / SUMIF($A$2:$A$100000, A496, $C$2:$C$100000)</f>
        <v>0.91592165848921492</v>
      </c>
      <c r="F496" t="str">
        <f t="shared" si="7"/>
        <v>B</v>
      </c>
    </row>
    <row r="497" spans="1:6" x14ac:dyDescent="0.25">
      <c r="A497" t="s">
        <v>730</v>
      </c>
      <c r="B497" t="s">
        <v>1037</v>
      </c>
      <c r="C497">
        <v>8093.4784</v>
      </c>
      <c r="D497" s="11">
        <v>5.7858439788917582E-3</v>
      </c>
      <c r="E497" s="11">
        <f>SUMIF($A$2:A497, A497, $C$2:C497) / SUMIF($A$2:$A$100000, A497, $C$2:$C$100000)</f>
        <v>0.92170750246810662</v>
      </c>
      <c r="F497" t="str">
        <f t="shared" si="7"/>
        <v>B</v>
      </c>
    </row>
    <row r="498" spans="1:6" x14ac:dyDescent="0.25">
      <c r="A498" t="s">
        <v>730</v>
      </c>
      <c r="B498" t="s">
        <v>1234</v>
      </c>
      <c r="C498">
        <v>7428.1108999999988</v>
      </c>
      <c r="D498" s="11">
        <v>5.310187857584847E-3</v>
      </c>
      <c r="E498" s="11">
        <f>SUMIF($A$2:A498, A498, $C$2:C498) / SUMIF($A$2:$A$100000, A498, $C$2:$C$100000)</f>
        <v>0.92701769032569148</v>
      </c>
      <c r="F498" t="str">
        <f t="shared" si="7"/>
        <v>B</v>
      </c>
    </row>
    <row r="499" spans="1:6" x14ac:dyDescent="0.25">
      <c r="A499" t="s">
        <v>730</v>
      </c>
      <c r="B499" t="s">
        <v>1312</v>
      </c>
      <c r="C499">
        <v>7173.3342799999991</v>
      </c>
      <c r="D499" s="11">
        <v>5.1280538356061889E-3</v>
      </c>
      <c r="E499" s="11">
        <f>SUMIF($A$2:A499, A499, $C$2:C499) / SUMIF($A$2:$A$100000, A499, $C$2:$C$100000)</f>
        <v>0.9321457441612977</v>
      </c>
      <c r="F499" t="str">
        <f t="shared" si="7"/>
        <v>B</v>
      </c>
    </row>
    <row r="500" spans="1:6" x14ac:dyDescent="0.25">
      <c r="A500" t="s">
        <v>730</v>
      </c>
      <c r="B500" t="s">
        <v>1002</v>
      </c>
      <c r="C500">
        <v>6946.8</v>
      </c>
      <c r="D500" s="11">
        <v>4.96610962136691E-3</v>
      </c>
      <c r="E500" s="11">
        <f>SUMIF($A$2:A500, A500, $C$2:C500) / SUMIF($A$2:$A$100000, A500, $C$2:$C$100000)</f>
        <v>0.93711185378266459</v>
      </c>
      <c r="F500" t="str">
        <f t="shared" si="7"/>
        <v>B</v>
      </c>
    </row>
    <row r="501" spans="1:6" x14ac:dyDescent="0.25">
      <c r="A501" t="s">
        <v>730</v>
      </c>
      <c r="B501" t="s">
        <v>972</v>
      </c>
      <c r="C501">
        <v>6684.1875</v>
      </c>
      <c r="D501" s="11">
        <v>4.7783739066578042E-3</v>
      </c>
      <c r="E501" s="11">
        <f>SUMIF($A$2:A501, A501, $C$2:C501) / SUMIF($A$2:$A$100000, A501, $C$2:$C$100000)</f>
        <v>0.9418902276893224</v>
      </c>
      <c r="F501" t="str">
        <f t="shared" si="7"/>
        <v>B</v>
      </c>
    </row>
    <row r="502" spans="1:6" x14ac:dyDescent="0.25">
      <c r="A502" t="s">
        <v>730</v>
      </c>
      <c r="B502" t="s">
        <v>965</v>
      </c>
      <c r="C502">
        <v>5814.6927299999998</v>
      </c>
      <c r="D502" s="11">
        <v>4.1567918339012527E-3</v>
      </c>
      <c r="E502" s="11">
        <f>SUMIF($A$2:A502, A502, $C$2:C502) / SUMIF($A$2:$A$100000, A502, $C$2:$C$100000)</f>
        <v>0.94604701952322368</v>
      </c>
      <c r="F502" t="str">
        <f t="shared" si="7"/>
        <v>B</v>
      </c>
    </row>
    <row r="503" spans="1:6" x14ac:dyDescent="0.25">
      <c r="A503" t="s">
        <v>730</v>
      </c>
      <c r="B503" t="s">
        <v>828</v>
      </c>
      <c r="C503">
        <v>5487.6023999999998</v>
      </c>
      <c r="D503" s="11">
        <v>3.9229623822301125E-3</v>
      </c>
      <c r="E503" s="11">
        <f>SUMIF($A$2:A503, A503, $C$2:C503) / SUMIF($A$2:$A$100000, A503, $C$2:$C$100000)</f>
        <v>0.94996998190545379</v>
      </c>
      <c r="F503" t="str">
        <f t="shared" si="7"/>
        <v>B</v>
      </c>
    </row>
    <row r="504" spans="1:6" x14ac:dyDescent="0.25">
      <c r="A504" t="s">
        <v>730</v>
      </c>
      <c r="B504" t="s">
        <v>737</v>
      </c>
      <c r="C504">
        <v>5225.2710400000005</v>
      </c>
      <c r="D504" s="11">
        <v>3.7354276481248753E-3</v>
      </c>
      <c r="E504" s="11">
        <f>SUMIF($A$2:A504, A504, $C$2:C504) / SUMIF($A$2:$A$100000, A504, $C$2:$C$100000)</f>
        <v>0.95370540955357863</v>
      </c>
      <c r="F504" t="str">
        <f t="shared" si="7"/>
        <v>C</v>
      </c>
    </row>
    <row r="505" spans="1:6" x14ac:dyDescent="0.25">
      <c r="A505" t="s">
        <v>730</v>
      </c>
      <c r="B505" t="s">
        <v>1246</v>
      </c>
      <c r="C505">
        <v>5189.8836000000001</v>
      </c>
      <c r="D505" s="11">
        <v>3.7101299705957188E-3</v>
      </c>
      <c r="E505" s="11">
        <f>SUMIF($A$2:A505, A505, $C$2:C505) / SUMIF($A$2:$A$100000, A505, $C$2:$C$100000)</f>
        <v>0.95741553952417446</v>
      </c>
      <c r="F505" t="str">
        <f t="shared" si="7"/>
        <v>C</v>
      </c>
    </row>
    <row r="506" spans="1:6" x14ac:dyDescent="0.25">
      <c r="A506" t="s">
        <v>730</v>
      </c>
      <c r="B506" t="s">
        <v>1219</v>
      </c>
      <c r="C506">
        <v>5159.7893599999998</v>
      </c>
      <c r="D506" s="11">
        <v>3.688616281586142E-3</v>
      </c>
      <c r="E506" s="11">
        <f>SUMIF($A$2:A506, A506, $C$2:C506) / SUMIF($A$2:$A$100000, A506, $C$2:$C$100000)</f>
        <v>0.96110415580576058</v>
      </c>
      <c r="F506" t="str">
        <f t="shared" si="7"/>
        <v>C</v>
      </c>
    </row>
    <row r="507" spans="1:6" x14ac:dyDescent="0.25">
      <c r="A507" t="s">
        <v>730</v>
      </c>
      <c r="B507" t="s">
        <v>1216</v>
      </c>
      <c r="C507">
        <v>5127.0390600000001</v>
      </c>
      <c r="D507" s="11">
        <v>3.6652038355775261E-3</v>
      </c>
      <c r="E507" s="11">
        <f>SUMIF($A$2:A507, A507, $C$2:C507) / SUMIF($A$2:$A$100000, A507, $C$2:$C$100000)</f>
        <v>0.96476935964133814</v>
      </c>
      <c r="F507" t="str">
        <f t="shared" si="7"/>
        <v>C</v>
      </c>
    </row>
    <row r="508" spans="1:6" x14ac:dyDescent="0.25">
      <c r="A508" t="s">
        <v>730</v>
      </c>
      <c r="B508" t="s">
        <v>1068</v>
      </c>
      <c r="C508">
        <v>4856.35725</v>
      </c>
      <c r="D508" s="11">
        <v>3.4716995543300441E-3</v>
      </c>
      <c r="E508" s="11">
        <f>SUMIF($A$2:A508, A508, $C$2:C508) / SUMIF($A$2:$A$100000, A508, $C$2:$C$100000)</f>
        <v>0.96824105919566816</v>
      </c>
      <c r="F508" t="str">
        <f t="shared" si="7"/>
        <v>C</v>
      </c>
    </row>
    <row r="509" spans="1:6" x14ac:dyDescent="0.25">
      <c r="A509" t="s">
        <v>730</v>
      </c>
      <c r="B509" t="s">
        <v>1095</v>
      </c>
      <c r="C509">
        <v>4804.4682400000002</v>
      </c>
      <c r="D509" s="11">
        <v>3.4346052790084278E-3</v>
      </c>
      <c r="E509" s="11">
        <f>SUMIF($A$2:A509, A509, $C$2:C509) / SUMIF($A$2:$A$100000, A509, $C$2:$C$100000)</f>
        <v>0.97167566447467668</v>
      </c>
      <c r="F509" t="str">
        <f t="shared" si="7"/>
        <v>C</v>
      </c>
    </row>
    <row r="510" spans="1:6" x14ac:dyDescent="0.25">
      <c r="A510" t="s">
        <v>730</v>
      </c>
      <c r="B510" t="s">
        <v>871</v>
      </c>
      <c r="C510">
        <v>4336.2427499999994</v>
      </c>
      <c r="D510" s="11">
        <v>3.0998815053488666E-3</v>
      </c>
      <c r="E510" s="11">
        <f>SUMIF($A$2:A510, A510, $C$2:C510) / SUMIF($A$2:$A$100000, A510, $C$2:$C$100000)</f>
        <v>0.97477554598002547</v>
      </c>
      <c r="F510" t="str">
        <f t="shared" si="7"/>
        <v>C</v>
      </c>
    </row>
    <row r="511" spans="1:6" x14ac:dyDescent="0.25">
      <c r="A511" t="s">
        <v>730</v>
      </c>
      <c r="B511" t="s">
        <v>761</v>
      </c>
      <c r="C511">
        <v>3980.7075</v>
      </c>
      <c r="D511" s="11">
        <v>2.8457174260950969E-3</v>
      </c>
      <c r="E511" s="11">
        <f>SUMIF($A$2:A511, A511, $C$2:C511) / SUMIF($A$2:$A$100000, A511, $C$2:$C$100000)</f>
        <v>0.97762126340612054</v>
      </c>
      <c r="F511" t="str">
        <f t="shared" si="7"/>
        <v>C</v>
      </c>
    </row>
    <row r="512" spans="1:6" x14ac:dyDescent="0.25">
      <c r="A512" t="s">
        <v>730</v>
      </c>
      <c r="B512" t="s">
        <v>1019</v>
      </c>
      <c r="C512">
        <v>3978.6474000000003</v>
      </c>
      <c r="D512" s="11">
        <v>2.8442447073712277E-3</v>
      </c>
      <c r="E512" s="11">
        <f>SUMIF($A$2:A512, A512, $C$2:C512) / SUMIF($A$2:$A$100000, A512, $C$2:$C$100000)</f>
        <v>0.98046550811349176</v>
      </c>
      <c r="F512" t="str">
        <f t="shared" si="7"/>
        <v>C</v>
      </c>
    </row>
    <row r="513" spans="1:6" x14ac:dyDescent="0.25">
      <c r="A513" t="s">
        <v>730</v>
      </c>
      <c r="B513" t="s">
        <v>762</v>
      </c>
      <c r="C513">
        <v>3913.2000000000003</v>
      </c>
      <c r="D513" s="11">
        <v>2.7974578468263076E-3</v>
      </c>
      <c r="E513" s="11">
        <f>SUMIF($A$2:A513, A513, $C$2:C513) / SUMIF($A$2:$A$100000, A513, $C$2:$C$100000)</f>
        <v>0.98326296596031804</v>
      </c>
      <c r="F513" t="str">
        <f t="shared" si="7"/>
        <v>C</v>
      </c>
    </row>
    <row r="514" spans="1:6" x14ac:dyDescent="0.25">
      <c r="A514" t="s">
        <v>730</v>
      </c>
      <c r="B514" t="s">
        <v>1061</v>
      </c>
      <c r="C514">
        <v>3799.8031499999997</v>
      </c>
      <c r="D514" s="11">
        <v>2.716393012972202E-3</v>
      </c>
      <c r="E514" s="11">
        <f>SUMIF($A$2:A514, A514, $C$2:C514) / SUMIF($A$2:$A$100000, A514, $C$2:$C$100000)</f>
        <v>0.98597935897329025</v>
      </c>
      <c r="F514" t="str">
        <f t="shared" ref="F514:F577" si="8">IF(E514&lt;=0.8,"A",IF(E514&lt;=0.95,"B","C"))</f>
        <v>C</v>
      </c>
    </row>
    <row r="515" spans="1:6" x14ac:dyDescent="0.25">
      <c r="A515" t="s">
        <v>730</v>
      </c>
      <c r="B515" t="s">
        <v>867</v>
      </c>
      <c r="C515">
        <v>3494.4040799999998</v>
      </c>
      <c r="D515" s="11">
        <v>2.4980701506638718E-3</v>
      </c>
      <c r="E515" s="11">
        <f>SUMIF($A$2:A515, A515, $C$2:C515) / SUMIF($A$2:$A$100000, A515, $C$2:$C$100000)</f>
        <v>0.98847742912395409</v>
      </c>
      <c r="F515" t="str">
        <f t="shared" si="8"/>
        <v>C</v>
      </c>
    </row>
    <row r="516" spans="1:6" x14ac:dyDescent="0.25">
      <c r="A516" t="s">
        <v>730</v>
      </c>
      <c r="B516" t="s">
        <v>979</v>
      </c>
      <c r="C516">
        <v>2909.8689199999999</v>
      </c>
      <c r="D516" s="11">
        <v>2.08019923425585E-3</v>
      </c>
      <c r="E516" s="11">
        <f>SUMIF($A$2:A516, A516, $C$2:C516) / SUMIF($A$2:$A$100000, A516, $C$2:$C$100000)</f>
        <v>0.99055762835821004</v>
      </c>
      <c r="F516" t="str">
        <f t="shared" si="8"/>
        <v>C</v>
      </c>
    </row>
    <row r="517" spans="1:6" x14ac:dyDescent="0.25">
      <c r="A517" t="s">
        <v>730</v>
      </c>
      <c r="B517" t="s">
        <v>862</v>
      </c>
      <c r="C517">
        <v>2642.1686999999997</v>
      </c>
      <c r="D517" s="11">
        <v>1.8888264240145823E-3</v>
      </c>
      <c r="E517" s="11">
        <f>SUMIF($A$2:A517, A517, $C$2:C517) / SUMIF($A$2:$A$100000, A517, $C$2:$C$100000)</f>
        <v>0.9924464547822246</v>
      </c>
      <c r="F517" t="str">
        <f t="shared" si="8"/>
        <v>C</v>
      </c>
    </row>
    <row r="518" spans="1:6" x14ac:dyDescent="0.25">
      <c r="A518" t="s">
        <v>730</v>
      </c>
      <c r="B518" t="s">
        <v>1064</v>
      </c>
      <c r="C518">
        <v>2537.2908000000002</v>
      </c>
      <c r="D518" s="11">
        <v>1.8138515941276193E-3</v>
      </c>
      <c r="E518" s="11">
        <f>SUMIF($A$2:A518, A518, $C$2:C518) / SUMIF($A$2:$A$100000, A518, $C$2:$C$100000)</f>
        <v>0.99426030637635232</v>
      </c>
      <c r="F518" t="str">
        <f t="shared" si="8"/>
        <v>C</v>
      </c>
    </row>
    <row r="519" spans="1:6" x14ac:dyDescent="0.25">
      <c r="A519" t="s">
        <v>730</v>
      </c>
      <c r="B519" t="s">
        <v>1081</v>
      </c>
      <c r="C519">
        <v>2206.8000000000002</v>
      </c>
      <c r="D519" s="11">
        <v>1.5775912236472187E-3</v>
      </c>
      <c r="E519" s="11">
        <f>SUMIF($A$2:A519, A519, $C$2:C519) / SUMIF($A$2:$A$100000, A519, $C$2:$C$100000)</f>
        <v>0.99583789759999952</v>
      </c>
      <c r="F519" t="str">
        <f t="shared" si="8"/>
        <v>C</v>
      </c>
    </row>
    <row r="520" spans="1:6" x14ac:dyDescent="0.25">
      <c r="A520" t="s">
        <v>730</v>
      </c>
      <c r="B520" t="s">
        <v>1145</v>
      </c>
      <c r="C520">
        <v>2059.0056</v>
      </c>
      <c r="D520" s="11">
        <v>1.4719363621535596E-3</v>
      </c>
      <c r="E520" s="11">
        <f>SUMIF($A$2:A520, A520, $C$2:C520) / SUMIF($A$2:$A$100000, A520, $C$2:$C$100000)</f>
        <v>0.99730983396215311</v>
      </c>
      <c r="F520" t="str">
        <f t="shared" si="8"/>
        <v>C</v>
      </c>
    </row>
    <row r="521" spans="1:6" x14ac:dyDescent="0.25">
      <c r="A521" t="s">
        <v>730</v>
      </c>
      <c r="B521" t="s">
        <v>1304</v>
      </c>
      <c r="C521">
        <v>841.00536</v>
      </c>
      <c r="D521" s="11">
        <v>6.0121564028288454E-4</v>
      </c>
      <c r="E521" s="11">
        <f>SUMIF($A$2:A521, A521, $C$2:C521) / SUMIF($A$2:$A$100000, A521, $C$2:$C$100000)</f>
        <v>0.99791104960243604</v>
      </c>
      <c r="F521" t="str">
        <f t="shared" si="8"/>
        <v>C</v>
      </c>
    </row>
    <row r="522" spans="1:6" x14ac:dyDescent="0.25">
      <c r="A522" t="s">
        <v>730</v>
      </c>
      <c r="B522" t="s">
        <v>1016</v>
      </c>
      <c r="C522">
        <v>667.74</v>
      </c>
      <c r="D522" s="11">
        <v>4.7735216769901836E-4</v>
      </c>
      <c r="E522" s="11">
        <f>SUMIF($A$2:A522, A522, $C$2:C522) / SUMIF($A$2:$A$100000, A522, $C$2:$C$100000)</f>
        <v>0.9983884017701351</v>
      </c>
      <c r="F522" t="str">
        <f t="shared" si="8"/>
        <v>C</v>
      </c>
    </row>
    <row r="523" spans="1:6" x14ac:dyDescent="0.25">
      <c r="A523" t="s">
        <v>730</v>
      </c>
      <c r="B523" t="s">
        <v>1264</v>
      </c>
      <c r="C523">
        <v>618.19979999999987</v>
      </c>
      <c r="D523" s="11">
        <v>4.4193700332629399E-4</v>
      </c>
      <c r="E523" s="11">
        <f>SUMIF($A$2:A523, A523, $C$2:C523) / SUMIF($A$2:$A$100000, A523, $C$2:$C$100000)</f>
        <v>0.99883033877346139</v>
      </c>
      <c r="F523" t="str">
        <f t="shared" si="8"/>
        <v>C</v>
      </c>
    </row>
    <row r="524" spans="1:6" x14ac:dyDescent="0.25">
      <c r="A524" t="s">
        <v>730</v>
      </c>
      <c r="B524" t="s">
        <v>997</v>
      </c>
      <c r="C524">
        <v>560.36831999999993</v>
      </c>
      <c r="D524" s="11">
        <v>4.0059459110111293E-4</v>
      </c>
      <c r="E524" s="11">
        <f>SUMIF($A$2:A524, A524, $C$2:C524) / SUMIF($A$2:$A$100000, A524, $C$2:$C$100000)</f>
        <v>0.99923093336456248</v>
      </c>
      <c r="F524" t="str">
        <f t="shared" si="8"/>
        <v>C</v>
      </c>
    </row>
    <row r="525" spans="1:6" x14ac:dyDescent="0.25">
      <c r="A525" t="s">
        <v>730</v>
      </c>
      <c r="B525" t="s">
        <v>840</v>
      </c>
      <c r="C525">
        <v>518.65436999999997</v>
      </c>
      <c r="D525" s="11">
        <v>3.7077423519044642E-4</v>
      </c>
      <c r="E525" s="11">
        <f>SUMIF($A$2:A525, A525, $C$2:C525) / SUMIF($A$2:$A$100000, A525, $C$2:$C$100000)</f>
        <v>0.99960170759975275</v>
      </c>
      <c r="F525" t="str">
        <f t="shared" si="8"/>
        <v>C</v>
      </c>
    </row>
    <row r="526" spans="1:6" x14ac:dyDescent="0.25">
      <c r="A526" t="s">
        <v>730</v>
      </c>
      <c r="B526" t="s">
        <v>1318</v>
      </c>
      <c r="C526">
        <v>370.86</v>
      </c>
      <c r="D526" s="11">
        <v>2.6511939514310652E-4</v>
      </c>
      <c r="E526" s="11">
        <f>SUMIF($A$2:A526, A526, $C$2:C526) / SUMIF($A$2:$A$100000, A526, $C$2:$C$100000)</f>
        <v>0.99986682699489593</v>
      </c>
      <c r="F526" t="str">
        <f t="shared" si="8"/>
        <v>C</v>
      </c>
    </row>
    <row r="527" spans="1:6" x14ac:dyDescent="0.25">
      <c r="A527" t="s">
        <v>730</v>
      </c>
      <c r="B527" t="s">
        <v>1226</v>
      </c>
      <c r="C527">
        <v>110.14919999999999</v>
      </c>
      <c r="D527" s="11">
        <v>7.8743162593693217E-5</v>
      </c>
      <c r="E527" s="11">
        <f>SUMIF($A$2:A527, A527, $C$2:C527) / SUMIF($A$2:$A$100000, A527, $C$2:$C$100000)</f>
        <v>0.99994557015748975</v>
      </c>
      <c r="F527" t="str">
        <f t="shared" si="8"/>
        <v>C</v>
      </c>
    </row>
    <row r="528" spans="1:6" x14ac:dyDescent="0.25">
      <c r="A528" t="s">
        <v>730</v>
      </c>
      <c r="B528" t="s">
        <v>1020</v>
      </c>
      <c r="C528">
        <v>76.138720000000006</v>
      </c>
      <c r="D528" s="11">
        <v>5.4429842510301321E-5</v>
      </c>
      <c r="E528" s="11">
        <f>SUMIF($A$2:A528, A528, $C$2:C528) / SUMIF($A$2:$A$100000, A528, $C$2:$C$100000)</f>
        <v>1</v>
      </c>
      <c r="F528" t="str">
        <f t="shared" si="8"/>
        <v>C</v>
      </c>
    </row>
    <row r="529" spans="1:6" x14ac:dyDescent="0.25">
      <c r="A529" t="s">
        <v>728</v>
      </c>
      <c r="B529" t="s">
        <v>1271</v>
      </c>
      <c r="C529">
        <v>66260.314239999992</v>
      </c>
      <c r="D529" s="11">
        <v>4.1000065217973447E-2</v>
      </c>
      <c r="E529" s="11">
        <f>SUMIF($A$2:A529, A529, $C$2:C529) / SUMIF($A$2:$A$100000, A529, $C$2:$C$100000)</f>
        <v>4.1000065217973468E-2</v>
      </c>
      <c r="F529" t="str">
        <f t="shared" si="8"/>
        <v>A</v>
      </c>
    </row>
    <row r="530" spans="1:6" x14ac:dyDescent="0.25">
      <c r="A530" t="s">
        <v>728</v>
      </c>
      <c r="B530" t="s">
        <v>1157</v>
      </c>
      <c r="C530">
        <v>58091.634960000003</v>
      </c>
      <c r="D530" s="11">
        <v>3.5945510511039599E-2</v>
      </c>
      <c r="E530" s="11">
        <f>SUMIF($A$2:A530, A530, $C$2:C530) / SUMIF($A$2:$A$100000, A530, $C$2:$C$100000)</f>
        <v>7.6945575729013088E-2</v>
      </c>
      <c r="F530" t="str">
        <f t="shared" si="8"/>
        <v>A</v>
      </c>
    </row>
    <row r="531" spans="1:6" x14ac:dyDescent="0.25">
      <c r="A531" t="s">
        <v>728</v>
      </c>
      <c r="B531" t="s">
        <v>933</v>
      </c>
      <c r="C531">
        <v>55880.483749999999</v>
      </c>
      <c r="D531" s="11">
        <v>3.457731078460255E-2</v>
      </c>
      <c r="E531" s="11">
        <f>SUMIF($A$2:A531, A531, $C$2:C531) / SUMIF($A$2:$A$100000, A531, $C$2:$C$100000)</f>
        <v>0.11152288651361564</v>
      </c>
      <c r="F531" t="str">
        <f t="shared" si="8"/>
        <v>A</v>
      </c>
    </row>
    <row r="532" spans="1:6" x14ac:dyDescent="0.25">
      <c r="A532" t="s">
        <v>728</v>
      </c>
      <c r="B532" t="s">
        <v>1289</v>
      </c>
      <c r="C532">
        <v>50545.319219999998</v>
      </c>
      <c r="D532" s="11">
        <v>3.1276057293918545E-2</v>
      </c>
      <c r="E532" s="11">
        <f>SUMIF($A$2:A532, A532, $C$2:C532) / SUMIF($A$2:$A$100000, A532, $C$2:$C$100000)</f>
        <v>0.14279894380753419</v>
      </c>
      <c r="F532" t="str">
        <f t="shared" si="8"/>
        <v>A</v>
      </c>
    </row>
    <row r="533" spans="1:6" x14ac:dyDescent="0.25">
      <c r="A533" t="s">
        <v>728</v>
      </c>
      <c r="B533" t="s">
        <v>1090</v>
      </c>
      <c r="C533">
        <v>43907.94</v>
      </c>
      <c r="D533" s="11">
        <v>2.7169029067177351E-2</v>
      </c>
      <c r="E533" s="11">
        <f>SUMIF($A$2:A533, A533, $C$2:C533) / SUMIF($A$2:$A$100000, A533, $C$2:$C$100000)</f>
        <v>0.16996797287471158</v>
      </c>
      <c r="F533" t="str">
        <f t="shared" si="8"/>
        <v>A</v>
      </c>
    </row>
    <row r="534" spans="1:6" x14ac:dyDescent="0.25">
      <c r="A534" t="s">
        <v>728</v>
      </c>
      <c r="B534" t="s">
        <v>829</v>
      </c>
      <c r="C534">
        <v>43209.006119999991</v>
      </c>
      <c r="D534" s="11">
        <v>2.6736547950965674E-2</v>
      </c>
      <c r="E534" s="11">
        <f>SUMIF($A$2:A534, A534, $C$2:C534) / SUMIF($A$2:$A$100000, A534, $C$2:$C$100000)</f>
        <v>0.19670452082567724</v>
      </c>
      <c r="F534" t="str">
        <f t="shared" si="8"/>
        <v>A</v>
      </c>
    </row>
    <row r="535" spans="1:6" x14ac:dyDescent="0.25">
      <c r="A535" t="s">
        <v>728</v>
      </c>
      <c r="B535" t="s">
        <v>1047</v>
      </c>
      <c r="C535">
        <v>40325.31</v>
      </c>
      <c r="D535" s="11">
        <v>2.4952195879217685E-2</v>
      </c>
      <c r="E535" s="11">
        <f>SUMIF($A$2:A535, A535, $C$2:C535) / SUMIF($A$2:$A$100000, A535, $C$2:$C$100000)</f>
        <v>0.22165671670489495</v>
      </c>
      <c r="F535" t="str">
        <f t="shared" si="8"/>
        <v>A</v>
      </c>
    </row>
    <row r="536" spans="1:6" x14ac:dyDescent="0.25">
      <c r="A536" t="s">
        <v>728</v>
      </c>
      <c r="B536" t="s">
        <v>1335</v>
      </c>
      <c r="C536">
        <v>39810.328000000001</v>
      </c>
      <c r="D536" s="11">
        <v>2.4633539141345834E-2</v>
      </c>
      <c r="E536" s="11">
        <f>SUMIF($A$2:A536, A536, $C$2:C536) / SUMIF($A$2:$A$100000, A536, $C$2:$C$100000)</f>
        <v>0.24629025584624076</v>
      </c>
      <c r="F536" t="str">
        <f t="shared" si="8"/>
        <v>A</v>
      </c>
    </row>
    <row r="537" spans="1:6" x14ac:dyDescent="0.25">
      <c r="A537" t="s">
        <v>728</v>
      </c>
      <c r="B537" t="s">
        <v>1071</v>
      </c>
      <c r="C537">
        <v>38535.955099999999</v>
      </c>
      <c r="D537" s="11">
        <v>2.3844992141360793E-2</v>
      </c>
      <c r="E537" s="11">
        <f>SUMIF($A$2:A537, A537, $C$2:C537) / SUMIF($A$2:$A$100000, A537, $C$2:$C$100000)</f>
        <v>0.27013524798760158</v>
      </c>
      <c r="F537" t="str">
        <f t="shared" si="8"/>
        <v>A</v>
      </c>
    </row>
    <row r="538" spans="1:6" x14ac:dyDescent="0.25">
      <c r="A538" t="s">
        <v>728</v>
      </c>
      <c r="B538" t="s">
        <v>1115</v>
      </c>
      <c r="C538">
        <v>37562.28</v>
      </c>
      <c r="D538" s="11">
        <v>2.3242508693176095E-2</v>
      </c>
      <c r="E538" s="11">
        <f>SUMIF($A$2:A538, A538, $C$2:C538) / SUMIF($A$2:$A$100000, A538, $C$2:$C$100000)</f>
        <v>0.2933777566807777</v>
      </c>
      <c r="F538" t="str">
        <f t="shared" si="8"/>
        <v>A</v>
      </c>
    </row>
    <row r="539" spans="1:6" x14ac:dyDescent="0.25">
      <c r="A539" t="s">
        <v>728</v>
      </c>
      <c r="B539" t="s">
        <v>1204</v>
      </c>
      <c r="C539">
        <v>36549.429260000004</v>
      </c>
      <c r="D539" s="11">
        <v>2.2615784433377709E-2</v>
      </c>
      <c r="E539" s="11">
        <f>SUMIF($A$2:A539, A539, $C$2:C539) / SUMIF($A$2:$A$100000, A539, $C$2:$C$100000)</f>
        <v>0.3159935411141554</v>
      </c>
      <c r="F539" t="str">
        <f t="shared" si="8"/>
        <v>A</v>
      </c>
    </row>
    <row r="540" spans="1:6" x14ac:dyDescent="0.25">
      <c r="A540" t="s">
        <v>728</v>
      </c>
      <c r="B540" t="s">
        <v>872</v>
      </c>
      <c r="C540">
        <v>35567.737920000007</v>
      </c>
      <c r="D540" s="11">
        <v>2.2008340755731794E-2</v>
      </c>
      <c r="E540" s="11">
        <f>SUMIF($A$2:A540, A540, $C$2:C540) / SUMIF($A$2:$A$100000, A540, $C$2:$C$100000)</f>
        <v>0.33800188186988717</v>
      </c>
      <c r="F540" t="str">
        <f t="shared" si="8"/>
        <v>A</v>
      </c>
    </row>
    <row r="541" spans="1:6" x14ac:dyDescent="0.25">
      <c r="A541" t="s">
        <v>728</v>
      </c>
      <c r="B541" t="s">
        <v>783</v>
      </c>
      <c r="C541">
        <v>34444.462359999998</v>
      </c>
      <c r="D541" s="11">
        <v>2.1313288645792447E-2</v>
      </c>
      <c r="E541" s="11">
        <f>SUMIF($A$2:A541, A541, $C$2:C541) / SUMIF($A$2:$A$100000, A541, $C$2:$C$100000)</f>
        <v>0.35931517051567963</v>
      </c>
      <c r="F541" t="str">
        <f t="shared" si="8"/>
        <v>A</v>
      </c>
    </row>
    <row r="542" spans="1:6" x14ac:dyDescent="0.25">
      <c r="A542" t="s">
        <v>728</v>
      </c>
      <c r="B542" t="s">
        <v>1262</v>
      </c>
      <c r="C542">
        <v>33421.1</v>
      </c>
      <c r="D542" s="11">
        <v>2.0680060083826318E-2</v>
      </c>
      <c r="E542" s="11">
        <f>SUMIF($A$2:A542, A542, $C$2:C542) / SUMIF($A$2:$A$100000, A542, $C$2:$C$100000)</f>
        <v>0.37999523059950596</v>
      </c>
      <c r="F542" t="str">
        <f t="shared" si="8"/>
        <v>A</v>
      </c>
    </row>
    <row r="543" spans="1:6" x14ac:dyDescent="0.25">
      <c r="A543" t="s">
        <v>728</v>
      </c>
      <c r="B543" t="s">
        <v>1280</v>
      </c>
      <c r="C543">
        <v>31822.023930000003</v>
      </c>
      <c r="D543" s="11">
        <v>1.9690595667448376E-2</v>
      </c>
      <c r="E543" s="11">
        <f>SUMIF($A$2:A543, A543, $C$2:C543) / SUMIF($A$2:$A$100000, A543, $C$2:$C$100000)</f>
        <v>0.39968582626695437</v>
      </c>
      <c r="F543" t="str">
        <f t="shared" si="8"/>
        <v>A</v>
      </c>
    </row>
    <row r="544" spans="1:6" x14ac:dyDescent="0.25">
      <c r="A544" t="s">
        <v>728</v>
      </c>
      <c r="B544" t="s">
        <v>776</v>
      </c>
      <c r="C544">
        <v>30596.565999999999</v>
      </c>
      <c r="D544" s="11">
        <v>1.8932315909373342E-2</v>
      </c>
      <c r="E544" s="11">
        <f>SUMIF($A$2:A544, A544, $C$2:C544) / SUMIF($A$2:$A$100000, A544, $C$2:$C$100000)</f>
        <v>0.4186181421763277</v>
      </c>
      <c r="F544" t="str">
        <f t="shared" si="8"/>
        <v>A</v>
      </c>
    </row>
    <row r="545" spans="1:6" x14ac:dyDescent="0.25">
      <c r="A545" t="s">
        <v>728</v>
      </c>
      <c r="B545" t="s">
        <v>887</v>
      </c>
      <c r="C545">
        <v>29654.83008</v>
      </c>
      <c r="D545" s="11">
        <v>1.8349595549819128E-2</v>
      </c>
      <c r="E545" s="11">
        <f>SUMIF($A$2:A545, A545, $C$2:C545) / SUMIF($A$2:$A$100000, A545, $C$2:$C$100000)</f>
        <v>0.43696773772614683</v>
      </c>
      <c r="F545" t="str">
        <f t="shared" si="8"/>
        <v>A</v>
      </c>
    </row>
    <row r="546" spans="1:6" x14ac:dyDescent="0.25">
      <c r="A546" t="s">
        <v>728</v>
      </c>
      <c r="B546" t="s">
        <v>1220</v>
      </c>
      <c r="C546">
        <v>28856.475000000002</v>
      </c>
      <c r="D546" s="11">
        <v>1.785559532174082E-2</v>
      </c>
      <c r="E546" s="11">
        <f>SUMIF($A$2:A546, A546, $C$2:C546) / SUMIF($A$2:$A$100000, A546, $C$2:$C$100000)</f>
        <v>0.45482333304788763</v>
      </c>
      <c r="F546" t="str">
        <f t="shared" si="8"/>
        <v>A</v>
      </c>
    </row>
    <row r="547" spans="1:6" x14ac:dyDescent="0.25">
      <c r="A547" t="s">
        <v>728</v>
      </c>
      <c r="B547" t="s">
        <v>953</v>
      </c>
      <c r="C547">
        <v>28211.92124</v>
      </c>
      <c r="D547" s="11">
        <v>1.7456763132373737E-2</v>
      </c>
      <c r="E547" s="11">
        <f>SUMIF($A$2:A547, A547, $C$2:C547) / SUMIF($A$2:$A$100000, A547, $C$2:$C$100000)</f>
        <v>0.4722800961802614</v>
      </c>
      <c r="F547" t="str">
        <f t="shared" si="8"/>
        <v>A</v>
      </c>
    </row>
    <row r="548" spans="1:6" x14ac:dyDescent="0.25">
      <c r="A548" t="s">
        <v>728</v>
      </c>
      <c r="B548" t="s">
        <v>1208</v>
      </c>
      <c r="C548">
        <v>27194.152039999997</v>
      </c>
      <c r="D548" s="11">
        <v>1.6826995464419424E-2</v>
      </c>
      <c r="E548" s="11">
        <f>SUMIF($A$2:A548, A548, $C$2:C548) / SUMIF($A$2:$A$100000, A548, $C$2:$C$100000)</f>
        <v>0.4891070916446808</v>
      </c>
      <c r="F548" t="str">
        <f t="shared" si="8"/>
        <v>A</v>
      </c>
    </row>
    <row r="549" spans="1:6" x14ac:dyDescent="0.25">
      <c r="A549" t="s">
        <v>728</v>
      </c>
      <c r="B549" t="s">
        <v>750</v>
      </c>
      <c r="C549">
        <v>25948.414799999995</v>
      </c>
      <c r="D549" s="11">
        <v>1.6056167425490122E-2</v>
      </c>
      <c r="E549" s="11">
        <f>SUMIF($A$2:A549, A549, $C$2:C549) / SUMIF($A$2:$A$100000, A549, $C$2:$C$100000)</f>
        <v>0.50516325907017101</v>
      </c>
      <c r="F549" t="str">
        <f t="shared" si="8"/>
        <v>A</v>
      </c>
    </row>
    <row r="550" spans="1:6" x14ac:dyDescent="0.25">
      <c r="A550" t="s">
        <v>728</v>
      </c>
      <c r="B550" t="s">
        <v>987</v>
      </c>
      <c r="C550">
        <v>25483.91488</v>
      </c>
      <c r="D550" s="11">
        <v>1.5768747614217232E-2</v>
      </c>
      <c r="E550" s="11">
        <f>SUMIF($A$2:A550, A550, $C$2:C550) / SUMIF($A$2:$A$100000, A550, $C$2:$C$100000)</f>
        <v>0.52093200668438822</v>
      </c>
      <c r="F550" t="str">
        <f t="shared" si="8"/>
        <v>A</v>
      </c>
    </row>
    <row r="551" spans="1:6" x14ac:dyDescent="0.25">
      <c r="A551" t="s">
        <v>728</v>
      </c>
      <c r="B551" t="s">
        <v>1350</v>
      </c>
      <c r="C551">
        <v>25174.028880000002</v>
      </c>
      <c r="D551" s="11">
        <v>1.5576998656249464E-2</v>
      </c>
      <c r="E551" s="11">
        <f>SUMIF($A$2:A551, A551, $C$2:C551) / SUMIF($A$2:$A$100000, A551, $C$2:$C$100000)</f>
        <v>0.53650900534063772</v>
      </c>
      <c r="F551" t="str">
        <f t="shared" si="8"/>
        <v>A</v>
      </c>
    </row>
    <row r="552" spans="1:6" x14ac:dyDescent="0.25">
      <c r="A552" t="s">
        <v>728</v>
      </c>
      <c r="B552" t="s">
        <v>1139</v>
      </c>
      <c r="C552">
        <v>22457.143800000002</v>
      </c>
      <c r="D552" s="11">
        <v>1.3895864681148368E-2</v>
      </c>
      <c r="E552" s="11">
        <f>SUMIF($A$2:A552, A552, $C$2:C552) / SUMIF($A$2:$A$100000, A552, $C$2:$C$100000)</f>
        <v>0.55040487002178606</v>
      </c>
      <c r="F552" t="str">
        <f t="shared" si="8"/>
        <v>A</v>
      </c>
    </row>
    <row r="553" spans="1:6" x14ac:dyDescent="0.25">
      <c r="A553" t="s">
        <v>728</v>
      </c>
      <c r="B553" t="s">
        <v>1249</v>
      </c>
      <c r="C553">
        <v>22201.762229999997</v>
      </c>
      <c r="D553" s="11">
        <v>1.3737841569643899E-2</v>
      </c>
      <c r="E553" s="11">
        <f>SUMIF($A$2:A553, A553, $C$2:C553) / SUMIF($A$2:$A$100000, A553, $C$2:$C$100000)</f>
        <v>0.56414271159142992</v>
      </c>
      <c r="F553" t="str">
        <f t="shared" si="8"/>
        <v>A</v>
      </c>
    </row>
    <row r="554" spans="1:6" x14ac:dyDescent="0.25">
      <c r="A554" t="s">
        <v>728</v>
      </c>
      <c r="B554" t="s">
        <v>1177</v>
      </c>
      <c r="C554">
        <v>21664.440000000002</v>
      </c>
      <c r="D554" s="11">
        <v>1.3405361310143899E-2</v>
      </c>
      <c r="E554" s="11">
        <f>SUMIF($A$2:A554, A554, $C$2:C554) / SUMIF($A$2:$A$100000, A554, $C$2:$C$100000)</f>
        <v>0.57754807290157384</v>
      </c>
      <c r="F554" t="str">
        <f t="shared" si="8"/>
        <v>A</v>
      </c>
    </row>
    <row r="555" spans="1:6" x14ac:dyDescent="0.25">
      <c r="A555" t="s">
        <v>728</v>
      </c>
      <c r="B555" t="s">
        <v>747</v>
      </c>
      <c r="C555">
        <v>21585.15</v>
      </c>
      <c r="D555" s="11">
        <v>1.3356298832725544E-2</v>
      </c>
      <c r="E555" s="11">
        <f>SUMIF($A$2:A555, A555, $C$2:C555) / SUMIF($A$2:$A$100000, A555, $C$2:$C$100000)</f>
        <v>0.59090437173429944</v>
      </c>
      <c r="F555" t="str">
        <f t="shared" si="8"/>
        <v>A</v>
      </c>
    </row>
    <row r="556" spans="1:6" x14ac:dyDescent="0.25">
      <c r="A556" t="s">
        <v>728</v>
      </c>
      <c r="B556" t="s">
        <v>1173</v>
      </c>
      <c r="C556">
        <v>20672.289000000001</v>
      </c>
      <c r="D556" s="11">
        <v>1.27914454817532E-2</v>
      </c>
      <c r="E556" s="11">
        <f>SUMIF($A$2:A556, A556, $C$2:C556) / SUMIF($A$2:$A$100000, A556, $C$2:$C$100000)</f>
        <v>0.60369581721605259</v>
      </c>
      <c r="F556" t="str">
        <f t="shared" si="8"/>
        <v>A</v>
      </c>
    </row>
    <row r="557" spans="1:6" x14ac:dyDescent="0.25">
      <c r="A557" t="s">
        <v>728</v>
      </c>
      <c r="B557" t="s">
        <v>1076</v>
      </c>
      <c r="C557">
        <v>20053.439999999999</v>
      </c>
      <c r="D557" s="11">
        <v>1.2408518692903764E-2</v>
      </c>
      <c r="E557" s="11">
        <f>SUMIF($A$2:A557, A557, $C$2:C557) / SUMIF($A$2:$A$100000, A557, $C$2:$C$100000)</f>
        <v>0.6161043359089563</v>
      </c>
      <c r="F557" t="str">
        <f t="shared" si="8"/>
        <v>A</v>
      </c>
    </row>
    <row r="558" spans="1:6" x14ac:dyDescent="0.25">
      <c r="A558" t="s">
        <v>728</v>
      </c>
      <c r="B558" t="s">
        <v>1148</v>
      </c>
      <c r="C558">
        <v>18411.4084</v>
      </c>
      <c r="D558" s="11">
        <v>1.1392474572646159E-2</v>
      </c>
      <c r="E558" s="11">
        <f>SUMIF($A$2:A558, A558, $C$2:C558) / SUMIF($A$2:$A$100000, A558, $C$2:$C$100000)</f>
        <v>0.62749681048160244</v>
      </c>
      <c r="F558" t="str">
        <f t="shared" si="8"/>
        <v>A</v>
      </c>
    </row>
    <row r="559" spans="1:6" x14ac:dyDescent="0.25">
      <c r="A559" t="s">
        <v>728</v>
      </c>
      <c r="B559" t="s">
        <v>815</v>
      </c>
      <c r="C559">
        <v>18258.868320000001</v>
      </c>
      <c r="D559" s="11">
        <v>1.1298086954656577E-2</v>
      </c>
      <c r="E559" s="11">
        <f>SUMIF($A$2:A559, A559, $C$2:C559) / SUMIF($A$2:$A$100000, A559, $C$2:$C$100000)</f>
        <v>0.63879489743625906</v>
      </c>
      <c r="F559" t="str">
        <f t="shared" si="8"/>
        <v>A</v>
      </c>
    </row>
    <row r="560" spans="1:6" x14ac:dyDescent="0.25">
      <c r="A560" t="s">
        <v>728</v>
      </c>
      <c r="B560" t="s">
        <v>1343</v>
      </c>
      <c r="C560">
        <v>18003.847679999999</v>
      </c>
      <c r="D560" s="11">
        <v>1.1140287176737361E-2</v>
      </c>
      <c r="E560" s="11">
        <f>SUMIF($A$2:A560, A560, $C$2:C560) / SUMIF($A$2:$A$100000, A560, $C$2:$C$100000)</f>
        <v>0.64993518461299638</v>
      </c>
      <c r="F560" t="str">
        <f t="shared" si="8"/>
        <v>A</v>
      </c>
    </row>
    <row r="561" spans="1:6" x14ac:dyDescent="0.25">
      <c r="A561" t="s">
        <v>728</v>
      </c>
      <c r="B561" t="s">
        <v>735</v>
      </c>
      <c r="C561">
        <v>17960.432489999999</v>
      </c>
      <c r="D561" s="11">
        <v>1.1113423047856183E-2</v>
      </c>
      <c r="E561" s="11">
        <f>SUMIF($A$2:A561, A561, $C$2:C561) / SUMIF($A$2:$A$100000, A561, $C$2:$C$100000)</f>
        <v>0.66104860766085261</v>
      </c>
      <c r="F561" t="str">
        <f t="shared" si="8"/>
        <v>A</v>
      </c>
    </row>
    <row r="562" spans="1:6" x14ac:dyDescent="0.25">
      <c r="A562" t="s">
        <v>728</v>
      </c>
      <c r="B562" t="s">
        <v>1134</v>
      </c>
      <c r="C562">
        <v>17427.164800000002</v>
      </c>
      <c r="D562" s="11">
        <v>1.0783451626509693E-2</v>
      </c>
      <c r="E562" s="11">
        <f>SUMIF($A$2:A562, A562, $C$2:C562) / SUMIF($A$2:$A$100000, A562, $C$2:$C$100000)</f>
        <v>0.67183205928736223</v>
      </c>
      <c r="F562" t="str">
        <f t="shared" si="8"/>
        <v>A</v>
      </c>
    </row>
    <row r="563" spans="1:6" x14ac:dyDescent="0.25">
      <c r="A563" t="s">
        <v>728</v>
      </c>
      <c r="B563" t="s">
        <v>969</v>
      </c>
      <c r="C563">
        <v>17359.804799999998</v>
      </c>
      <c r="D563" s="11">
        <v>1.0741771105903051E-2</v>
      </c>
      <c r="E563" s="11">
        <f>SUMIF($A$2:A563, A563, $C$2:C563) / SUMIF($A$2:$A$100000, A563, $C$2:$C$100000)</f>
        <v>0.68257383039326525</v>
      </c>
      <c r="F563" t="str">
        <f t="shared" si="8"/>
        <v>A</v>
      </c>
    </row>
    <row r="564" spans="1:6" x14ac:dyDescent="0.25">
      <c r="A564" t="s">
        <v>728</v>
      </c>
      <c r="B564" t="s">
        <v>962</v>
      </c>
      <c r="C564">
        <v>16609.090809999998</v>
      </c>
      <c r="D564" s="11">
        <v>1.0277249877727768E-2</v>
      </c>
      <c r="E564" s="11">
        <f>SUMIF($A$2:A564, A564, $C$2:C564) / SUMIF($A$2:$A$100000, A564, $C$2:$C$100000)</f>
        <v>0.69285108027099307</v>
      </c>
      <c r="F564" t="str">
        <f t="shared" si="8"/>
        <v>A</v>
      </c>
    </row>
    <row r="565" spans="1:6" x14ac:dyDescent="0.25">
      <c r="A565" t="s">
        <v>728</v>
      </c>
      <c r="B565" t="s">
        <v>1202</v>
      </c>
      <c r="C565">
        <v>16252.219979999998</v>
      </c>
      <c r="D565" s="11">
        <v>1.0056427995546601E-2</v>
      </c>
      <c r="E565" s="11">
        <f>SUMIF($A$2:A565, A565, $C$2:C565) / SUMIF($A$2:$A$100000, A565, $C$2:$C$100000)</f>
        <v>0.70290750826653969</v>
      </c>
      <c r="F565" t="str">
        <f t="shared" si="8"/>
        <v>A</v>
      </c>
    </row>
    <row r="566" spans="1:6" x14ac:dyDescent="0.25">
      <c r="A566" t="s">
        <v>728</v>
      </c>
      <c r="B566" t="s">
        <v>1069</v>
      </c>
      <c r="C566">
        <v>16219.34496</v>
      </c>
      <c r="D566" s="11">
        <v>1.0036085834790164E-2</v>
      </c>
      <c r="E566" s="11">
        <f>SUMIF($A$2:A566, A566, $C$2:C566) / SUMIF($A$2:$A$100000, A566, $C$2:$C$100000)</f>
        <v>0.71294359410132979</v>
      </c>
      <c r="F566" t="str">
        <f t="shared" si="8"/>
        <v>A</v>
      </c>
    </row>
    <row r="567" spans="1:6" x14ac:dyDescent="0.25">
      <c r="A567" t="s">
        <v>728</v>
      </c>
      <c r="B567" t="s">
        <v>942</v>
      </c>
      <c r="C567">
        <v>15825.399369999997</v>
      </c>
      <c r="D567" s="11">
        <v>9.7923231079212556E-3</v>
      </c>
      <c r="E567" s="11">
        <f>SUMIF($A$2:A567, A567, $C$2:C567) / SUMIF($A$2:$A$100000, A567, $C$2:$C$100000)</f>
        <v>0.72273591720925101</v>
      </c>
      <c r="F567" t="str">
        <f t="shared" si="8"/>
        <v>A</v>
      </c>
    </row>
    <row r="568" spans="1:6" x14ac:dyDescent="0.25">
      <c r="A568" t="s">
        <v>728</v>
      </c>
      <c r="B568" t="s">
        <v>910</v>
      </c>
      <c r="C568">
        <v>15656.47056</v>
      </c>
      <c r="D568" s="11">
        <v>9.6877945932796316E-3</v>
      </c>
      <c r="E568" s="11">
        <f>SUMIF($A$2:A568, A568, $C$2:C568) / SUMIF($A$2:$A$100000, A568, $C$2:$C$100000)</f>
        <v>0.73242371180253074</v>
      </c>
      <c r="F568" t="str">
        <f t="shared" si="8"/>
        <v>A</v>
      </c>
    </row>
    <row r="569" spans="1:6" x14ac:dyDescent="0.25">
      <c r="A569" t="s">
        <v>728</v>
      </c>
      <c r="B569" t="s">
        <v>772</v>
      </c>
      <c r="C569">
        <v>14968.239</v>
      </c>
      <c r="D569" s="11">
        <v>9.2619357791656268E-3</v>
      </c>
      <c r="E569" s="11">
        <f>SUMIF($A$2:A569, A569, $C$2:C569) / SUMIF($A$2:$A$100000, A569, $C$2:$C$100000)</f>
        <v>0.74168564758169642</v>
      </c>
      <c r="F569" t="str">
        <f t="shared" si="8"/>
        <v>A</v>
      </c>
    </row>
    <row r="570" spans="1:6" x14ac:dyDescent="0.25">
      <c r="A570" t="s">
        <v>728</v>
      </c>
      <c r="B570" t="s">
        <v>882</v>
      </c>
      <c r="C570">
        <v>14877.464000000002</v>
      </c>
      <c r="D570" s="11">
        <v>9.2057666987311326E-3</v>
      </c>
      <c r="E570" s="11">
        <f>SUMIF($A$2:A570, A570, $C$2:C570) / SUMIF($A$2:$A$100000, A570, $C$2:$C$100000)</f>
        <v>0.75089141428042749</v>
      </c>
      <c r="F570" t="str">
        <f t="shared" si="8"/>
        <v>A</v>
      </c>
    </row>
    <row r="571" spans="1:6" x14ac:dyDescent="0.25">
      <c r="A571" t="s">
        <v>728</v>
      </c>
      <c r="B571" t="s">
        <v>1093</v>
      </c>
      <c r="C571">
        <v>14813.731920000002</v>
      </c>
      <c r="D571" s="11">
        <v>9.1663310355223453E-3</v>
      </c>
      <c r="E571" s="11">
        <f>SUMIF($A$2:A571, A571, $C$2:C571) / SUMIF($A$2:$A$100000, A571, $C$2:$C$100000)</f>
        <v>0.76005774531594983</v>
      </c>
      <c r="F571" t="str">
        <f t="shared" si="8"/>
        <v>A</v>
      </c>
    </row>
    <row r="572" spans="1:6" x14ac:dyDescent="0.25">
      <c r="A572" t="s">
        <v>728</v>
      </c>
      <c r="B572" t="s">
        <v>1292</v>
      </c>
      <c r="C572">
        <v>13251.48</v>
      </c>
      <c r="D572" s="11">
        <v>8.1996523932372899E-3</v>
      </c>
      <c r="E572" s="11">
        <f>SUMIF($A$2:A572, A572, $C$2:C572) / SUMIF($A$2:$A$100000, A572, $C$2:$C$100000)</f>
        <v>0.76825739770918711</v>
      </c>
      <c r="F572" t="str">
        <f t="shared" si="8"/>
        <v>A</v>
      </c>
    </row>
    <row r="573" spans="1:6" x14ac:dyDescent="0.25">
      <c r="A573" t="s">
        <v>728</v>
      </c>
      <c r="B573" t="s">
        <v>1163</v>
      </c>
      <c r="C573">
        <v>12955.824749999998</v>
      </c>
      <c r="D573" s="11">
        <v>8.0167090330816176E-3</v>
      </c>
      <c r="E573" s="11">
        <f>SUMIF($A$2:A573, A573, $C$2:C573) / SUMIF($A$2:$A$100000, A573, $C$2:$C$100000)</f>
        <v>0.7762741067422686</v>
      </c>
      <c r="F573" t="str">
        <f t="shared" si="8"/>
        <v>A</v>
      </c>
    </row>
    <row r="574" spans="1:6" x14ac:dyDescent="0.25">
      <c r="A574" t="s">
        <v>728</v>
      </c>
      <c r="B574" t="s">
        <v>1098</v>
      </c>
      <c r="C574">
        <v>12717.311040000001</v>
      </c>
      <c r="D574" s="11">
        <v>7.8691232907327335E-3</v>
      </c>
      <c r="E574" s="11">
        <f>SUMIF($A$2:A574, A574, $C$2:C574) / SUMIF($A$2:$A$100000, A574, $C$2:$C$100000)</f>
        <v>0.78414323003300135</v>
      </c>
      <c r="F574" t="str">
        <f t="shared" si="8"/>
        <v>A</v>
      </c>
    </row>
    <row r="575" spans="1:6" x14ac:dyDescent="0.25">
      <c r="A575" t="s">
        <v>728</v>
      </c>
      <c r="B575" t="s">
        <v>999</v>
      </c>
      <c r="C575">
        <v>12597.52224</v>
      </c>
      <c r="D575" s="11">
        <v>7.7950012665812408E-3</v>
      </c>
      <c r="E575" s="11">
        <f>SUMIF($A$2:A575, A575, $C$2:C575) / SUMIF($A$2:$A$100000, A575, $C$2:$C$100000)</f>
        <v>0.79193823129958274</v>
      </c>
      <c r="F575" t="str">
        <f t="shared" si="8"/>
        <v>A</v>
      </c>
    </row>
    <row r="576" spans="1:6" x14ac:dyDescent="0.25">
      <c r="A576" t="s">
        <v>728</v>
      </c>
      <c r="B576" t="s">
        <v>1183</v>
      </c>
      <c r="C576">
        <v>12462.65055</v>
      </c>
      <c r="D576" s="11">
        <v>7.7115463637561638E-3</v>
      </c>
      <c r="E576" s="11">
        <f>SUMIF($A$2:A576, A576, $C$2:C576) / SUMIF($A$2:$A$100000, A576, $C$2:$C$100000)</f>
        <v>0.79964977766333878</v>
      </c>
      <c r="F576" t="str">
        <f t="shared" si="8"/>
        <v>A</v>
      </c>
    </row>
    <row r="577" spans="1:6" x14ac:dyDescent="0.25">
      <c r="A577" t="s">
        <v>728</v>
      </c>
      <c r="B577" t="s">
        <v>868</v>
      </c>
      <c r="C577">
        <v>12031.491680000001</v>
      </c>
      <c r="D577" s="11">
        <v>7.4447570798225216E-3</v>
      </c>
      <c r="E577" s="11">
        <f>SUMIF($A$2:A577, A577, $C$2:C577) / SUMIF($A$2:$A$100000, A577, $C$2:$C$100000)</f>
        <v>0.80709453474316128</v>
      </c>
      <c r="F577" t="str">
        <f t="shared" si="8"/>
        <v>B</v>
      </c>
    </row>
    <row r="578" spans="1:6" x14ac:dyDescent="0.25">
      <c r="A578" t="s">
        <v>728</v>
      </c>
      <c r="B578" t="s">
        <v>898</v>
      </c>
      <c r="C578">
        <v>11851.806399999999</v>
      </c>
      <c r="D578" s="11">
        <v>7.3335727565483266E-3</v>
      </c>
      <c r="E578" s="11">
        <f>SUMIF($A$2:A578, A578, $C$2:C578) / SUMIF($A$2:$A$100000, A578, $C$2:$C$100000)</f>
        <v>0.81442810749970962</v>
      </c>
      <c r="F578" t="str">
        <f t="shared" ref="F578:F631" si="9">IF(E578&lt;=0.8,"A",IF(E578&lt;=0.95,"B","C"))</f>
        <v>B</v>
      </c>
    </row>
    <row r="579" spans="1:6" x14ac:dyDescent="0.25">
      <c r="A579" t="s">
        <v>728</v>
      </c>
      <c r="B579" t="s">
        <v>1008</v>
      </c>
      <c r="C579">
        <v>11417.429099999999</v>
      </c>
      <c r="D579" s="11">
        <v>7.0647919963982946E-3</v>
      </c>
      <c r="E579" s="11">
        <f>SUMIF($A$2:A579, A579, $C$2:C579) / SUMIF($A$2:$A$100000, A579, $C$2:$C$100000)</f>
        <v>0.82149289949610793</v>
      </c>
      <c r="F579" t="str">
        <f t="shared" si="9"/>
        <v>B</v>
      </c>
    </row>
    <row r="580" spans="1:6" x14ac:dyDescent="0.25">
      <c r="A580" t="s">
        <v>728</v>
      </c>
      <c r="B580" t="s">
        <v>1260</v>
      </c>
      <c r="C580">
        <v>11406.96</v>
      </c>
      <c r="D580" s="11">
        <v>7.0583140044404111E-3</v>
      </c>
      <c r="E580" s="11">
        <f>SUMIF($A$2:A580, A580, $C$2:C580) / SUMIF($A$2:$A$100000, A580, $C$2:$C$100000)</f>
        <v>0.82855121350054828</v>
      </c>
      <c r="F580" t="str">
        <f t="shared" si="9"/>
        <v>B</v>
      </c>
    </row>
    <row r="581" spans="1:6" x14ac:dyDescent="0.25">
      <c r="A581" t="s">
        <v>728</v>
      </c>
      <c r="B581" t="s">
        <v>738</v>
      </c>
      <c r="C581">
        <v>10957.9797</v>
      </c>
      <c r="D581" s="11">
        <v>6.7804973083874882E-3</v>
      </c>
      <c r="E581" s="11">
        <f>SUMIF($A$2:A581, A581, $C$2:C581) / SUMIF($A$2:$A$100000, A581, $C$2:$C$100000)</f>
        <v>0.83533171080893576</v>
      </c>
      <c r="F581" t="str">
        <f t="shared" si="9"/>
        <v>B</v>
      </c>
    </row>
    <row r="582" spans="1:6" x14ac:dyDescent="0.25">
      <c r="A582" t="s">
        <v>728</v>
      </c>
      <c r="B582" t="s">
        <v>1235</v>
      </c>
      <c r="C582">
        <v>10869.182940000001</v>
      </c>
      <c r="D582" s="11">
        <v>6.725552308610429E-3</v>
      </c>
      <c r="E582" s="11">
        <f>SUMIF($A$2:A582, A582, $C$2:C582) / SUMIF($A$2:$A$100000, A582, $C$2:$C$100000)</f>
        <v>0.84205726311754625</v>
      </c>
      <c r="F582" t="str">
        <f t="shared" si="9"/>
        <v>B</v>
      </c>
    </row>
    <row r="583" spans="1:6" x14ac:dyDescent="0.25">
      <c r="A583" t="s">
        <v>728</v>
      </c>
      <c r="B583" t="s">
        <v>777</v>
      </c>
      <c r="C583">
        <v>10666.229420000001</v>
      </c>
      <c r="D583" s="11">
        <v>6.5999702365713868E-3</v>
      </c>
      <c r="E583" s="11">
        <f>SUMIF($A$2:A583, A583, $C$2:C583) / SUMIF($A$2:$A$100000, A583, $C$2:$C$100000)</f>
        <v>0.84865723335411758</v>
      </c>
      <c r="F583" t="str">
        <f t="shared" si="9"/>
        <v>B</v>
      </c>
    </row>
    <row r="584" spans="1:6" x14ac:dyDescent="0.25">
      <c r="A584" t="s">
        <v>728</v>
      </c>
      <c r="B584" t="s">
        <v>1347</v>
      </c>
      <c r="C584">
        <v>10464.138360000001</v>
      </c>
      <c r="D584" s="11">
        <v>6.4749218311267974E-3</v>
      </c>
      <c r="E584" s="11">
        <f>SUMIF($A$2:A584, A584, $C$2:C584) / SUMIF($A$2:$A$100000, A584, $C$2:$C$100000)</f>
        <v>0.85513215518524444</v>
      </c>
      <c r="F584" t="str">
        <f t="shared" si="9"/>
        <v>B</v>
      </c>
    </row>
    <row r="585" spans="1:6" x14ac:dyDescent="0.25">
      <c r="A585" t="s">
        <v>728</v>
      </c>
      <c r="B585" t="s">
        <v>1203</v>
      </c>
      <c r="C585">
        <v>10428.057360000001</v>
      </c>
      <c r="D585" s="11">
        <v>6.4525958978725196E-3</v>
      </c>
      <c r="E585" s="11">
        <f>SUMIF($A$2:A585, A585, $C$2:C585) / SUMIF($A$2:$A$100000, A585, $C$2:$C$100000)</f>
        <v>0.86158475108311694</v>
      </c>
      <c r="F585" t="str">
        <f t="shared" si="9"/>
        <v>B</v>
      </c>
    </row>
    <row r="586" spans="1:6" x14ac:dyDescent="0.25">
      <c r="A586" t="s">
        <v>728</v>
      </c>
      <c r="B586" t="s">
        <v>1342</v>
      </c>
      <c r="C586">
        <v>10260.060159999999</v>
      </c>
      <c r="D586" s="11">
        <v>6.3486438379488598E-3</v>
      </c>
      <c r="E586" s="11">
        <f>SUMIF($A$2:A586, A586, $C$2:C586) / SUMIF($A$2:$A$100000, A586, $C$2:$C$100000)</f>
        <v>0.8679333949210658</v>
      </c>
      <c r="F586" t="str">
        <f t="shared" si="9"/>
        <v>B</v>
      </c>
    </row>
    <row r="587" spans="1:6" x14ac:dyDescent="0.25">
      <c r="A587" t="s">
        <v>728</v>
      </c>
      <c r="B587" t="s">
        <v>826</v>
      </c>
      <c r="C587">
        <v>10161.46624</v>
      </c>
      <c r="D587" s="11">
        <v>6.2876366242575104E-3</v>
      </c>
      <c r="E587" s="11">
        <f>SUMIF($A$2:A587, A587, $C$2:C587) / SUMIF($A$2:$A$100000, A587, $C$2:$C$100000)</f>
        <v>0.87422103154532338</v>
      </c>
      <c r="F587" t="str">
        <f t="shared" si="9"/>
        <v>B</v>
      </c>
    </row>
    <row r="588" spans="1:6" x14ac:dyDescent="0.25">
      <c r="A588" t="s">
        <v>728</v>
      </c>
      <c r="B588" t="s">
        <v>877</v>
      </c>
      <c r="C588">
        <v>9969.4201499999999</v>
      </c>
      <c r="D588" s="11">
        <v>6.1688037707588557E-3</v>
      </c>
      <c r="E588" s="11">
        <f>SUMIF($A$2:A588, A588, $C$2:C588) / SUMIF($A$2:$A$100000, A588, $C$2:$C$100000)</f>
        <v>0.88038983531608217</v>
      </c>
      <c r="F588" t="str">
        <f t="shared" si="9"/>
        <v>B</v>
      </c>
    </row>
    <row r="589" spans="1:6" x14ac:dyDescent="0.25">
      <c r="A589" t="s">
        <v>728</v>
      </c>
      <c r="B589" t="s">
        <v>1035</v>
      </c>
      <c r="C589">
        <v>9866.3104799999983</v>
      </c>
      <c r="D589" s="11">
        <v>6.1050023348149891E-3</v>
      </c>
      <c r="E589" s="11">
        <f>SUMIF($A$2:A589, A589, $C$2:C589) / SUMIF($A$2:$A$100000, A589, $C$2:$C$100000)</f>
        <v>0.88649483765089709</v>
      </c>
      <c r="F589" t="str">
        <f t="shared" si="9"/>
        <v>B</v>
      </c>
    </row>
    <row r="590" spans="1:6" x14ac:dyDescent="0.25">
      <c r="A590" t="s">
        <v>728</v>
      </c>
      <c r="B590" t="s">
        <v>1119</v>
      </c>
      <c r="C590">
        <v>9586.8057599999993</v>
      </c>
      <c r="D590" s="11">
        <v>5.932052479684158E-3</v>
      </c>
      <c r="E590" s="11">
        <f>SUMIF($A$2:A590, A590, $C$2:C590) / SUMIF($A$2:$A$100000, A590, $C$2:$C$100000)</f>
        <v>0.89242689013058119</v>
      </c>
      <c r="F590" t="str">
        <f t="shared" si="9"/>
        <v>B</v>
      </c>
    </row>
    <row r="591" spans="1:6" x14ac:dyDescent="0.25">
      <c r="A591" t="s">
        <v>728</v>
      </c>
      <c r="B591" t="s">
        <v>1258</v>
      </c>
      <c r="C591">
        <v>8326.6852500000005</v>
      </c>
      <c r="D591" s="11">
        <v>5.1523244677497259E-3</v>
      </c>
      <c r="E591" s="11">
        <f>SUMIF($A$2:A591, A591, $C$2:C591) / SUMIF($A$2:$A$100000, A591, $C$2:$C$100000)</f>
        <v>0.89757921459833101</v>
      </c>
      <c r="F591" t="str">
        <f t="shared" si="9"/>
        <v>B</v>
      </c>
    </row>
    <row r="592" spans="1:6" x14ac:dyDescent="0.25">
      <c r="A592" t="s">
        <v>728</v>
      </c>
      <c r="B592" t="s">
        <v>884</v>
      </c>
      <c r="C592">
        <v>7901.5041599999995</v>
      </c>
      <c r="D592" s="11">
        <v>4.889234070135441E-3</v>
      </c>
      <c r="E592" s="11">
        <f>SUMIF($A$2:A592, A592, $C$2:C592) / SUMIF($A$2:$A$100000, A592, $C$2:$C$100000)</f>
        <v>0.90246844866846643</v>
      </c>
      <c r="F592" t="str">
        <f t="shared" si="9"/>
        <v>B</v>
      </c>
    </row>
    <row r="593" spans="1:6" x14ac:dyDescent="0.25">
      <c r="A593" t="s">
        <v>728</v>
      </c>
      <c r="B593" t="s">
        <v>1003</v>
      </c>
      <c r="C593">
        <v>7678.2113999999992</v>
      </c>
      <c r="D593" s="11">
        <v>4.7510666342017518E-3</v>
      </c>
      <c r="E593" s="11">
        <f>SUMIF($A$2:A593, A593, $C$2:C593) / SUMIF($A$2:$A$100000, A593, $C$2:$C$100000)</f>
        <v>0.9072195153026682</v>
      </c>
      <c r="F593" t="str">
        <f t="shared" si="9"/>
        <v>B</v>
      </c>
    </row>
    <row r="594" spans="1:6" x14ac:dyDescent="0.25">
      <c r="A594" t="s">
        <v>728</v>
      </c>
      <c r="B594" t="s">
        <v>1333</v>
      </c>
      <c r="C594">
        <v>7466.3063999999986</v>
      </c>
      <c r="D594" s="11">
        <v>4.6199456318390762E-3</v>
      </c>
      <c r="E594" s="11">
        <f>SUMIF($A$2:A594, A594, $C$2:C594) / SUMIF($A$2:$A$100000, A594, $C$2:$C$100000)</f>
        <v>0.91183946093450718</v>
      </c>
      <c r="F594" t="str">
        <f t="shared" si="9"/>
        <v>B</v>
      </c>
    </row>
    <row r="595" spans="1:6" x14ac:dyDescent="0.25">
      <c r="A595" t="s">
        <v>728</v>
      </c>
      <c r="B595" t="s">
        <v>963</v>
      </c>
      <c r="C595">
        <v>7446.5209000000004</v>
      </c>
      <c r="D595" s="11">
        <v>4.6077029070697387E-3</v>
      </c>
      <c r="E595" s="11">
        <f>SUMIF($A$2:A595, A595, $C$2:C595) / SUMIF($A$2:$A$100000, A595, $C$2:$C$100000)</f>
        <v>0.91644716384157687</v>
      </c>
      <c r="F595" t="str">
        <f t="shared" si="9"/>
        <v>B</v>
      </c>
    </row>
    <row r="596" spans="1:6" x14ac:dyDescent="0.25">
      <c r="A596" t="s">
        <v>728</v>
      </c>
      <c r="B596" t="s">
        <v>780</v>
      </c>
      <c r="C596">
        <v>7135.57</v>
      </c>
      <c r="D596" s="11">
        <v>4.4152950181875691E-3</v>
      </c>
      <c r="E596" s="11">
        <f>SUMIF($A$2:A596, A596, $C$2:C596) / SUMIF($A$2:$A$100000, A596, $C$2:$C$100000)</f>
        <v>0.92086245885976448</v>
      </c>
      <c r="F596" t="str">
        <f t="shared" si="9"/>
        <v>B</v>
      </c>
    </row>
    <row r="597" spans="1:6" x14ac:dyDescent="0.25">
      <c r="A597" t="s">
        <v>728</v>
      </c>
      <c r="B597" t="s">
        <v>946</v>
      </c>
      <c r="C597">
        <v>6984.8246399999998</v>
      </c>
      <c r="D597" s="11">
        <v>4.3220179237125804E-3</v>
      </c>
      <c r="E597" s="11">
        <f>SUMIF($A$2:A597, A597, $C$2:C597) / SUMIF($A$2:$A$100000, A597, $C$2:$C$100000)</f>
        <v>0.92518447678347704</v>
      </c>
      <c r="F597" t="str">
        <f t="shared" si="9"/>
        <v>B</v>
      </c>
    </row>
    <row r="598" spans="1:6" x14ac:dyDescent="0.25">
      <c r="A598" t="s">
        <v>728</v>
      </c>
      <c r="B598" t="s">
        <v>1144</v>
      </c>
      <c r="C598">
        <v>6899.8804600000003</v>
      </c>
      <c r="D598" s="11">
        <v>4.2694567947799194E-3</v>
      </c>
      <c r="E598" s="11">
        <f>SUMIF($A$2:A598, A598, $C$2:C598) / SUMIF($A$2:$A$100000, A598, $C$2:$C$100000)</f>
        <v>0.9294539335782569</v>
      </c>
      <c r="F598" t="str">
        <f t="shared" si="9"/>
        <v>B</v>
      </c>
    </row>
    <row r="599" spans="1:6" x14ac:dyDescent="0.25">
      <c r="A599" t="s">
        <v>728</v>
      </c>
      <c r="B599" t="s">
        <v>769</v>
      </c>
      <c r="C599">
        <v>6631.6443100000006</v>
      </c>
      <c r="D599" s="11">
        <v>4.1034796217169671E-3</v>
      </c>
      <c r="E599" s="11">
        <f>SUMIF($A$2:A599, A599, $C$2:C599) / SUMIF($A$2:$A$100000, A599, $C$2:$C$100000)</f>
        <v>0.93355741319997376</v>
      </c>
      <c r="F599" t="str">
        <f t="shared" si="9"/>
        <v>B</v>
      </c>
    </row>
    <row r="600" spans="1:6" x14ac:dyDescent="0.25">
      <c r="A600" t="s">
        <v>728</v>
      </c>
      <c r="B600" t="s">
        <v>952</v>
      </c>
      <c r="C600">
        <v>6535.6324800000002</v>
      </c>
      <c r="D600" s="11">
        <v>4.04407013450206E-3</v>
      </c>
      <c r="E600" s="11">
        <f>SUMIF($A$2:A600, A600, $C$2:C600) / SUMIF($A$2:$A$100000, A600, $C$2:$C$100000)</f>
        <v>0.93760148333447579</v>
      </c>
      <c r="F600" t="str">
        <f t="shared" si="9"/>
        <v>B</v>
      </c>
    </row>
    <row r="601" spans="1:6" x14ac:dyDescent="0.25">
      <c r="A601" t="s">
        <v>728</v>
      </c>
      <c r="B601" t="s">
        <v>1176</v>
      </c>
      <c r="C601">
        <v>5960.04288</v>
      </c>
      <c r="D601" s="11">
        <v>3.6879110759544492E-3</v>
      </c>
      <c r="E601" s="11">
        <f>SUMIF($A$2:A601, A601, $C$2:C601) / SUMIF($A$2:$A$100000, A601, $C$2:$C$100000)</f>
        <v>0.94128939441043025</v>
      </c>
      <c r="F601" t="str">
        <f t="shared" si="9"/>
        <v>B</v>
      </c>
    </row>
    <row r="602" spans="1:6" x14ac:dyDescent="0.25">
      <c r="A602" t="s">
        <v>728</v>
      </c>
      <c r="B602" t="s">
        <v>1336</v>
      </c>
      <c r="C602">
        <v>5457.4317000000001</v>
      </c>
      <c r="D602" s="11">
        <v>3.3769090622205256E-3</v>
      </c>
      <c r="E602" s="11">
        <f>SUMIF($A$2:A602, A602, $C$2:C602) / SUMIF($A$2:$A$100000, A602, $C$2:$C$100000)</f>
        <v>0.9446663034726509</v>
      </c>
      <c r="F602" t="str">
        <f t="shared" si="9"/>
        <v>B</v>
      </c>
    </row>
    <row r="603" spans="1:6" x14ac:dyDescent="0.25">
      <c r="A603" t="s">
        <v>728</v>
      </c>
      <c r="B603" t="s">
        <v>1042</v>
      </c>
      <c r="C603">
        <v>5334.9141999999993</v>
      </c>
      <c r="D603" s="11">
        <v>3.3010985933454675E-3</v>
      </c>
      <c r="E603" s="11">
        <f>SUMIF($A$2:A603, A603, $C$2:C603) / SUMIF($A$2:$A$100000, A603, $C$2:$C$100000)</f>
        <v>0.94796740206599639</v>
      </c>
      <c r="F603" t="str">
        <f t="shared" si="9"/>
        <v>B</v>
      </c>
    </row>
    <row r="604" spans="1:6" x14ac:dyDescent="0.25">
      <c r="A604" t="s">
        <v>728</v>
      </c>
      <c r="B604" t="s">
        <v>1214</v>
      </c>
      <c r="C604">
        <v>4738.5261</v>
      </c>
      <c r="D604" s="11">
        <v>2.9320699934107255E-3</v>
      </c>
      <c r="E604" s="11">
        <f>SUMIF($A$2:A604, A604, $C$2:C604) / SUMIF($A$2:$A$100000, A604, $C$2:$C$100000)</f>
        <v>0.95089947205940695</v>
      </c>
      <c r="F604" t="str">
        <f t="shared" si="9"/>
        <v>C</v>
      </c>
    </row>
    <row r="605" spans="1:6" x14ac:dyDescent="0.25">
      <c r="A605" t="s">
        <v>728</v>
      </c>
      <c r="B605" t="s">
        <v>935</v>
      </c>
      <c r="C605">
        <v>4637.7968000000001</v>
      </c>
      <c r="D605" s="11">
        <v>2.8697414651396103E-3</v>
      </c>
      <c r="E605" s="11">
        <f>SUMIF($A$2:A605, A605, $C$2:C605) / SUMIF($A$2:$A$100000, A605, $C$2:$C$100000)</f>
        <v>0.95376921352454658</v>
      </c>
      <c r="F605" t="str">
        <f t="shared" si="9"/>
        <v>C</v>
      </c>
    </row>
    <row r="606" spans="1:6" x14ac:dyDescent="0.25">
      <c r="A606" t="s">
        <v>728</v>
      </c>
      <c r="B606" t="s">
        <v>1103</v>
      </c>
      <c r="C606">
        <v>4569.5735999999997</v>
      </c>
      <c r="D606" s="11">
        <v>2.8275268200468125E-3</v>
      </c>
      <c r="E606" s="11">
        <f>SUMIF($A$2:A606, A606, $C$2:C606) / SUMIF($A$2:$A$100000, A606, $C$2:$C$100000)</f>
        <v>0.95659674034459341</v>
      </c>
      <c r="F606" t="str">
        <f t="shared" si="9"/>
        <v>C</v>
      </c>
    </row>
    <row r="607" spans="1:6" x14ac:dyDescent="0.25">
      <c r="A607" t="s">
        <v>728</v>
      </c>
      <c r="B607" t="s">
        <v>974</v>
      </c>
      <c r="C607">
        <v>4436.6291200000005</v>
      </c>
      <c r="D607" s="11">
        <v>2.7452644219147036E-3</v>
      </c>
      <c r="E607" s="11">
        <f>SUMIF($A$2:A607, A607, $C$2:C607) / SUMIF($A$2:$A$100000, A607, $C$2:$C$100000)</f>
        <v>0.95934200476650799</v>
      </c>
      <c r="F607" t="str">
        <f t="shared" si="9"/>
        <v>C</v>
      </c>
    </row>
    <row r="608" spans="1:6" x14ac:dyDescent="0.25">
      <c r="A608" t="s">
        <v>728</v>
      </c>
      <c r="B608" t="s">
        <v>913</v>
      </c>
      <c r="C608">
        <v>4420.5961799999995</v>
      </c>
      <c r="D608" s="11">
        <v>2.7353436783568792E-3</v>
      </c>
      <c r="E608" s="11">
        <f>SUMIF($A$2:A608, A608, $C$2:C608) / SUMIF($A$2:$A$100000, A608, $C$2:$C$100000)</f>
        <v>0.96207734844486503</v>
      </c>
      <c r="F608" t="str">
        <f t="shared" si="9"/>
        <v>C</v>
      </c>
    </row>
    <row r="609" spans="1:6" x14ac:dyDescent="0.25">
      <c r="A609" t="s">
        <v>728</v>
      </c>
      <c r="B609" t="s">
        <v>1330</v>
      </c>
      <c r="C609">
        <v>4409.5168800000001</v>
      </c>
      <c r="D609" s="11">
        <v>2.7284881113741428E-3</v>
      </c>
      <c r="E609" s="11">
        <f>SUMIF($A$2:A609, A609, $C$2:C609) / SUMIF($A$2:$A$100000, A609, $C$2:$C$100000)</f>
        <v>0.96480583655623908</v>
      </c>
      <c r="F609" t="str">
        <f t="shared" si="9"/>
        <v>C</v>
      </c>
    </row>
    <row r="610" spans="1:6" x14ac:dyDescent="0.25">
      <c r="A610" t="s">
        <v>728</v>
      </c>
      <c r="B610" t="s">
        <v>927</v>
      </c>
      <c r="C610">
        <v>4402.1164799999997</v>
      </c>
      <c r="D610" s="11">
        <v>2.7239089468150961E-3</v>
      </c>
      <c r="E610" s="11">
        <f>SUMIF($A$2:A610, A610, $C$2:C610) / SUMIF($A$2:$A$100000, A610, $C$2:$C$100000)</f>
        <v>0.96752974550305426</v>
      </c>
      <c r="F610" t="str">
        <f t="shared" si="9"/>
        <v>C</v>
      </c>
    </row>
    <row r="611" spans="1:6" x14ac:dyDescent="0.25">
      <c r="A611" t="s">
        <v>728</v>
      </c>
      <c r="B611" t="s">
        <v>1030</v>
      </c>
      <c r="C611">
        <v>4241.88105</v>
      </c>
      <c r="D611" s="11">
        <v>2.6247596572956684E-3</v>
      </c>
      <c r="E611" s="11">
        <f>SUMIF($A$2:A611, A611, $C$2:C611) / SUMIF($A$2:$A$100000, A611, $C$2:$C$100000)</f>
        <v>0.97015450516034996</v>
      </c>
      <c r="F611" t="str">
        <f t="shared" si="9"/>
        <v>C</v>
      </c>
    </row>
    <row r="612" spans="1:6" x14ac:dyDescent="0.25">
      <c r="A612" t="s">
        <v>728</v>
      </c>
      <c r="B612" t="s">
        <v>886</v>
      </c>
      <c r="C612">
        <v>4139.8127999999997</v>
      </c>
      <c r="D612" s="11">
        <v>2.5616026234861586E-3</v>
      </c>
      <c r="E612" s="11">
        <f>SUMIF($A$2:A612, A612, $C$2:C612) / SUMIF($A$2:$A$100000, A612, $C$2:$C$100000)</f>
        <v>0.9727161077838361</v>
      </c>
      <c r="F612" t="str">
        <f t="shared" si="9"/>
        <v>C</v>
      </c>
    </row>
    <row r="613" spans="1:6" x14ac:dyDescent="0.25">
      <c r="A613" t="s">
        <v>728</v>
      </c>
      <c r="B613" t="s">
        <v>1084</v>
      </c>
      <c r="C613">
        <v>4132.0325200000007</v>
      </c>
      <c r="D613" s="11">
        <v>2.5567883996015775E-3</v>
      </c>
      <c r="E613" s="11">
        <f>SUMIF($A$2:A613, A613, $C$2:C613) / SUMIF($A$2:$A$100000, A613, $C$2:$C$100000)</f>
        <v>0.9752728961834376</v>
      </c>
      <c r="F613" t="str">
        <f t="shared" si="9"/>
        <v>C</v>
      </c>
    </row>
    <row r="614" spans="1:6" x14ac:dyDescent="0.25">
      <c r="A614" t="s">
        <v>728</v>
      </c>
      <c r="B614" t="s">
        <v>1107</v>
      </c>
      <c r="C614">
        <v>4117.4880599999997</v>
      </c>
      <c r="D614" s="11">
        <v>2.5477886866451869E-3</v>
      </c>
      <c r="E614" s="11">
        <f>SUMIF($A$2:A614, A614, $C$2:C614) / SUMIF($A$2:$A$100000, A614, $C$2:$C$100000)</f>
        <v>0.97782068487008267</v>
      </c>
      <c r="F614" t="str">
        <f t="shared" si="9"/>
        <v>C</v>
      </c>
    </row>
    <row r="615" spans="1:6" x14ac:dyDescent="0.25">
      <c r="A615" t="s">
        <v>728</v>
      </c>
      <c r="B615" t="s">
        <v>1195</v>
      </c>
      <c r="C615">
        <v>4055.5175999999997</v>
      </c>
      <c r="D615" s="11">
        <v>2.5094430655787842E-3</v>
      </c>
      <c r="E615" s="11">
        <f>SUMIF($A$2:A615, A615, $C$2:C615) / SUMIF($A$2:$A$100000, A615, $C$2:$C$100000)</f>
        <v>0.98033012793566143</v>
      </c>
      <c r="F615" t="str">
        <f t="shared" si="9"/>
        <v>C</v>
      </c>
    </row>
    <row r="616" spans="1:6" x14ac:dyDescent="0.25">
      <c r="A616" t="s">
        <v>728</v>
      </c>
      <c r="B616" t="s">
        <v>1221</v>
      </c>
      <c r="C616">
        <v>4025.8565599999993</v>
      </c>
      <c r="D616" s="11">
        <v>2.4910896275007798E-3</v>
      </c>
      <c r="E616" s="11">
        <f>SUMIF($A$2:A616, A616, $C$2:C616) / SUMIF($A$2:$A$100000, A616, $C$2:$C$100000)</f>
        <v>0.98282121756316221</v>
      </c>
      <c r="F616" t="str">
        <f t="shared" si="9"/>
        <v>C</v>
      </c>
    </row>
    <row r="617" spans="1:6" x14ac:dyDescent="0.25">
      <c r="A617" t="s">
        <v>728</v>
      </c>
      <c r="B617" t="s">
        <v>773</v>
      </c>
      <c r="C617">
        <v>3562.1983800000003</v>
      </c>
      <c r="D617" s="11">
        <v>2.2041906618546002E-3</v>
      </c>
      <c r="E617" s="11">
        <f>SUMIF($A$2:A617, A617, $C$2:C617) / SUMIF($A$2:$A$100000, A617, $C$2:$C$100000)</f>
        <v>0.98502540822501672</v>
      </c>
      <c r="F617" t="str">
        <f t="shared" si="9"/>
        <v>C</v>
      </c>
    </row>
    <row r="618" spans="1:6" x14ac:dyDescent="0.25">
      <c r="A618" t="s">
        <v>728</v>
      </c>
      <c r="B618" t="s">
        <v>1329</v>
      </c>
      <c r="C618">
        <v>3116.21</v>
      </c>
      <c r="D618" s="11">
        <v>1.9282252838422557E-3</v>
      </c>
      <c r="E618" s="11">
        <f>SUMIF($A$2:A618, A618, $C$2:C618) / SUMIF($A$2:$A$100000, A618, $C$2:$C$100000)</f>
        <v>0.98695363350885901</v>
      </c>
      <c r="F618" t="str">
        <f t="shared" si="9"/>
        <v>C</v>
      </c>
    </row>
    <row r="619" spans="1:6" x14ac:dyDescent="0.25">
      <c r="A619" t="s">
        <v>728</v>
      </c>
      <c r="B619" t="s">
        <v>966</v>
      </c>
      <c r="C619">
        <v>2879.9836</v>
      </c>
      <c r="D619" s="11">
        <v>1.7820548661903535E-3</v>
      </c>
      <c r="E619" s="11">
        <f>SUMIF($A$2:A619, A619, $C$2:C619) / SUMIF($A$2:$A$100000, A619, $C$2:$C$100000)</f>
        <v>0.98873568837504933</v>
      </c>
      <c r="F619" t="str">
        <f t="shared" si="9"/>
        <v>C</v>
      </c>
    </row>
    <row r="620" spans="1:6" x14ac:dyDescent="0.25">
      <c r="A620" t="s">
        <v>728</v>
      </c>
      <c r="B620" t="s">
        <v>1340</v>
      </c>
      <c r="C620">
        <v>2736.27018</v>
      </c>
      <c r="D620" s="11">
        <v>1.6931289433316753E-3</v>
      </c>
      <c r="E620" s="11">
        <f>SUMIF($A$2:A620, A620, $C$2:C620) / SUMIF($A$2:$A$100000, A620, $C$2:$C$100000)</f>
        <v>0.99042881731838095</v>
      </c>
      <c r="F620" t="str">
        <f t="shared" si="9"/>
        <v>C</v>
      </c>
    </row>
    <row r="621" spans="1:6" x14ac:dyDescent="0.25">
      <c r="A621" t="s">
        <v>728</v>
      </c>
      <c r="B621" t="s">
        <v>1124</v>
      </c>
      <c r="C621">
        <v>2525.0635000000002</v>
      </c>
      <c r="D621" s="11">
        <v>1.5624400422331035E-3</v>
      </c>
      <c r="E621" s="11">
        <f>SUMIF($A$2:A621, A621, $C$2:C621) / SUMIF($A$2:$A$100000, A621, $C$2:$C$100000)</f>
        <v>0.991991257360614</v>
      </c>
      <c r="F621" t="str">
        <f t="shared" si="9"/>
        <v>C</v>
      </c>
    </row>
    <row r="622" spans="1:6" x14ac:dyDescent="0.25">
      <c r="A622" t="s">
        <v>728</v>
      </c>
      <c r="B622" t="s">
        <v>1259</v>
      </c>
      <c r="C622">
        <v>2146.5580500000001</v>
      </c>
      <c r="D622" s="11">
        <v>1.3282312505399601E-3</v>
      </c>
      <c r="E622" s="11">
        <f>SUMIF($A$2:A622, A622, $C$2:C622) / SUMIF($A$2:$A$100000, A622, $C$2:$C$100000)</f>
        <v>0.99331948861115404</v>
      </c>
      <c r="F622" t="str">
        <f t="shared" si="9"/>
        <v>C</v>
      </c>
    </row>
    <row r="623" spans="1:6" x14ac:dyDescent="0.25">
      <c r="A623" t="s">
        <v>728</v>
      </c>
      <c r="B623" t="s">
        <v>908</v>
      </c>
      <c r="C623">
        <v>1952.6356799999999</v>
      </c>
      <c r="D623" s="11">
        <v>1.2082374064355469E-3</v>
      </c>
      <c r="E623" s="11">
        <f>SUMIF($A$2:A623, A623, $C$2:C623) / SUMIF($A$2:$A$100000, A623, $C$2:$C$100000)</f>
        <v>0.99452772601758965</v>
      </c>
      <c r="F623" t="str">
        <f t="shared" si="9"/>
        <v>C</v>
      </c>
    </row>
    <row r="624" spans="1:6" x14ac:dyDescent="0.25">
      <c r="A624" t="s">
        <v>728</v>
      </c>
      <c r="B624" t="s">
        <v>1178</v>
      </c>
      <c r="C624">
        <v>1925.29872</v>
      </c>
      <c r="D624" s="11">
        <v>1.1913220453220841E-3</v>
      </c>
      <c r="E624" s="11">
        <f>SUMIF($A$2:A624, A624, $C$2:C624) / SUMIF($A$2:$A$100000, A624, $C$2:$C$100000)</f>
        <v>0.99571904806291178</v>
      </c>
      <c r="F624" t="str">
        <f t="shared" si="9"/>
        <v>C</v>
      </c>
    </row>
    <row r="625" spans="1:6" x14ac:dyDescent="0.25">
      <c r="A625" t="s">
        <v>728</v>
      </c>
      <c r="B625" t="s">
        <v>760</v>
      </c>
      <c r="C625">
        <v>1756.6999999999998</v>
      </c>
      <c r="D625" s="11">
        <v>1.0869977813195164E-3</v>
      </c>
      <c r="E625" s="11">
        <f>SUMIF($A$2:A625, A625, $C$2:C625) / SUMIF($A$2:$A$100000, A625, $C$2:$C$100000)</f>
        <v>0.99680604584423127</v>
      </c>
      <c r="F625" t="str">
        <f t="shared" si="9"/>
        <v>C</v>
      </c>
    </row>
    <row r="626" spans="1:6" x14ac:dyDescent="0.25">
      <c r="A626" t="s">
        <v>728</v>
      </c>
      <c r="B626" t="s">
        <v>1088</v>
      </c>
      <c r="C626">
        <v>1122.0896000000002</v>
      </c>
      <c r="D626" s="11">
        <v>6.9431827041709115E-4</v>
      </c>
      <c r="E626" s="11">
        <f>SUMIF($A$2:A626, A626, $C$2:C626) / SUMIF($A$2:$A$100000, A626, $C$2:$C$100000)</f>
        <v>0.99750036411464837</v>
      </c>
      <c r="F626" t="str">
        <f t="shared" si="9"/>
        <v>C</v>
      </c>
    </row>
    <row r="627" spans="1:6" x14ac:dyDescent="0.25">
      <c r="A627" t="s">
        <v>728</v>
      </c>
      <c r="B627" t="s">
        <v>1025</v>
      </c>
      <c r="C627">
        <v>1098.9470800000001</v>
      </c>
      <c r="D627" s="11">
        <v>6.7999831374028648E-4</v>
      </c>
      <c r="E627" s="11">
        <f>SUMIF($A$2:A627, A627, $C$2:C627) / SUMIF($A$2:$A$100000, A627, $C$2:$C$100000)</f>
        <v>0.9981803624283887</v>
      </c>
      <c r="F627" t="str">
        <f t="shared" si="9"/>
        <v>C</v>
      </c>
    </row>
    <row r="628" spans="1:6" x14ac:dyDescent="0.25">
      <c r="A628" t="s">
        <v>728</v>
      </c>
      <c r="B628" t="s">
        <v>850</v>
      </c>
      <c r="C628">
        <v>765.99195000000009</v>
      </c>
      <c r="D628" s="11">
        <v>4.7397481081494285E-4</v>
      </c>
      <c r="E628" s="11">
        <f>SUMIF($A$2:A628, A628, $C$2:C628) / SUMIF($A$2:$A$100000, A628, $C$2:$C$100000)</f>
        <v>0.9986543372392036</v>
      </c>
      <c r="F628" t="str">
        <f t="shared" si="9"/>
        <v>C</v>
      </c>
    </row>
    <row r="629" spans="1:6" x14ac:dyDescent="0.25">
      <c r="A629" t="s">
        <v>728</v>
      </c>
      <c r="B629" t="s">
        <v>977</v>
      </c>
      <c r="C629">
        <v>748.22303999999997</v>
      </c>
      <c r="D629" s="11">
        <v>4.6297989663126536E-4</v>
      </c>
      <c r="E629" s="11">
        <f>SUMIF($A$2:A629, A629, $C$2:C629) / SUMIF($A$2:$A$100000, A629, $C$2:$C$100000)</f>
        <v>0.99911731713583496</v>
      </c>
      <c r="F629" t="str">
        <f t="shared" si="9"/>
        <v>C</v>
      </c>
    </row>
    <row r="630" spans="1:6" x14ac:dyDescent="0.25">
      <c r="A630" t="s">
        <v>728</v>
      </c>
      <c r="B630" t="s">
        <v>1151</v>
      </c>
      <c r="C630">
        <v>741.43835999999999</v>
      </c>
      <c r="D630" s="11">
        <v>4.5878172272168324E-4</v>
      </c>
      <c r="E630" s="11">
        <f>SUMIF($A$2:A630, A630, $C$2:C630) / SUMIF($A$2:$A$100000, A630, $C$2:$C$100000)</f>
        <v>0.99957609885855669</v>
      </c>
      <c r="F630" t="str">
        <f t="shared" si="9"/>
        <v>C</v>
      </c>
    </row>
    <row r="631" spans="1:6" x14ac:dyDescent="0.25">
      <c r="A631" t="s">
        <v>728</v>
      </c>
      <c r="B631" t="s">
        <v>741</v>
      </c>
      <c r="C631">
        <v>685.06776000000002</v>
      </c>
      <c r="D631" s="11">
        <v>4.2390114144334891E-4</v>
      </c>
      <c r="E631" s="11">
        <f>SUMIF($A$2:A631, A631, $C$2:C631) / SUMIF($A$2:$A$100000, A631, $C$2:$C$100000)</f>
        <v>1</v>
      </c>
      <c r="F631" t="str">
        <f t="shared" si="9"/>
        <v>C</v>
      </c>
    </row>
  </sheetData>
  <sortState xmlns:xlrd2="http://schemas.microsoft.com/office/spreadsheetml/2017/richdata2" ref="A2:F631">
    <sortCondition ref="A2:A631"/>
    <sortCondition descending="1" ref="C2:C63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EBA5-F0FF-4D33-8DAE-B048EADF79E0}">
  <dimension ref="A3:C32"/>
  <sheetViews>
    <sheetView workbookViewId="0">
      <selection activeCell="B25" sqref="B25"/>
    </sheetView>
  </sheetViews>
  <sheetFormatPr defaultRowHeight="15" x14ac:dyDescent="0.25"/>
  <cols>
    <col min="1" max="1" width="14.140625" bestFit="1" customWidth="1"/>
    <col min="2" max="2" width="27.5703125" bestFit="1" customWidth="1"/>
    <col min="3" max="3" width="12.5703125" bestFit="1" customWidth="1"/>
  </cols>
  <sheetData>
    <row r="3" spans="1:3" x14ac:dyDescent="0.25">
      <c r="A3" s="20" t="s">
        <v>1434</v>
      </c>
      <c r="B3" t="s">
        <v>1453</v>
      </c>
      <c r="C3" t="s">
        <v>1455</v>
      </c>
    </row>
    <row r="4" spans="1:3" x14ac:dyDescent="0.25">
      <c r="A4" s="21" t="s">
        <v>733</v>
      </c>
      <c r="B4">
        <v>1331648.9160700005</v>
      </c>
      <c r="C4">
        <v>88</v>
      </c>
    </row>
    <row r="5" spans="1:3" x14ac:dyDescent="0.25">
      <c r="A5" s="24" t="s">
        <v>1450</v>
      </c>
      <c r="B5">
        <v>1060415.8347799999</v>
      </c>
      <c r="C5">
        <v>43</v>
      </c>
    </row>
    <row r="6" spans="1:3" x14ac:dyDescent="0.25">
      <c r="A6" s="24" t="s">
        <v>1451</v>
      </c>
      <c r="B6">
        <v>198592.15865</v>
      </c>
      <c r="C6">
        <v>22</v>
      </c>
    </row>
    <row r="7" spans="1:3" x14ac:dyDescent="0.25">
      <c r="A7" s="24" t="s">
        <v>1452</v>
      </c>
      <c r="B7">
        <v>72640.922640000019</v>
      </c>
      <c r="C7">
        <v>23</v>
      </c>
    </row>
    <row r="8" spans="1:3" x14ac:dyDescent="0.25">
      <c r="A8" s="21" t="s">
        <v>727</v>
      </c>
      <c r="B8">
        <v>1545646.997579999</v>
      </c>
      <c r="C8">
        <v>90</v>
      </c>
    </row>
    <row r="9" spans="1:3" x14ac:dyDescent="0.25">
      <c r="A9" s="24" t="s">
        <v>1450</v>
      </c>
      <c r="B9">
        <v>1227898.11482</v>
      </c>
      <c r="C9">
        <v>39</v>
      </c>
    </row>
    <row r="10" spans="1:3" x14ac:dyDescent="0.25">
      <c r="A10" s="24" t="s">
        <v>1451</v>
      </c>
      <c r="B10">
        <v>240397.52121999994</v>
      </c>
      <c r="C10">
        <v>25</v>
      </c>
    </row>
    <row r="11" spans="1:3" x14ac:dyDescent="0.25">
      <c r="A11" s="24" t="s">
        <v>1452</v>
      </c>
      <c r="B11">
        <v>77351.361540000042</v>
      </c>
      <c r="C11">
        <v>26</v>
      </c>
    </row>
    <row r="12" spans="1:3" x14ac:dyDescent="0.25">
      <c r="A12" s="21" t="s">
        <v>731</v>
      </c>
      <c r="B12">
        <v>1711094.3775999995</v>
      </c>
      <c r="C12">
        <v>81</v>
      </c>
    </row>
    <row r="13" spans="1:3" x14ac:dyDescent="0.25">
      <c r="A13" s="24" t="s">
        <v>1450</v>
      </c>
      <c r="B13">
        <v>1356084.5664799998</v>
      </c>
      <c r="C13">
        <v>38</v>
      </c>
    </row>
    <row r="14" spans="1:3" x14ac:dyDescent="0.25">
      <c r="A14" s="24" t="s">
        <v>1451</v>
      </c>
      <c r="B14">
        <v>267381.15839</v>
      </c>
      <c r="C14">
        <v>22</v>
      </c>
    </row>
    <row r="15" spans="1:3" x14ac:dyDescent="0.25">
      <c r="A15" s="24" t="s">
        <v>1452</v>
      </c>
      <c r="B15">
        <v>87628.652730000045</v>
      </c>
      <c r="C15">
        <v>21</v>
      </c>
    </row>
    <row r="16" spans="1:3" x14ac:dyDescent="0.25">
      <c r="A16" s="21" t="s">
        <v>732</v>
      </c>
      <c r="B16">
        <v>1551152.7018699991</v>
      </c>
      <c r="C16">
        <v>94</v>
      </c>
    </row>
    <row r="17" spans="1:3" x14ac:dyDescent="0.25">
      <c r="A17" s="24" t="s">
        <v>1450</v>
      </c>
      <c r="B17">
        <v>1237628.6337899999</v>
      </c>
      <c r="C17">
        <v>40</v>
      </c>
    </row>
    <row r="18" spans="1:3" x14ac:dyDescent="0.25">
      <c r="A18" s="24" t="s">
        <v>1451</v>
      </c>
      <c r="B18">
        <v>232592.38401999997</v>
      </c>
      <c r="C18">
        <v>26</v>
      </c>
    </row>
    <row r="19" spans="1:3" x14ac:dyDescent="0.25">
      <c r="A19" s="24" t="s">
        <v>1452</v>
      </c>
      <c r="B19">
        <v>80931.68406</v>
      </c>
      <c r="C19">
        <v>28</v>
      </c>
    </row>
    <row r="20" spans="1:3" x14ac:dyDescent="0.25">
      <c r="A20" s="21" t="s">
        <v>729</v>
      </c>
      <c r="B20">
        <v>1774358.6154199997</v>
      </c>
      <c r="C20">
        <v>86</v>
      </c>
    </row>
    <row r="21" spans="1:3" x14ac:dyDescent="0.25">
      <c r="A21" s="24" t="s">
        <v>1450</v>
      </c>
      <c r="B21">
        <v>1412576.3531699996</v>
      </c>
      <c r="C21">
        <v>36</v>
      </c>
    </row>
    <row r="22" spans="1:3" x14ac:dyDescent="0.25">
      <c r="A22" s="24" t="s">
        <v>1451</v>
      </c>
      <c r="B22">
        <v>265170.46764999995</v>
      </c>
      <c r="C22">
        <v>23</v>
      </c>
    </row>
    <row r="23" spans="1:3" x14ac:dyDescent="0.25">
      <c r="A23" s="24" t="s">
        <v>1452</v>
      </c>
      <c r="B23">
        <v>96611.794599999979</v>
      </c>
      <c r="C23">
        <v>27</v>
      </c>
    </row>
    <row r="24" spans="1:3" x14ac:dyDescent="0.25">
      <c r="A24" s="21" t="s">
        <v>730</v>
      </c>
      <c r="B24">
        <v>1398841.4533000002</v>
      </c>
      <c r="C24">
        <v>88</v>
      </c>
    </row>
    <row r="25" spans="1:3" x14ac:dyDescent="0.25">
      <c r="A25" s="24" t="s">
        <v>1450</v>
      </c>
      <c r="B25">
        <v>1113046.5229599997</v>
      </c>
      <c r="C25">
        <v>40</v>
      </c>
    </row>
    <row r="26" spans="1:3" x14ac:dyDescent="0.25">
      <c r="A26" s="24" t="s">
        <v>1451</v>
      </c>
      <c r="B26">
        <v>215810.86712000001</v>
      </c>
      <c r="C26">
        <v>23</v>
      </c>
    </row>
    <row r="27" spans="1:3" x14ac:dyDescent="0.25">
      <c r="A27" s="24" t="s">
        <v>1452</v>
      </c>
      <c r="B27">
        <v>69984.063220000011</v>
      </c>
      <c r="C27">
        <v>25</v>
      </c>
    </row>
    <row r="28" spans="1:3" x14ac:dyDescent="0.25">
      <c r="A28" s="21" t="s">
        <v>728</v>
      </c>
      <c r="B28">
        <v>1616102.6546599986</v>
      </c>
      <c r="C28">
        <v>103</v>
      </c>
    </row>
    <row r="29" spans="1:3" x14ac:dyDescent="0.25">
      <c r="A29" s="24" t="s">
        <v>1450</v>
      </c>
      <c r="B29">
        <v>1292316.1284799995</v>
      </c>
      <c r="C29">
        <v>48</v>
      </c>
    </row>
    <row r="30" spans="1:3" x14ac:dyDescent="0.25">
      <c r="A30" s="24" t="s">
        <v>1451</v>
      </c>
      <c r="B30">
        <v>239696.50652999998</v>
      </c>
      <c r="C30">
        <v>27</v>
      </c>
    </row>
    <row r="31" spans="1:3" x14ac:dyDescent="0.25">
      <c r="A31" s="24" t="s">
        <v>1452</v>
      </c>
      <c r="B31">
        <v>84090.019650000031</v>
      </c>
      <c r="C31">
        <v>28</v>
      </c>
    </row>
    <row r="32" spans="1:3" x14ac:dyDescent="0.25">
      <c r="A32" s="21" t="s">
        <v>1435</v>
      </c>
      <c r="B32">
        <v>10928845.716499995</v>
      </c>
      <c r="C32">
        <v>630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B441-EBE7-48DA-8733-F301F9DF5706}">
  <dimension ref="A3:D20"/>
  <sheetViews>
    <sheetView workbookViewId="0">
      <selection activeCell="A3" sqref="A3"/>
    </sheetView>
  </sheetViews>
  <sheetFormatPr defaultRowHeight="15" x14ac:dyDescent="0.25"/>
  <cols>
    <col min="1" max="1" width="13.140625" bestFit="1" customWidth="1"/>
    <col min="2" max="2" width="12.7109375" bestFit="1" customWidth="1"/>
    <col min="3" max="3" width="13.85546875" bestFit="1" customWidth="1"/>
    <col min="4" max="4" width="16.42578125" bestFit="1" customWidth="1"/>
  </cols>
  <sheetData>
    <row r="3" spans="1:4" x14ac:dyDescent="0.25">
      <c r="A3" s="20" t="s">
        <v>8</v>
      </c>
      <c r="B3" t="s">
        <v>1457</v>
      </c>
      <c r="C3" t="s">
        <v>1456</v>
      </c>
      <c r="D3" t="s">
        <v>1458</v>
      </c>
    </row>
    <row r="4" spans="1:4" x14ac:dyDescent="0.25">
      <c r="A4" s="21" t="s">
        <v>720</v>
      </c>
      <c r="B4">
        <v>46</v>
      </c>
      <c r="C4" s="4">
        <v>877159.52092999977</v>
      </c>
      <c r="D4" s="4">
        <v>281944.47093000001</v>
      </c>
    </row>
    <row r="5" spans="1:4" x14ac:dyDescent="0.25">
      <c r="A5" s="21" t="s">
        <v>717</v>
      </c>
      <c r="B5">
        <v>48</v>
      </c>
      <c r="C5" s="4">
        <v>893735.66084999999</v>
      </c>
      <c r="D5" s="4">
        <v>315969.97084999998</v>
      </c>
    </row>
    <row r="6" spans="1:4" x14ac:dyDescent="0.25">
      <c r="A6" s="21" t="s">
        <v>712</v>
      </c>
      <c r="B6">
        <v>37</v>
      </c>
      <c r="C6" s="4">
        <v>685111.85991999996</v>
      </c>
      <c r="D6" s="4">
        <v>225695.01991999999</v>
      </c>
    </row>
    <row r="7" spans="1:4" x14ac:dyDescent="0.25">
      <c r="A7" s="21" t="s">
        <v>726</v>
      </c>
      <c r="B7">
        <v>38</v>
      </c>
      <c r="C7" s="4">
        <v>576820.19091</v>
      </c>
      <c r="D7" s="4">
        <v>151076.93091000005</v>
      </c>
    </row>
    <row r="8" spans="1:4" x14ac:dyDescent="0.25">
      <c r="A8" s="21" t="s">
        <v>718</v>
      </c>
      <c r="B8">
        <v>34</v>
      </c>
      <c r="C8" s="4">
        <v>543846.44053000002</v>
      </c>
      <c r="D8" s="4">
        <v>204981.34053000004</v>
      </c>
    </row>
    <row r="9" spans="1:4" x14ac:dyDescent="0.25">
      <c r="A9" s="21" t="s">
        <v>721</v>
      </c>
      <c r="B9">
        <v>51</v>
      </c>
      <c r="C9" s="4">
        <v>812637.17231999978</v>
      </c>
      <c r="D9" s="4">
        <v>251733.01232000004</v>
      </c>
    </row>
    <row r="10" spans="1:4" x14ac:dyDescent="0.25">
      <c r="A10" s="21" t="s">
        <v>715</v>
      </c>
      <c r="B10">
        <v>30</v>
      </c>
      <c r="C10" s="4">
        <v>510653.71305000014</v>
      </c>
      <c r="D10" s="4">
        <v>172441.87305000005</v>
      </c>
    </row>
    <row r="11" spans="1:4" x14ac:dyDescent="0.25">
      <c r="A11" s="21" t="s">
        <v>722</v>
      </c>
      <c r="B11">
        <v>45</v>
      </c>
      <c r="C11" s="4">
        <v>697568.29853000003</v>
      </c>
      <c r="D11" s="4">
        <v>137020.80852999998</v>
      </c>
    </row>
    <row r="12" spans="1:4" x14ac:dyDescent="0.25">
      <c r="A12" s="21" t="s">
        <v>714</v>
      </c>
      <c r="B12">
        <v>38</v>
      </c>
      <c r="C12" s="4">
        <v>541165.67181999993</v>
      </c>
      <c r="D12" s="4">
        <v>140021.69181999998</v>
      </c>
    </row>
    <row r="13" spans="1:4" x14ac:dyDescent="0.25">
      <c r="A13" s="21" t="s">
        <v>713</v>
      </c>
      <c r="B13">
        <v>50</v>
      </c>
      <c r="C13" s="4">
        <v>802384.6622799997</v>
      </c>
      <c r="D13" s="4">
        <v>273113.11228</v>
      </c>
    </row>
    <row r="14" spans="1:4" x14ac:dyDescent="0.25">
      <c r="A14" s="21" t="s">
        <v>723</v>
      </c>
      <c r="B14">
        <v>44</v>
      </c>
      <c r="C14" s="4">
        <v>883348.1293599999</v>
      </c>
      <c r="D14" s="4">
        <v>278762.26935999998</v>
      </c>
    </row>
    <row r="15" spans="1:4" x14ac:dyDescent="0.25">
      <c r="A15" s="21" t="s">
        <v>716</v>
      </c>
      <c r="B15">
        <v>46</v>
      </c>
      <c r="C15" s="4">
        <v>853038.52344999986</v>
      </c>
      <c r="D15" s="4">
        <v>269716.55345000006</v>
      </c>
    </row>
    <row r="16" spans="1:4" x14ac:dyDescent="0.25">
      <c r="A16" s="21" t="s">
        <v>724</v>
      </c>
      <c r="B16">
        <v>48</v>
      </c>
      <c r="C16" s="4">
        <v>966298.9875499995</v>
      </c>
      <c r="D16" s="4">
        <v>302657.05754999985</v>
      </c>
    </row>
    <row r="17" spans="1:4" x14ac:dyDescent="0.25">
      <c r="A17" s="21" t="s">
        <v>725</v>
      </c>
      <c r="B17">
        <v>32</v>
      </c>
      <c r="C17" s="4">
        <v>388325.13659000001</v>
      </c>
      <c r="D17" s="4">
        <v>110646.45659</v>
      </c>
    </row>
    <row r="18" spans="1:4" x14ac:dyDescent="0.25">
      <c r="A18" s="21" t="s">
        <v>1422</v>
      </c>
      <c r="B18">
        <v>8</v>
      </c>
      <c r="C18" s="4">
        <v>249026.85146999999</v>
      </c>
      <c r="D18" s="4">
        <v>100098.00146999997</v>
      </c>
    </row>
    <row r="19" spans="1:4" x14ac:dyDescent="0.25">
      <c r="A19" s="21" t="s">
        <v>719</v>
      </c>
      <c r="B19">
        <v>37</v>
      </c>
      <c r="C19" s="4">
        <v>647724.89694000001</v>
      </c>
      <c r="D19" s="4">
        <v>185219.43694000004</v>
      </c>
    </row>
    <row r="20" spans="1:4" x14ac:dyDescent="0.25">
      <c r="A20" s="21" t="s">
        <v>1435</v>
      </c>
      <c r="B20">
        <v>632</v>
      </c>
      <c r="C20" s="4">
        <v>10928845.716499986</v>
      </c>
      <c r="D20" s="4">
        <v>3401098.0064999987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514D-FF2E-437B-9AD1-3DA268E6112C}">
  <dimension ref="A1:G17"/>
  <sheetViews>
    <sheetView workbookViewId="0">
      <selection activeCell="F33" sqref="F33"/>
    </sheetView>
  </sheetViews>
  <sheetFormatPr defaultRowHeight="15" x14ac:dyDescent="0.25"/>
  <cols>
    <col min="1" max="1" width="13.140625" bestFit="1" customWidth="1"/>
    <col min="2" max="2" width="12.7109375" bestFit="1" customWidth="1"/>
    <col min="3" max="3" width="13.85546875" bestFit="1" customWidth="1"/>
    <col min="4" max="4" width="16.28515625" bestFit="1" customWidth="1"/>
    <col min="5" max="5" width="18.140625" bestFit="1" customWidth="1"/>
    <col min="6" max="6" width="20.5703125" bestFit="1" customWidth="1"/>
    <col min="7" max="7" width="16.85546875" bestFit="1" customWidth="1"/>
  </cols>
  <sheetData>
    <row r="1" spans="1:7" s="14" customFormat="1" x14ac:dyDescent="0.25">
      <c r="A1" s="14" t="s">
        <v>8</v>
      </c>
      <c r="B1" s="14" t="s">
        <v>1457</v>
      </c>
      <c r="C1" s="14" t="s">
        <v>1456</v>
      </c>
      <c r="D1" s="14" t="s">
        <v>1458</v>
      </c>
      <c r="E1" s="14" t="s">
        <v>1459</v>
      </c>
      <c r="F1" s="14" t="s">
        <v>1460</v>
      </c>
      <c r="G1" s="14" t="s">
        <v>1461</v>
      </c>
    </row>
    <row r="2" spans="1:7" x14ac:dyDescent="0.25">
      <c r="A2" t="s">
        <v>1422</v>
      </c>
      <c r="B2">
        <v>8</v>
      </c>
      <c r="C2">
        <v>249026.85146999999</v>
      </c>
      <c r="D2">
        <v>100098.00146999997</v>
      </c>
      <c r="E2">
        <f t="shared" ref="E2:E17" si="0">C2/B2</f>
        <v>31128.356433749999</v>
      </c>
      <c r="F2">
        <f t="shared" ref="F2:F17" si="1">D2/B2</f>
        <v>12512.250183749997</v>
      </c>
      <c r="G2">
        <f t="shared" ref="G2:G17" si="2">B2/12</f>
        <v>0.66666666666666663</v>
      </c>
    </row>
    <row r="3" spans="1:7" x14ac:dyDescent="0.25">
      <c r="A3" t="s">
        <v>724</v>
      </c>
      <c r="B3">
        <v>48</v>
      </c>
      <c r="C3">
        <v>966298.9875499995</v>
      </c>
      <c r="D3">
        <v>302657.05754999985</v>
      </c>
      <c r="E3">
        <f t="shared" si="0"/>
        <v>20131.228907291657</v>
      </c>
      <c r="F3">
        <f t="shared" si="1"/>
        <v>6305.3553656249969</v>
      </c>
      <c r="G3">
        <f t="shared" si="2"/>
        <v>4</v>
      </c>
    </row>
    <row r="4" spans="1:7" x14ac:dyDescent="0.25">
      <c r="A4" t="s">
        <v>723</v>
      </c>
      <c r="B4">
        <v>44</v>
      </c>
      <c r="C4">
        <v>883348.1293599999</v>
      </c>
      <c r="D4">
        <v>278762.26935999998</v>
      </c>
      <c r="E4">
        <f t="shared" si="0"/>
        <v>20076.093849090907</v>
      </c>
      <c r="F4">
        <f t="shared" si="1"/>
        <v>6335.5061218181809</v>
      </c>
      <c r="G4">
        <f t="shared" si="2"/>
        <v>3.6666666666666665</v>
      </c>
    </row>
    <row r="5" spans="1:7" x14ac:dyDescent="0.25">
      <c r="A5" t="s">
        <v>720</v>
      </c>
      <c r="B5">
        <v>46</v>
      </c>
      <c r="C5">
        <v>877159.52092999977</v>
      </c>
      <c r="D5">
        <v>281944.47093000001</v>
      </c>
      <c r="E5">
        <f t="shared" si="0"/>
        <v>19068.68523760869</v>
      </c>
      <c r="F5">
        <f t="shared" si="1"/>
        <v>6129.2276289130441</v>
      </c>
      <c r="G5">
        <f t="shared" si="2"/>
        <v>3.8333333333333335</v>
      </c>
    </row>
    <row r="6" spans="1:7" x14ac:dyDescent="0.25">
      <c r="A6" t="s">
        <v>717</v>
      </c>
      <c r="B6">
        <v>48</v>
      </c>
      <c r="C6">
        <v>893735.66084999999</v>
      </c>
      <c r="D6">
        <v>315969.97084999998</v>
      </c>
      <c r="E6">
        <f t="shared" si="0"/>
        <v>18619.492934375001</v>
      </c>
      <c r="F6">
        <f t="shared" si="1"/>
        <v>6582.7077260416663</v>
      </c>
      <c r="G6">
        <f t="shared" si="2"/>
        <v>4</v>
      </c>
    </row>
    <row r="7" spans="1:7" x14ac:dyDescent="0.25">
      <c r="A7" t="s">
        <v>716</v>
      </c>
      <c r="B7">
        <v>46</v>
      </c>
      <c r="C7">
        <v>853038.52344999986</v>
      </c>
      <c r="D7">
        <v>269716.55345000006</v>
      </c>
      <c r="E7">
        <f t="shared" si="0"/>
        <v>18544.315727173911</v>
      </c>
      <c r="F7">
        <f t="shared" si="1"/>
        <v>5863.4033358695669</v>
      </c>
      <c r="G7">
        <f t="shared" si="2"/>
        <v>3.8333333333333335</v>
      </c>
    </row>
    <row r="8" spans="1:7" x14ac:dyDescent="0.25">
      <c r="A8" t="s">
        <v>712</v>
      </c>
      <c r="B8">
        <v>37</v>
      </c>
      <c r="C8">
        <v>685111.85991999996</v>
      </c>
      <c r="D8">
        <v>225695.01991999999</v>
      </c>
      <c r="E8">
        <f t="shared" si="0"/>
        <v>18516.536754594592</v>
      </c>
      <c r="F8">
        <f t="shared" si="1"/>
        <v>6099.8654032432432</v>
      </c>
      <c r="G8">
        <f t="shared" si="2"/>
        <v>3.0833333333333335</v>
      </c>
    </row>
    <row r="9" spans="1:7" x14ac:dyDescent="0.25">
      <c r="A9" t="s">
        <v>719</v>
      </c>
      <c r="B9">
        <v>37</v>
      </c>
      <c r="C9">
        <v>647724.89694000001</v>
      </c>
      <c r="D9">
        <v>185219.43694000004</v>
      </c>
      <c r="E9">
        <f t="shared" si="0"/>
        <v>17506.078295675678</v>
      </c>
      <c r="F9">
        <f t="shared" si="1"/>
        <v>5005.9307281081092</v>
      </c>
      <c r="G9">
        <f t="shared" si="2"/>
        <v>3.0833333333333335</v>
      </c>
    </row>
    <row r="10" spans="1:7" x14ac:dyDescent="0.25">
      <c r="A10" t="s">
        <v>715</v>
      </c>
      <c r="B10">
        <v>30</v>
      </c>
      <c r="C10">
        <v>510653.71305000014</v>
      </c>
      <c r="D10">
        <v>172441.87305000005</v>
      </c>
      <c r="E10">
        <f t="shared" si="0"/>
        <v>17021.790435000006</v>
      </c>
      <c r="F10">
        <f t="shared" si="1"/>
        <v>5748.0624350000016</v>
      </c>
      <c r="G10">
        <f t="shared" si="2"/>
        <v>2.5</v>
      </c>
    </row>
    <row r="11" spans="1:7" x14ac:dyDescent="0.25">
      <c r="A11" t="s">
        <v>713</v>
      </c>
      <c r="B11">
        <v>50</v>
      </c>
      <c r="C11">
        <v>802384.6622799997</v>
      </c>
      <c r="D11">
        <v>273113.11228</v>
      </c>
      <c r="E11">
        <f t="shared" si="0"/>
        <v>16047.693245599994</v>
      </c>
      <c r="F11">
        <f t="shared" si="1"/>
        <v>5462.2622455999999</v>
      </c>
      <c r="G11">
        <f t="shared" si="2"/>
        <v>4.166666666666667</v>
      </c>
    </row>
    <row r="12" spans="1:7" x14ac:dyDescent="0.25">
      <c r="A12" t="s">
        <v>718</v>
      </c>
      <c r="B12">
        <v>34</v>
      </c>
      <c r="C12">
        <v>543846.44053000002</v>
      </c>
      <c r="D12">
        <v>204981.34053000004</v>
      </c>
      <c r="E12">
        <f t="shared" si="0"/>
        <v>15995.483545000001</v>
      </c>
      <c r="F12">
        <f t="shared" si="1"/>
        <v>6028.8629567647076</v>
      </c>
      <c r="G12">
        <f t="shared" si="2"/>
        <v>2.8333333333333335</v>
      </c>
    </row>
    <row r="13" spans="1:7" x14ac:dyDescent="0.25">
      <c r="A13" t="s">
        <v>721</v>
      </c>
      <c r="B13">
        <v>51</v>
      </c>
      <c r="C13">
        <v>812637.17231999978</v>
      </c>
      <c r="D13">
        <v>251733.01232000004</v>
      </c>
      <c r="E13">
        <f t="shared" si="0"/>
        <v>15934.062202352938</v>
      </c>
      <c r="F13">
        <f t="shared" si="1"/>
        <v>4935.9414180392168</v>
      </c>
      <c r="G13">
        <f t="shared" si="2"/>
        <v>4.25</v>
      </c>
    </row>
    <row r="14" spans="1:7" x14ac:dyDescent="0.25">
      <c r="A14" t="s">
        <v>722</v>
      </c>
      <c r="B14">
        <v>45</v>
      </c>
      <c r="C14">
        <v>697568.29853000003</v>
      </c>
      <c r="D14">
        <v>137020.80852999998</v>
      </c>
      <c r="E14">
        <f t="shared" si="0"/>
        <v>15501.517745111112</v>
      </c>
      <c r="F14">
        <f t="shared" si="1"/>
        <v>3044.9068562222219</v>
      </c>
      <c r="G14">
        <f t="shared" si="2"/>
        <v>3.75</v>
      </c>
    </row>
    <row r="15" spans="1:7" x14ac:dyDescent="0.25">
      <c r="A15" t="s">
        <v>726</v>
      </c>
      <c r="B15">
        <v>38</v>
      </c>
      <c r="C15">
        <v>576820.19091</v>
      </c>
      <c r="D15">
        <v>151076.93091000005</v>
      </c>
      <c r="E15">
        <f t="shared" si="0"/>
        <v>15179.478708157894</v>
      </c>
      <c r="F15">
        <f t="shared" si="1"/>
        <v>3975.7087081578961</v>
      </c>
      <c r="G15">
        <f t="shared" si="2"/>
        <v>3.1666666666666665</v>
      </c>
    </row>
    <row r="16" spans="1:7" x14ac:dyDescent="0.25">
      <c r="A16" t="s">
        <v>714</v>
      </c>
      <c r="B16">
        <v>38</v>
      </c>
      <c r="C16">
        <v>541165.67181999993</v>
      </c>
      <c r="D16">
        <v>140021.69181999998</v>
      </c>
      <c r="E16">
        <f t="shared" si="0"/>
        <v>14241.201889999998</v>
      </c>
      <c r="F16">
        <f t="shared" si="1"/>
        <v>3684.7813636842097</v>
      </c>
      <c r="G16">
        <f t="shared" si="2"/>
        <v>3.1666666666666665</v>
      </c>
    </row>
    <row r="17" spans="1:7" x14ac:dyDescent="0.25">
      <c r="A17" t="s">
        <v>725</v>
      </c>
      <c r="B17">
        <v>32</v>
      </c>
      <c r="C17">
        <v>388325.13659000001</v>
      </c>
      <c r="D17">
        <v>110646.45659</v>
      </c>
      <c r="E17">
        <f t="shared" si="0"/>
        <v>12135.1605184375</v>
      </c>
      <c r="F17">
        <f t="shared" si="1"/>
        <v>3457.7017684375</v>
      </c>
      <c r="G17">
        <f t="shared" si="2"/>
        <v>2.6666666666666665</v>
      </c>
    </row>
  </sheetData>
  <sortState xmlns:xlrd2="http://schemas.microsoft.com/office/spreadsheetml/2017/richdata2" ref="A2:G17">
    <sortCondition descending="1" ref="E2:E17"/>
    <sortCondition descending="1" ref="G2:G17"/>
    <sortCondition descending="1" ref="F2:F17"/>
  </sortState>
  <conditionalFormatting sqref="E2:E17">
    <cfRule type="top10" dxfId="9" priority="4" bottom="1" rank="3"/>
    <cfRule type="top10" dxfId="8" priority="8" bottom="1" rank="3"/>
    <cfRule type="top10" dxfId="7" priority="9" rank="3"/>
  </conditionalFormatting>
  <conditionalFormatting sqref="F2:F17">
    <cfRule type="top10" dxfId="6" priority="5" rank="3"/>
    <cfRule type="top10" dxfId="5" priority="6" bottom="1" rank="3"/>
    <cfRule type="top10" dxfId="4" priority="7" rank="3"/>
  </conditionalFormatting>
  <conditionalFormatting sqref="G2:G17">
    <cfRule type="top10" dxfId="3" priority="1" rank="3"/>
    <cfRule type="top10" dxfId="2" priority="2" bottom="1" rank="3"/>
    <cfRule type="top10" dxfId="1" priority="3" rank="3"/>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BCBF9-A10C-4A1A-8C35-D4A505942413}">
  <dimension ref="A3:H9"/>
  <sheetViews>
    <sheetView workbookViewId="0">
      <selection activeCell="A3" sqref="A3"/>
    </sheetView>
  </sheetViews>
  <sheetFormatPr defaultRowHeight="15" x14ac:dyDescent="0.25"/>
  <cols>
    <col min="1" max="1" width="18" bestFit="1" customWidth="1"/>
    <col min="2" max="2" width="16.28515625" bestFit="1" customWidth="1"/>
    <col min="3" max="3" width="10.5703125" bestFit="1" customWidth="1"/>
    <col min="4" max="4" width="12.140625" bestFit="1" customWidth="1"/>
    <col min="5" max="5" width="13.140625" bestFit="1" customWidth="1"/>
    <col min="6" max="7" width="7.140625" bestFit="1" customWidth="1"/>
    <col min="8" max="8" width="11.28515625" bestFit="1" customWidth="1"/>
    <col min="9" max="9" width="18" bestFit="1" customWidth="1"/>
    <col min="10" max="10" width="20.7109375" bestFit="1" customWidth="1"/>
    <col min="11" max="11" width="18" bestFit="1" customWidth="1"/>
    <col min="12" max="12" width="20.7109375" bestFit="1" customWidth="1"/>
    <col min="13" max="13" width="18" bestFit="1" customWidth="1"/>
    <col min="14" max="14" width="25.85546875" bestFit="1" customWidth="1"/>
    <col min="15" max="15" width="23" bestFit="1" customWidth="1"/>
  </cols>
  <sheetData>
    <row r="3" spans="1:8" x14ac:dyDescent="0.25">
      <c r="A3" s="20" t="s">
        <v>1463</v>
      </c>
      <c r="B3" s="20" t="s">
        <v>1462</v>
      </c>
    </row>
    <row r="4" spans="1:8" x14ac:dyDescent="0.25">
      <c r="A4" s="20" t="s">
        <v>1434</v>
      </c>
      <c r="B4" t="s">
        <v>711</v>
      </c>
      <c r="C4" t="s">
        <v>710</v>
      </c>
      <c r="D4" t="s">
        <v>709</v>
      </c>
      <c r="E4" t="s">
        <v>1422</v>
      </c>
      <c r="F4" t="s">
        <v>708</v>
      </c>
      <c r="G4" t="s">
        <v>707</v>
      </c>
      <c r="H4" t="s">
        <v>1435</v>
      </c>
    </row>
    <row r="5" spans="1:8" x14ac:dyDescent="0.25">
      <c r="A5" s="21" t="s">
        <v>646</v>
      </c>
      <c r="B5" s="11">
        <v>0.17763419811514022</v>
      </c>
      <c r="C5" s="11">
        <v>0.24017766543817531</v>
      </c>
      <c r="D5" s="11">
        <v>0.20305689740383887</v>
      </c>
      <c r="E5" s="11">
        <v>1.2594884820771366E-2</v>
      </c>
      <c r="F5" s="11">
        <v>0.16684645682272783</v>
      </c>
      <c r="G5" s="11">
        <v>0.19968989739934648</v>
      </c>
      <c r="H5" s="11">
        <v>1</v>
      </c>
    </row>
    <row r="6" spans="1:8" x14ac:dyDescent="0.25">
      <c r="A6" s="21" t="s">
        <v>648</v>
      </c>
      <c r="B6" s="11">
        <v>0.27964209388840083</v>
      </c>
      <c r="C6" s="11">
        <v>0.21140873261126455</v>
      </c>
      <c r="D6" s="11">
        <v>0.13626254750800823</v>
      </c>
      <c r="E6" s="11">
        <v>3.4425439057317007E-3</v>
      </c>
      <c r="F6" s="11">
        <v>0.25660676853333764</v>
      </c>
      <c r="G6" s="11">
        <v>0.11263731355325697</v>
      </c>
      <c r="H6" s="11">
        <v>1</v>
      </c>
    </row>
    <row r="7" spans="1:8" x14ac:dyDescent="0.25">
      <c r="A7" s="21" t="s">
        <v>647</v>
      </c>
      <c r="B7" s="11">
        <v>0.22609014172883743</v>
      </c>
      <c r="C7" s="11">
        <v>0.17927990166846616</v>
      </c>
      <c r="D7" s="11">
        <v>0.19054974103273625</v>
      </c>
      <c r="E7" s="11">
        <v>1.4562662130485616E-2</v>
      </c>
      <c r="F7" s="11">
        <v>0.14558000982537006</v>
      </c>
      <c r="G7" s="11">
        <v>0.24393754361410452</v>
      </c>
      <c r="H7" s="11">
        <v>1</v>
      </c>
    </row>
    <row r="8" spans="1:8" x14ac:dyDescent="0.25">
      <c r="A8" s="21" t="s">
        <v>649</v>
      </c>
      <c r="B8" s="11">
        <v>0.3008275905823079</v>
      </c>
      <c r="C8" s="11">
        <v>0.11379437522820593</v>
      </c>
      <c r="D8" s="11">
        <v>0.20338414276125108</v>
      </c>
      <c r="E8" s="11">
        <v>6.4443142463915118E-3</v>
      </c>
      <c r="F8" s="11">
        <v>0.20900008716349927</v>
      </c>
      <c r="G8" s="11">
        <v>0.16654949001834424</v>
      </c>
      <c r="H8" s="11">
        <v>1</v>
      </c>
    </row>
    <row r="9" spans="1:8" x14ac:dyDescent="0.25">
      <c r="A9" s="21" t="s">
        <v>1435</v>
      </c>
      <c r="B9" s="11">
        <v>0.24690255093967589</v>
      </c>
      <c r="C9" s="11">
        <v>0.18487540926024382</v>
      </c>
      <c r="D9" s="11">
        <v>0.18345597718183324</v>
      </c>
      <c r="E9" s="11">
        <v>9.2784644243724054E-3</v>
      </c>
      <c r="F9" s="11">
        <v>0.19420404296637048</v>
      </c>
      <c r="G9" s="11">
        <v>0.1812835552275042</v>
      </c>
      <c r="H9" s="11">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2308-9FB8-42F8-ABAE-F4908CBBD78B}">
  <dimension ref="A3:C100"/>
  <sheetViews>
    <sheetView workbookViewId="0">
      <selection activeCell="B8" sqref="B8"/>
    </sheetView>
  </sheetViews>
  <sheetFormatPr defaultRowHeight="15" x14ac:dyDescent="0.25"/>
  <cols>
    <col min="1" max="1" width="17.42578125" bestFit="1" customWidth="1"/>
    <col min="2" max="2" width="23" bestFit="1" customWidth="1"/>
    <col min="3" max="3" width="25" bestFit="1" customWidth="1"/>
  </cols>
  <sheetData>
    <row r="3" spans="1:3" x14ac:dyDescent="0.25">
      <c r="A3" s="20" t="s">
        <v>1434</v>
      </c>
      <c r="B3" t="s">
        <v>1465</v>
      </c>
      <c r="C3" t="s">
        <v>1466</v>
      </c>
    </row>
    <row r="4" spans="1:3" x14ac:dyDescent="0.25">
      <c r="A4" s="21" t="s">
        <v>655</v>
      </c>
      <c r="B4">
        <v>18</v>
      </c>
      <c r="C4" s="11">
        <v>0.29032258064516131</v>
      </c>
    </row>
    <row r="5" spans="1:3" x14ac:dyDescent="0.25">
      <c r="A5" s="24" t="s">
        <v>733</v>
      </c>
      <c r="B5">
        <v>4</v>
      </c>
      <c r="C5" s="11">
        <v>0.4</v>
      </c>
    </row>
    <row r="6" spans="1:3" x14ac:dyDescent="0.25">
      <c r="A6" s="24" t="s">
        <v>727</v>
      </c>
      <c r="B6">
        <v>1</v>
      </c>
      <c r="C6" s="11">
        <v>0.14285714285714285</v>
      </c>
    </row>
    <row r="7" spans="1:3" x14ac:dyDescent="0.25">
      <c r="A7" s="24" t="s">
        <v>731</v>
      </c>
      <c r="B7">
        <v>1</v>
      </c>
      <c r="C7" s="11">
        <v>0.2</v>
      </c>
    </row>
    <row r="8" spans="1:3" x14ac:dyDescent="0.25">
      <c r="A8" s="24" t="s">
        <v>732</v>
      </c>
      <c r="B8">
        <v>3</v>
      </c>
      <c r="C8" s="11">
        <v>0.25</v>
      </c>
    </row>
    <row r="9" spans="1:3" x14ac:dyDescent="0.25">
      <c r="A9" s="24" t="s">
        <v>729</v>
      </c>
      <c r="B9">
        <v>2</v>
      </c>
      <c r="C9" s="11">
        <v>0.16666666666666666</v>
      </c>
    </row>
    <row r="10" spans="1:3" x14ac:dyDescent="0.25">
      <c r="A10" s="24" t="s">
        <v>730</v>
      </c>
      <c r="B10">
        <v>5</v>
      </c>
      <c r="C10" s="11">
        <v>0.55555555555555558</v>
      </c>
    </row>
    <row r="11" spans="1:3" x14ac:dyDescent="0.25">
      <c r="A11" s="24" t="s">
        <v>728</v>
      </c>
      <c r="B11">
        <v>2</v>
      </c>
      <c r="C11" s="11">
        <v>0.2857142857142857</v>
      </c>
    </row>
    <row r="12" spans="1:3" x14ac:dyDescent="0.25">
      <c r="A12" s="21" t="s">
        <v>653</v>
      </c>
      <c r="B12">
        <v>9</v>
      </c>
      <c r="C12" s="11">
        <v>0.20454545454545456</v>
      </c>
    </row>
    <row r="13" spans="1:3" x14ac:dyDescent="0.25">
      <c r="A13" s="24" t="s">
        <v>733</v>
      </c>
      <c r="B13">
        <v>2</v>
      </c>
      <c r="C13" s="11">
        <v>0.33333333333333331</v>
      </c>
    </row>
    <row r="14" spans="1:3" x14ac:dyDescent="0.25">
      <c r="A14" s="24" t="s">
        <v>727</v>
      </c>
      <c r="B14">
        <v>3</v>
      </c>
      <c r="C14" s="11">
        <v>0.5</v>
      </c>
    </row>
    <row r="15" spans="1:3" x14ac:dyDescent="0.25">
      <c r="A15" s="24" t="s">
        <v>731</v>
      </c>
      <c r="B15">
        <v>2</v>
      </c>
      <c r="C15" s="11">
        <v>0.33333333333333331</v>
      </c>
    </row>
    <row r="16" spans="1:3" x14ac:dyDescent="0.25">
      <c r="A16" s="24" t="s">
        <v>732</v>
      </c>
      <c r="B16">
        <v>0</v>
      </c>
      <c r="C16" s="11">
        <v>0</v>
      </c>
    </row>
    <row r="17" spans="1:3" x14ac:dyDescent="0.25">
      <c r="A17" s="24" t="s">
        <v>729</v>
      </c>
      <c r="B17">
        <v>0</v>
      </c>
      <c r="C17" s="11">
        <v>0</v>
      </c>
    </row>
    <row r="18" spans="1:3" x14ac:dyDescent="0.25">
      <c r="A18" s="24" t="s">
        <v>730</v>
      </c>
      <c r="B18">
        <v>0</v>
      </c>
      <c r="C18" s="11">
        <v>0</v>
      </c>
    </row>
    <row r="19" spans="1:3" x14ac:dyDescent="0.25">
      <c r="A19" s="24" t="s">
        <v>728</v>
      </c>
      <c r="B19">
        <v>2</v>
      </c>
      <c r="C19" s="11">
        <v>0.15384615384615385</v>
      </c>
    </row>
    <row r="20" spans="1:3" x14ac:dyDescent="0.25">
      <c r="A20" s="21" t="s">
        <v>659</v>
      </c>
      <c r="B20">
        <v>10</v>
      </c>
      <c r="C20" s="11">
        <v>0.19607843137254902</v>
      </c>
    </row>
    <row r="21" spans="1:3" x14ac:dyDescent="0.25">
      <c r="A21" s="24" t="s">
        <v>733</v>
      </c>
      <c r="B21">
        <v>3</v>
      </c>
      <c r="C21" s="11">
        <v>0.75</v>
      </c>
    </row>
    <row r="22" spans="1:3" x14ac:dyDescent="0.25">
      <c r="A22" s="24" t="s">
        <v>727</v>
      </c>
      <c r="B22">
        <v>0</v>
      </c>
      <c r="C22" s="11">
        <v>0</v>
      </c>
    </row>
    <row r="23" spans="1:3" x14ac:dyDescent="0.25">
      <c r="A23" s="24" t="s">
        <v>731</v>
      </c>
      <c r="B23">
        <v>1</v>
      </c>
      <c r="C23" s="11">
        <v>0.2</v>
      </c>
    </row>
    <row r="24" spans="1:3" x14ac:dyDescent="0.25">
      <c r="A24" s="24" t="s">
        <v>732</v>
      </c>
      <c r="B24">
        <v>1</v>
      </c>
      <c r="C24" s="11">
        <v>0.16666666666666666</v>
      </c>
    </row>
    <row r="25" spans="1:3" x14ac:dyDescent="0.25">
      <c r="A25" s="24" t="s">
        <v>729</v>
      </c>
      <c r="B25">
        <v>4</v>
      </c>
      <c r="C25" s="11">
        <v>0.5</v>
      </c>
    </row>
    <row r="26" spans="1:3" x14ac:dyDescent="0.25">
      <c r="A26" s="24" t="s">
        <v>730</v>
      </c>
      <c r="B26">
        <v>1</v>
      </c>
      <c r="C26" s="11">
        <v>0.14285714285714285</v>
      </c>
    </row>
    <row r="27" spans="1:3" x14ac:dyDescent="0.25">
      <c r="A27" s="24" t="s">
        <v>728</v>
      </c>
      <c r="B27">
        <v>0</v>
      </c>
      <c r="C27" s="11">
        <v>0</v>
      </c>
    </row>
    <row r="28" spans="1:3" x14ac:dyDescent="0.25">
      <c r="A28" s="21" t="s">
        <v>657</v>
      </c>
      <c r="B28">
        <v>13</v>
      </c>
      <c r="C28" s="11">
        <v>0.24074074074074073</v>
      </c>
    </row>
    <row r="29" spans="1:3" x14ac:dyDescent="0.25">
      <c r="A29" s="24" t="s">
        <v>733</v>
      </c>
      <c r="B29">
        <v>1</v>
      </c>
      <c r="C29" s="11">
        <v>0.14285714285714285</v>
      </c>
    </row>
    <row r="30" spans="1:3" x14ac:dyDescent="0.25">
      <c r="A30" s="24" t="s">
        <v>727</v>
      </c>
      <c r="B30">
        <v>3</v>
      </c>
      <c r="C30" s="11">
        <v>0.3</v>
      </c>
    </row>
    <row r="31" spans="1:3" x14ac:dyDescent="0.25">
      <c r="A31" s="24" t="s">
        <v>731</v>
      </c>
      <c r="B31">
        <v>2</v>
      </c>
      <c r="C31" s="11">
        <v>0.33333333333333331</v>
      </c>
    </row>
    <row r="32" spans="1:3" x14ac:dyDescent="0.25">
      <c r="A32" s="24" t="s">
        <v>732</v>
      </c>
      <c r="B32">
        <v>3</v>
      </c>
      <c r="C32" s="11">
        <v>0.3</v>
      </c>
    </row>
    <row r="33" spans="1:3" x14ac:dyDescent="0.25">
      <c r="A33" s="24" t="s">
        <v>729</v>
      </c>
      <c r="B33">
        <v>2</v>
      </c>
      <c r="C33" s="11">
        <v>0.33333333333333331</v>
      </c>
    </row>
    <row r="34" spans="1:3" x14ac:dyDescent="0.25">
      <c r="A34" s="24" t="s">
        <v>730</v>
      </c>
      <c r="B34">
        <v>0</v>
      </c>
      <c r="C34" s="11">
        <v>0</v>
      </c>
    </row>
    <row r="35" spans="1:3" x14ac:dyDescent="0.25">
      <c r="A35" s="24" t="s">
        <v>728</v>
      </c>
      <c r="B35">
        <v>2</v>
      </c>
      <c r="C35" s="11">
        <v>0.16666666666666666</v>
      </c>
    </row>
    <row r="36" spans="1:3" x14ac:dyDescent="0.25">
      <c r="A36" s="21" t="s">
        <v>656</v>
      </c>
      <c r="B36">
        <v>12</v>
      </c>
      <c r="C36" s="11">
        <v>0.23529411764705882</v>
      </c>
    </row>
    <row r="37" spans="1:3" x14ac:dyDescent="0.25">
      <c r="A37" s="24" t="s">
        <v>733</v>
      </c>
      <c r="B37">
        <v>4</v>
      </c>
      <c r="C37" s="11">
        <v>0.44444444444444442</v>
      </c>
    </row>
    <row r="38" spans="1:3" x14ac:dyDescent="0.25">
      <c r="A38" s="24" t="s">
        <v>727</v>
      </c>
      <c r="B38">
        <v>2</v>
      </c>
      <c r="C38" s="11">
        <v>0.33333333333333331</v>
      </c>
    </row>
    <row r="39" spans="1:3" x14ac:dyDescent="0.25">
      <c r="A39" s="24" t="s">
        <v>731</v>
      </c>
      <c r="B39">
        <v>2</v>
      </c>
      <c r="C39" s="11">
        <v>0.2857142857142857</v>
      </c>
    </row>
    <row r="40" spans="1:3" x14ac:dyDescent="0.25">
      <c r="A40" s="24" t="s">
        <v>732</v>
      </c>
      <c r="B40">
        <v>1</v>
      </c>
      <c r="C40" s="11">
        <v>0.1</v>
      </c>
    </row>
    <row r="41" spans="1:3" x14ac:dyDescent="0.25">
      <c r="A41" s="24" t="s">
        <v>729</v>
      </c>
      <c r="B41">
        <v>1</v>
      </c>
      <c r="C41" s="11">
        <v>0.25</v>
      </c>
    </row>
    <row r="42" spans="1:3" x14ac:dyDescent="0.25">
      <c r="A42" s="24" t="s">
        <v>730</v>
      </c>
      <c r="B42">
        <v>1</v>
      </c>
      <c r="C42" s="11">
        <v>0.14285714285714285</v>
      </c>
    </row>
    <row r="43" spans="1:3" x14ac:dyDescent="0.25">
      <c r="A43" s="24" t="s">
        <v>728</v>
      </c>
      <c r="B43">
        <v>1</v>
      </c>
      <c r="C43" s="11">
        <v>0.125</v>
      </c>
    </row>
    <row r="44" spans="1:3" x14ac:dyDescent="0.25">
      <c r="A44" s="21" t="s">
        <v>654</v>
      </c>
      <c r="B44">
        <v>12</v>
      </c>
      <c r="C44" s="11">
        <v>0.19672131147540983</v>
      </c>
    </row>
    <row r="45" spans="1:3" x14ac:dyDescent="0.25">
      <c r="A45" s="24" t="s">
        <v>733</v>
      </c>
      <c r="B45">
        <v>2</v>
      </c>
      <c r="C45" s="11">
        <v>0.25</v>
      </c>
    </row>
    <row r="46" spans="1:3" x14ac:dyDescent="0.25">
      <c r="A46" s="24" t="s">
        <v>727</v>
      </c>
      <c r="B46">
        <v>2</v>
      </c>
      <c r="C46" s="11">
        <v>0.2</v>
      </c>
    </row>
    <row r="47" spans="1:3" x14ac:dyDescent="0.25">
      <c r="A47" s="24" t="s">
        <v>731</v>
      </c>
      <c r="B47">
        <v>1</v>
      </c>
      <c r="C47" s="11">
        <v>0.1111111111111111</v>
      </c>
    </row>
    <row r="48" spans="1:3" x14ac:dyDescent="0.25">
      <c r="A48" s="24" t="s">
        <v>732</v>
      </c>
      <c r="B48">
        <v>2</v>
      </c>
      <c r="C48" s="11">
        <v>0.16666666666666666</v>
      </c>
    </row>
    <row r="49" spans="1:3" x14ac:dyDescent="0.25">
      <c r="A49" s="24" t="s">
        <v>729</v>
      </c>
      <c r="B49">
        <v>1</v>
      </c>
      <c r="C49" s="11">
        <v>0.14285714285714285</v>
      </c>
    </row>
    <row r="50" spans="1:3" x14ac:dyDescent="0.25">
      <c r="A50" s="24" t="s">
        <v>730</v>
      </c>
      <c r="B50">
        <v>2</v>
      </c>
      <c r="C50" s="11">
        <v>0.22222222222222221</v>
      </c>
    </row>
    <row r="51" spans="1:3" x14ac:dyDescent="0.25">
      <c r="A51" s="24" t="s">
        <v>728</v>
      </c>
      <c r="B51">
        <v>2</v>
      </c>
      <c r="C51" s="11">
        <v>0.33333333333333331</v>
      </c>
    </row>
    <row r="52" spans="1:3" x14ac:dyDescent="0.25">
      <c r="A52" s="21" t="s">
        <v>652</v>
      </c>
      <c r="B52">
        <v>14</v>
      </c>
      <c r="C52" s="11">
        <v>0.23728813559322035</v>
      </c>
    </row>
    <row r="53" spans="1:3" x14ac:dyDescent="0.25">
      <c r="A53" s="24" t="s">
        <v>733</v>
      </c>
      <c r="B53">
        <v>1</v>
      </c>
      <c r="C53" s="11">
        <v>0.2</v>
      </c>
    </row>
    <row r="54" spans="1:3" x14ac:dyDescent="0.25">
      <c r="A54" s="24" t="s">
        <v>727</v>
      </c>
      <c r="B54">
        <v>3</v>
      </c>
      <c r="C54" s="11">
        <v>0.375</v>
      </c>
    </row>
    <row r="55" spans="1:3" x14ac:dyDescent="0.25">
      <c r="A55" s="24" t="s">
        <v>731</v>
      </c>
      <c r="B55">
        <v>3</v>
      </c>
      <c r="C55" s="11">
        <v>0.42857142857142855</v>
      </c>
    </row>
    <row r="56" spans="1:3" x14ac:dyDescent="0.25">
      <c r="A56" s="24" t="s">
        <v>732</v>
      </c>
      <c r="B56">
        <v>2</v>
      </c>
      <c r="C56" s="11">
        <v>0.2857142857142857</v>
      </c>
    </row>
    <row r="57" spans="1:3" x14ac:dyDescent="0.25">
      <c r="A57" s="24" t="s">
        <v>729</v>
      </c>
      <c r="B57">
        <v>1</v>
      </c>
      <c r="C57" s="11">
        <v>8.3333333333333329E-2</v>
      </c>
    </row>
    <row r="58" spans="1:3" x14ac:dyDescent="0.25">
      <c r="A58" s="24" t="s">
        <v>730</v>
      </c>
      <c r="B58">
        <v>1</v>
      </c>
      <c r="C58" s="11">
        <v>9.0909090909090912E-2</v>
      </c>
    </row>
    <row r="59" spans="1:3" x14ac:dyDescent="0.25">
      <c r="A59" s="24" t="s">
        <v>728</v>
      </c>
      <c r="B59">
        <v>3</v>
      </c>
      <c r="C59" s="11">
        <v>0.33333333333333331</v>
      </c>
    </row>
    <row r="60" spans="1:3" x14ac:dyDescent="0.25">
      <c r="A60" s="21" t="s">
        <v>650</v>
      </c>
      <c r="B60">
        <v>17</v>
      </c>
      <c r="C60" s="11">
        <v>0.30357142857142855</v>
      </c>
    </row>
    <row r="61" spans="1:3" x14ac:dyDescent="0.25">
      <c r="A61" s="24" t="s">
        <v>733</v>
      </c>
      <c r="B61">
        <v>4</v>
      </c>
      <c r="C61" s="11">
        <v>0.4</v>
      </c>
    </row>
    <row r="62" spans="1:3" x14ac:dyDescent="0.25">
      <c r="A62" s="24" t="s">
        <v>727</v>
      </c>
      <c r="B62">
        <v>1</v>
      </c>
      <c r="C62" s="11">
        <v>0.2</v>
      </c>
    </row>
    <row r="63" spans="1:3" x14ac:dyDescent="0.25">
      <c r="A63" s="24" t="s">
        <v>731</v>
      </c>
      <c r="B63">
        <v>7</v>
      </c>
      <c r="C63" s="11">
        <v>0.7</v>
      </c>
    </row>
    <row r="64" spans="1:3" x14ac:dyDescent="0.25">
      <c r="A64" s="24" t="s">
        <v>732</v>
      </c>
      <c r="B64">
        <v>0</v>
      </c>
      <c r="C64" s="11">
        <v>0</v>
      </c>
    </row>
    <row r="65" spans="1:3" x14ac:dyDescent="0.25">
      <c r="A65" s="24" t="s">
        <v>729</v>
      </c>
      <c r="B65">
        <v>2</v>
      </c>
      <c r="C65" s="11">
        <v>0.33333333333333331</v>
      </c>
    </row>
    <row r="66" spans="1:3" x14ac:dyDescent="0.25">
      <c r="A66" s="24" t="s">
        <v>730</v>
      </c>
      <c r="B66">
        <v>2</v>
      </c>
      <c r="C66" s="11">
        <v>0.13333333333333333</v>
      </c>
    </row>
    <row r="67" spans="1:3" x14ac:dyDescent="0.25">
      <c r="A67" s="24" t="s">
        <v>728</v>
      </c>
      <c r="B67">
        <v>1</v>
      </c>
      <c r="C67" s="11">
        <v>0.125</v>
      </c>
    </row>
    <row r="68" spans="1:3" x14ac:dyDescent="0.25">
      <c r="A68" s="21" t="s">
        <v>651</v>
      </c>
      <c r="B68">
        <v>19</v>
      </c>
      <c r="C68" s="11">
        <v>0.43181818181818182</v>
      </c>
    </row>
    <row r="69" spans="1:3" x14ac:dyDescent="0.25">
      <c r="A69" s="24" t="s">
        <v>733</v>
      </c>
      <c r="B69">
        <v>6</v>
      </c>
      <c r="C69" s="11">
        <v>0.46153846153846156</v>
      </c>
    </row>
    <row r="70" spans="1:3" x14ac:dyDescent="0.25">
      <c r="A70" s="24" t="s">
        <v>727</v>
      </c>
      <c r="B70">
        <v>2</v>
      </c>
      <c r="C70" s="11">
        <v>0.33333333333333331</v>
      </c>
    </row>
    <row r="71" spans="1:3" x14ac:dyDescent="0.25">
      <c r="A71" s="24" t="s">
        <v>731</v>
      </c>
      <c r="B71">
        <v>3</v>
      </c>
      <c r="C71" s="11">
        <v>0.5</v>
      </c>
    </row>
    <row r="72" spans="1:3" x14ac:dyDescent="0.25">
      <c r="A72" s="24" t="s">
        <v>732</v>
      </c>
      <c r="B72">
        <v>3</v>
      </c>
      <c r="C72" s="11">
        <v>0.6</v>
      </c>
    </row>
    <row r="73" spans="1:3" x14ac:dyDescent="0.25">
      <c r="A73" s="24" t="s">
        <v>729</v>
      </c>
      <c r="B73">
        <v>1</v>
      </c>
      <c r="C73" s="11">
        <v>0.5</v>
      </c>
    </row>
    <row r="74" spans="1:3" x14ac:dyDescent="0.25">
      <c r="A74" s="24" t="s">
        <v>730</v>
      </c>
      <c r="B74">
        <v>1</v>
      </c>
      <c r="C74" s="11">
        <v>0.16666666666666666</v>
      </c>
    </row>
    <row r="75" spans="1:3" x14ac:dyDescent="0.25">
      <c r="A75" s="24" t="s">
        <v>728</v>
      </c>
      <c r="B75">
        <v>3</v>
      </c>
      <c r="C75" s="11">
        <v>0.5</v>
      </c>
    </row>
    <row r="76" spans="1:3" x14ac:dyDescent="0.25">
      <c r="A76" s="21" t="s">
        <v>661</v>
      </c>
      <c r="B76">
        <v>15</v>
      </c>
      <c r="C76" s="11">
        <v>0.33333333333333331</v>
      </c>
    </row>
    <row r="77" spans="1:3" x14ac:dyDescent="0.25">
      <c r="A77" s="24" t="s">
        <v>733</v>
      </c>
      <c r="B77">
        <v>2</v>
      </c>
      <c r="C77" s="11">
        <v>0.5</v>
      </c>
    </row>
    <row r="78" spans="1:3" x14ac:dyDescent="0.25">
      <c r="A78" s="24" t="s">
        <v>727</v>
      </c>
      <c r="B78">
        <v>5</v>
      </c>
      <c r="C78" s="11">
        <v>0.45454545454545453</v>
      </c>
    </row>
    <row r="79" spans="1:3" x14ac:dyDescent="0.25">
      <c r="A79" s="24" t="s">
        <v>731</v>
      </c>
      <c r="B79">
        <v>2</v>
      </c>
      <c r="C79" s="11">
        <v>0.2857142857142857</v>
      </c>
    </row>
    <row r="80" spans="1:3" x14ac:dyDescent="0.25">
      <c r="A80" s="24" t="s">
        <v>732</v>
      </c>
      <c r="B80">
        <v>1</v>
      </c>
      <c r="C80" s="11">
        <v>0.14285714285714285</v>
      </c>
    </row>
    <row r="81" spans="1:3" x14ac:dyDescent="0.25">
      <c r="A81" s="24" t="s">
        <v>729</v>
      </c>
      <c r="B81">
        <v>2</v>
      </c>
      <c r="C81" s="11">
        <v>0.2857142857142857</v>
      </c>
    </row>
    <row r="82" spans="1:3" x14ac:dyDescent="0.25">
      <c r="A82" s="24" t="s">
        <v>730</v>
      </c>
      <c r="B82">
        <v>2</v>
      </c>
      <c r="C82" s="11">
        <v>0.5</v>
      </c>
    </row>
    <row r="83" spans="1:3" x14ac:dyDescent="0.25">
      <c r="A83" s="24" t="s">
        <v>728</v>
      </c>
      <c r="B83">
        <v>1</v>
      </c>
      <c r="C83" s="11">
        <v>0.2</v>
      </c>
    </row>
    <row r="84" spans="1:3" x14ac:dyDescent="0.25">
      <c r="A84" s="21" t="s">
        <v>658</v>
      </c>
      <c r="B84">
        <v>15</v>
      </c>
      <c r="C84" s="11">
        <v>0.27777777777777779</v>
      </c>
    </row>
    <row r="85" spans="1:3" x14ac:dyDescent="0.25">
      <c r="A85" s="24" t="s">
        <v>733</v>
      </c>
      <c r="B85">
        <v>1</v>
      </c>
      <c r="C85" s="11">
        <v>0.125</v>
      </c>
    </row>
    <row r="86" spans="1:3" x14ac:dyDescent="0.25">
      <c r="A86" s="24" t="s">
        <v>727</v>
      </c>
      <c r="B86">
        <v>2</v>
      </c>
      <c r="C86" s="11">
        <v>0.2857142857142857</v>
      </c>
    </row>
    <row r="87" spans="1:3" x14ac:dyDescent="0.25">
      <c r="A87" s="24" t="s">
        <v>731</v>
      </c>
      <c r="B87">
        <v>4</v>
      </c>
      <c r="C87" s="11">
        <v>0.44444444444444442</v>
      </c>
    </row>
    <row r="88" spans="1:3" x14ac:dyDescent="0.25">
      <c r="A88" s="24" t="s">
        <v>732</v>
      </c>
      <c r="B88">
        <v>2</v>
      </c>
      <c r="C88" s="11">
        <v>0.2857142857142857</v>
      </c>
    </row>
    <row r="89" spans="1:3" x14ac:dyDescent="0.25">
      <c r="A89" s="24" t="s">
        <v>729</v>
      </c>
      <c r="B89">
        <v>2</v>
      </c>
      <c r="C89" s="11">
        <v>0.22222222222222221</v>
      </c>
    </row>
    <row r="90" spans="1:3" x14ac:dyDescent="0.25">
      <c r="A90" s="24" t="s">
        <v>730</v>
      </c>
      <c r="B90">
        <v>1</v>
      </c>
      <c r="C90" s="11">
        <v>0.25</v>
      </c>
    </row>
    <row r="91" spans="1:3" x14ac:dyDescent="0.25">
      <c r="A91" s="24" t="s">
        <v>728</v>
      </c>
      <c r="B91">
        <v>3</v>
      </c>
      <c r="C91" s="11">
        <v>0.3</v>
      </c>
    </row>
    <row r="92" spans="1:3" x14ac:dyDescent="0.25">
      <c r="A92" s="21" t="s">
        <v>660</v>
      </c>
      <c r="B92">
        <v>18</v>
      </c>
      <c r="C92" s="11">
        <v>0.35294117647058826</v>
      </c>
    </row>
    <row r="93" spans="1:3" x14ac:dyDescent="0.25">
      <c r="A93" s="24" t="s">
        <v>733</v>
      </c>
      <c r="B93">
        <v>2</v>
      </c>
      <c r="C93" s="11">
        <v>0.5</v>
      </c>
    </row>
    <row r="94" spans="1:3" x14ac:dyDescent="0.25">
      <c r="A94" s="24" t="s">
        <v>727</v>
      </c>
      <c r="B94">
        <v>2</v>
      </c>
      <c r="C94" s="11">
        <v>0.4</v>
      </c>
    </row>
    <row r="95" spans="1:3" x14ac:dyDescent="0.25">
      <c r="A95" s="24" t="s">
        <v>731</v>
      </c>
      <c r="B95">
        <v>1</v>
      </c>
      <c r="C95" s="11">
        <v>0.2</v>
      </c>
    </row>
    <row r="96" spans="1:3" x14ac:dyDescent="0.25">
      <c r="A96" s="24" t="s">
        <v>732</v>
      </c>
      <c r="B96">
        <v>1</v>
      </c>
      <c r="C96" s="11">
        <v>0.1111111111111111</v>
      </c>
    </row>
    <row r="97" spans="1:3" x14ac:dyDescent="0.25">
      <c r="A97" s="24" t="s">
        <v>729</v>
      </c>
      <c r="B97">
        <v>5</v>
      </c>
      <c r="C97" s="11">
        <v>0.5</v>
      </c>
    </row>
    <row r="98" spans="1:3" x14ac:dyDescent="0.25">
      <c r="A98" s="24" t="s">
        <v>730</v>
      </c>
      <c r="B98">
        <v>1</v>
      </c>
      <c r="C98" s="11">
        <v>0.1</v>
      </c>
    </row>
    <row r="99" spans="1:3" x14ac:dyDescent="0.25">
      <c r="A99" s="24" t="s">
        <v>728</v>
      </c>
      <c r="B99">
        <v>6</v>
      </c>
      <c r="C99" s="11">
        <v>0.75</v>
      </c>
    </row>
    <row r="100" spans="1:3" x14ac:dyDescent="0.25">
      <c r="A100" s="21" t="s">
        <v>1435</v>
      </c>
      <c r="B100">
        <v>172</v>
      </c>
      <c r="C100" s="11">
        <v>0.27215189873417722</v>
      </c>
    </row>
  </sheetData>
  <conditionalFormatting pivot="1" sqref="C4:C100">
    <cfRule type="cellIs" dxfId="15" priority="3" operator="greaterThan">
      <formula>90</formula>
    </cfRule>
  </conditionalFormatting>
  <conditionalFormatting pivot="1" sqref="C4:C100">
    <cfRule type="cellIs" dxfId="14" priority="2" operator="between">
      <formula>0.75</formula>
      <formula>0.89</formula>
    </cfRule>
  </conditionalFormatting>
  <conditionalFormatting pivot="1" sqref="C4:C100">
    <cfRule type="cellIs" dxfId="13" priority="1" operator="greaterThan">
      <formula>0.9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CDEA-5C31-4D45-8152-E14A419F1797}">
  <dimension ref="A3:C74"/>
  <sheetViews>
    <sheetView workbookViewId="0">
      <selection activeCell="C71" sqref="C71"/>
    </sheetView>
  </sheetViews>
  <sheetFormatPr defaultRowHeight="15" x14ac:dyDescent="0.25"/>
  <cols>
    <col min="1" max="1" width="16.85546875" bestFit="1" customWidth="1"/>
    <col min="2" max="2" width="25.5703125" bestFit="1" customWidth="1"/>
    <col min="3" max="3" width="31.7109375" bestFit="1" customWidth="1"/>
  </cols>
  <sheetData>
    <row r="3" spans="1:3" x14ac:dyDescent="0.25">
      <c r="A3" s="20" t="s">
        <v>1434</v>
      </c>
      <c r="B3" t="s">
        <v>1469</v>
      </c>
      <c r="C3" t="s">
        <v>1470</v>
      </c>
    </row>
    <row r="4" spans="1:3" x14ac:dyDescent="0.25">
      <c r="A4" s="21" t="s">
        <v>646</v>
      </c>
      <c r="B4">
        <v>22</v>
      </c>
      <c r="C4" s="11">
        <v>0.22943037974683544</v>
      </c>
    </row>
    <row r="5" spans="1:3" x14ac:dyDescent="0.25">
      <c r="A5" s="24" t="s">
        <v>720</v>
      </c>
      <c r="B5">
        <v>3</v>
      </c>
      <c r="C5" s="11">
        <v>0.1103448275862069</v>
      </c>
    </row>
    <row r="6" spans="1:3" x14ac:dyDescent="0.25">
      <c r="A6" s="24" t="s">
        <v>717</v>
      </c>
      <c r="B6">
        <v>0</v>
      </c>
      <c r="C6" s="11">
        <v>5.5172413793103448E-2</v>
      </c>
    </row>
    <row r="7" spans="1:3" x14ac:dyDescent="0.25">
      <c r="A7" s="24" t="s">
        <v>712</v>
      </c>
      <c r="B7">
        <v>2</v>
      </c>
      <c r="C7" s="11">
        <v>5.5172413793103448E-2</v>
      </c>
    </row>
    <row r="8" spans="1:3" x14ac:dyDescent="0.25">
      <c r="A8" s="24" t="s">
        <v>726</v>
      </c>
      <c r="B8">
        <v>2</v>
      </c>
      <c r="C8" s="11">
        <v>6.8965517241379309E-2</v>
      </c>
    </row>
    <row r="9" spans="1:3" x14ac:dyDescent="0.25">
      <c r="A9" s="24" t="s">
        <v>718</v>
      </c>
      <c r="B9">
        <v>1</v>
      </c>
      <c r="C9" s="11">
        <v>3.4482758620689655E-2</v>
      </c>
    </row>
    <row r="10" spans="1:3" x14ac:dyDescent="0.25">
      <c r="A10" s="24" t="s">
        <v>721</v>
      </c>
      <c r="B10">
        <v>0</v>
      </c>
      <c r="C10" s="11">
        <v>8.9655172413793102E-2</v>
      </c>
    </row>
    <row r="11" spans="1:3" x14ac:dyDescent="0.25">
      <c r="A11" s="24" t="s">
        <v>715</v>
      </c>
      <c r="B11">
        <v>0</v>
      </c>
      <c r="C11" s="11">
        <v>2.0689655172413793E-2</v>
      </c>
    </row>
    <row r="12" spans="1:3" x14ac:dyDescent="0.25">
      <c r="A12" s="24" t="s">
        <v>722</v>
      </c>
      <c r="B12">
        <v>1</v>
      </c>
      <c r="C12" s="11">
        <v>4.8275862068965517E-2</v>
      </c>
    </row>
    <row r="13" spans="1:3" x14ac:dyDescent="0.25">
      <c r="A13" s="24" t="s">
        <v>714</v>
      </c>
      <c r="B13">
        <v>2</v>
      </c>
      <c r="C13" s="11">
        <v>5.5172413793103448E-2</v>
      </c>
    </row>
    <row r="14" spans="1:3" x14ac:dyDescent="0.25">
      <c r="A14" s="24" t="s">
        <v>713</v>
      </c>
      <c r="B14">
        <v>3</v>
      </c>
      <c r="C14" s="11">
        <v>8.2758620689655171E-2</v>
      </c>
    </row>
    <row r="15" spans="1:3" x14ac:dyDescent="0.25">
      <c r="A15" s="24" t="s">
        <v>723</v>
      </c>
      <c r="B15">
        <v>0</v>
      </c>
      <c r="C15" s="11">
        <v>9.6551724137931033E-2</v>
      </c>
    </row>
    <row r="16" spans="1:3" x14ac:dyDescent="0.25">
      <c r="A16" s="24" t="s">
        <v>716</v>
      </c>
      <c r="B16">
        <v>2</v>
      </c>
      <c r="C16" s="11">
        <v>6.8965517241379309E-2</v>
      </c>
    </row>
    <row r="17" spans="1:3" x14ac:dyDescent="0.25">
      <c r="A17" s="24" t="s">
        <v>724</v>
      </c>
      <c r="B17">
        <v>5</v>
      </c>
      <c r="C17" s="11">
        <v>0.1103448275862069</v>
      </c>
    </row>
    <row r="18" spans="1:3" x14ac:dyDescent="0.25">
      <c r="A18" s="24" t="s">
        <v>725</v>
      </c>
      <c r="B18">
        <v>0</v>
      </c>
      <c r="C18" s="11">
        <v>2.7586206896551724E-2</v>
      </c>
    </row>
    <row r="19" spans="1:3" x14ac:dyDescent="0.25">
      <c r="A19" s="24" t="s">
        <v>1422</v>
      </c>
      <c r="B19">
        <v>1</v>
      </c>
      <c r="C19" s="11">
        <v>1.3793103448275862E-2</v>
      </c>
    </row>
    <row r="20" spans="1:3" x14ac:dyDescent="0.25">
      <c r="A20" s="24" t="s">
        <v>719</v>
      </c>
      <c r="B20">
        <v>0</v>
      </c>
      <c r="C20" s="11">
        <v>6.2068965517241378E-2</v>
      </c>
    </row>
    <row r="21" spans="1:3" x14ac:dyDescent="0.25">
      <c r="A21" s="21" t="s">
        <v>648</v>
      </c>
      <c r="B21">
        <v>27</v>
      </c>
      <c r="C21" s="11">
        <v>0.24841772151898733</v>
      </c>
    </row>
    <row r="22" spans="1:3" x14ac:dyDescent="0.25">
      <c r="A22" s="24" t="s">
        <v>720</v>
      </c>
      <c r="B22">
        <v>5</v>
      </c>
      <c r="C22" s="11">
        <v>6.3694267515923567E-2</v>
      </c>
    </row>
    <row r="23" spans="1:3" x14ac:dyDescent="0.25">
      <c r="A23" s="24" t="s">
        <v>717</v>
      </c>
      <c r="B23">
        <v>1</v>
      </c>
      <c r="C23" s="11">
        <v>5.0955414012738856E-2</v>
      </c>
    </row>
    <row r="24" spans="1:3" x14ac:dyDescent="0.25">
      <c r="A24" s="24" t="s">
        <v>712</v>
      </c>
      <c r="B24">
        <v>2</v>
      </c>
      <c r="C24" s="11">
        <v>8.9171974522292988E-2</v>
      </c>
    </row>
    <row r="25" spans="1:3" x14ac:dyDescent="0.25">
      <c r="A25" s="24" t="s">
        <v>726</v>
      </c>
      <c r="B25">
        <v>4</v>
      </c>
      <c r="C25" s="11">
        <v>5.0955414012738856E-2</v>
      </c>
    </row>
    <row r="26" spans="1:3" x14ac:dyDescent="0.25">
      <c r="A26" s="24" t="s">
        <v>718</v>
      </c>
      <c r="B26">
        <v>0</v>
      </c>
      <c r="C26" s="11">
        <v>3.1847133757961783E-2</v>
      </c>
    </row>
    <row r="27" spans="1:3" x14ac:dyDescent="0.25">
      <c r="A27" s="24" t="s">
        <v>721</v>
      </c>
      <c r="B27">
        <v>1</v>
      </c>
      <c r="C27" s="11">
        <v>9.5541401273885357E-2</v>
      </c>
    </row>
    <row r="28" spans="1:3" x14ac:dyDescent="0.25">
      <c r="A28" s="24" t="s">
        <v>715</v>
      </c>
      <c r="B28">
        <v>1</v>
      </c>
      <c r="C28" s="11">
        <v>5.0955414012738856E-2</v>
      </c>
    </row>
    <row r="29" spans="1:3" x14ac:dyDescent="0.25">
      <c r="A29" s="24" t="s">
        <v>722</v>
      </c>
      <c r="B29">
        <v>0</v>
      </c>
      <c r="C29" s="11">
        <v>5.7324840764331211E-2</v>
      </c>
    </row>
    <row r="30" spans="1:3" x14ac:dyDescent="0.25">
      <c r="A30" s="24" t="s">
        <v>714</v>
      </c>
      <c r="B30">
        <v>5</v>
      </c>
      <c r="C30" s="11">
        <v>8.9171974522292988E-2</v>
      </c>
    </row>
    <row r="31" spans="1:3" x14ac:dyDescent="0.25">
      <c r="A31" s="24" t="s">
        <v>713</v>
      </c>
      <c r="B31">
        <v>0</v>
      </c>
      <c r="C31" s="11">
        <v>6.3694267515923567E-2</v>
      </c>
    </row>
    <row r="32" spans="1:3" x14ac:dyDescent="0.25">
      <c r="A32" s="24" t="s">
        <v>723</v>
      </c>
      <c r="B32">
        <v>1</v>
      </c>
      <c r="C32" s="11">
        <v>6.3694267515923567E-2</v>
      </c>
    </row>
    <row r="33" spans="1:3" x14ac:dyDescent="0.25">
      <c r="A33" s="24" t="s">
        <v>716</v>
      </c>
      <c r="B33">
        <v>3</v>
      </c>
      <c r="C33" s="11">
        <v>7.6433121019108277E-2</v>
      </c>
    </row>
    <row r="34" spans="1:3" x14ac:dyDescent="0.25">
      <c r="A34" s="24" t="s">
        <v>724</v>
      </c>
      <c r="B34">
        <v>2</v>
      </c>
      <c r="C34" s="11">
        <v>7.6433121019108277E-2</v>
      </c>
    </row>
    <row r="35" spans="1:3" x14ac:dyDescent="0.25">
      <c r="A35" s="24" t="s">
        <v>725</v>
      </c>
      <c r="B35">
        <v>1</v>
      </c>
      <c r="C35" s="11">
        <v>4.4585987261146494E-2</v>
      </c>
    </row>
    <row r="36" spans="1:3" x14ac:dyDescent="0.25">
      <c r="A36" s="24" t="s">
        <v>1422</v>
      </c>
      <c r="B36">
        <v>1</v>
      </c>
      <c r="C36" s="11">
        <v>1.9108280254777069E-2</v>
      </c>
    </row>
    <row r="37" spans="1:3" x14ac:dyDescent="0.25">
      <c r="A37" s="24" t="s">
        <v>719</v>
      </c>
      <c r="B37">
        <v>0</v>
      </c>
      <c r="C37" s="11">
        <v>7.6433121019108277E-2</v>
      </c>
    </row>
    <row r="38" spans="1:3" x14ac:dyDescent="0.25">
      <c r="A38" s="21" t="s">
        <v>647</v>
      </c>
      <c r="B38">
        <v>24</v>
      </c>
      <c r="C38" s="11">
        <v>0.27056962025316456</v>
      </c>
    </row>
    <row r="39" spans="1:3" x14ac:dyDescent="0.25">
      <c r="A39" s="24" t="s">
        <v>720</v>
      </c>
      <c r="B39">
        <v>0</v>
      </c>
      <c r="C39" s="11">
        <v>5.8479532163742687E-2</v>
      </c>
    </row>
    <row r="40" spans="1:3" x14ac:dyDescent="0.25">
      <c r="A40" s="24" t="s">
        <v>717</v>
      </c>
      <c r="B40">
        <v>2</v>
      </c>
      <c r="C40" s="11">
        <v>9.9415204678362568E-2</v>
      </c>
    </row>
    <row r="41" spans="1:3" x14ac:dyDescent="0.25">
      <c r="A41" s="24" t="s">
        <v>712</v>
      </c>
      <c r="B41">
        <v>3</v>
      </c>
      <c r="C41" s="11">
        <v>5.8479532163742687E-2</v>
      </c>
    </row>
    <row r="42" spans="1:3" x14ac:dyDescent="0.25">
      <c r="A42" s="24" t="s">
        <v>726</v>
      </c>
      <c r="B42">
        <v>1</v>
      </c>
      <c r="C42" s="11">
        <v>5.2631578947368418E-2</v>
      </c>
    </row>
    <row r="43" spans="1:3" x14ac:dyDescent="0.25">
      <c r="A43" s="24" t="s">
        <v>718</v>
      </c>
      <c r="B43">
        <v>0</v>
      </c>
      <c r="C43" s="11">
        <v>4.6783625730994149E-2</v>
      </c>
    </row>
    <row r="44" spans="1:3" x14ac:dyDescent="0.25">
      <c r="A44" s="24" t="s">
        <v>721</v>
      </c>
      <c r="B44">
        <v>3</v>
      </c>
      <c r="C44" s="11">
        <v>7.0175438596491224E-2</v>
      </c>
    </row>
    <row r="45" spans="1:3" x14ac:dyDescent="0.25">
      <c r="A45" s="24" t="s">
        <v>715</v>
      </c>
      <c r="B45">
        <v>1</v>
      </c>
      <c r="C45" s="11">
        <v>6.4327485380116955E-2</v>
      </c>
    </row>
    <row r="46" spans="1:3" x14ac:dyDescent="0.25">
      <c r="A46" s="24" t="s">
        <v>722</v>
      </c>
      <c r="B46">
        <v>2</v>
      </c>
      <c r="C46" s="11">
        <v>9.3567251461988299E-2</v>
      </c>
    </row>
    <row r="47" spans="1:3" x14ac:dyDescent="0.25">
      <c r="A47" s="24" t="s">
        <v>714</v>
      </c>
      <c r="B47">
        <v>1</v>
      </c>
      <c r="C47" s="11">
        <v>4.6783625730994149E-2</v>
      </c>
    </row>
    <row r="48" spans="1:3" x14ac:dyDescent="0.25">
      <c r="A48" s="24" t="s">
        <v>713</v>
      </c>
      <c r="B48">
        <v>2</v>
      </c>
      <c r="C48" s="11">
        <v>0.1111111111111111</v>
      </c>
    </row>
    <row r="49" spans="1:3" x14ac:dyDescent="0.25">
      <c r="A49" s="24" t="s">
        <v>723</v>
      </c>
      <c r="B49">
        <v>1</v>
      </c>
      <c r="C49" s="11">
        <v>4.0935672514619881E-2</v>
      </c>
    </row>
    <row r="50" spans="1:3" x14ac:dyDescent="0.25">
      <c r="A50" s="24" t="s">
        <v>716</v>
      </c>
      <c r="B50">
        <v>3</v>
      </c>
      <c r="C50" s="11">
        <v>8.1871345029239762E-2</v>
      </c>
    </row>
    <row r="51" spans="1:3" x14ac:dyDescent="0.25">
      <c r="A51" s="24" t="s">
        <v>724</v>
      </c>
      <c r="B51">
        <v>0</v>
      </c>
      <c r="C51" s="11">
        <v>5.8479532163742687E-2</v>
      </c>
    </row>
    <row r="52" spans="1:3" x14ac:dyDescent="0.25">
      <c r="A52" s="24" t="s">
        <v>725</v>
      </c>
      <c r="B52">
        <v>1</v>
      </c>
      <c r="C52" s="11">
        <v>5.8479532163742687E-2</v>
      </c>
    </row>
    <row r="53" spans="1:3" x14ac:dyDescent="0.25">
      <c r="A53" s="24" t="s">
        <v>1422</v>
      </c>
      <c r="B53">
        <v>0</v>
      </c>
      <c r="C53" s="11">
        <v>1.1695906432748537E-2</v>
      </c>
    </row>
    <row r="54" spans="1:3" x14ac:dyDescent="0.25">
      <c r="A54" s="24" t="s">
        <v>719</v>
      </c>
      <c r="B54">
        <v>4</v>
      </c>
      <c r="C54" s="11">
        <v>4.6783625730994149E-2</v>
      </c>
    </row>
    <row r="55" spans="1:3" x14ac:dyDescent="0.25">
      <c r="A55" s="21" t="s">
        <v>649</v>
      </c>
      <c r="B55">
        <v>17</v>
      </c>
      <c r="C55" s="11">
        <v>0.25158227848101267</v>
      </c>
    </row>
    <row r="56" spans="1:3" x14ac:dyDescent="0.25">
      <c r="A56" s="24" t="s">
        <v>720</v>
      </c>
      <c r="B56">
        <v>1</v>
      </c>
      <c r="C56" s="11">
        <v>6.2893081761006289E-2</v>
      </c>
    </row>
    <row r="57" spans="1:3" x14ac:dyDescent="0.25">
      <c r="A57" s="24" t="s">
        <v>717</v>
      </c>
      <c r="B57">
        <v>2</v>
      </c>
      <c r="C57" s="11">
        <v>9.4339622641509441E-2</v>
      </c>
    </row>
    <row r="58" spans="1:3" x14ac:dyDescent="0.25">
      <c r="A58" s="24" t="s">
        <v>712</v>
      </c>
      <c r="B58">
        <v>1</v>
      </c>
      <c r="C58" s="11">
        <v>3.1446540880503145E-2</v>
      </c>
    </row>
    <row r="59" spans="1:3" x14ac:dyDescent="0.25">
      <c r="A59" s="24" t="s">
        <v>726</v>
      </c>
      <c r="B59">
        <v>1</v>
      </c>
      <c r="C59" s="11">
        <v>6.9182389937106917E-2</v>
      </c>
    </row>
    <row r="60" spans="1:3" x14ac:dyDescent="0.25">
      <c r="A60" s="24" t="s">
        <v>718</v>
      </c>
      <c r="B60">
        <v>2</v>
      </c>
      <c r="C60" s="11">
        <v>0.10062893081761007</v>
      </c>
    </row>
    <row r="61" spans="1:3" x14ac:dyDescent="0.25">
      <c r="A61" s="24" t="s">
        <v>721</v>
      </c>
      <c r="B61">
        <v>0</v>
      </c>
      <c r="C61" s="11">
        <v>6.9182389937106917E-2</v>
      </c>
    </row>
    <row r="62" spans="1:3" x14ac:dyDescent="0.25">
      <c r="A62" s="24" t="s">
        <v>715</v>
      </c>
      <c r="B62">
        <v>1</v>
      </c>
      <c r="C62" s="11">
        <v>5.0314465408805034E-2</v>
      </c>
    </row>
    <row r="63" spans="1:3" x14ac:dyDescent="0.25">
      <c r="A63" s="24" t="s">
        <v>722</v>
      </c>
      <c r="B63">
        <v>1</v>
      </c>
      <c r="C63" s="11">
        <v>8.1761006289308172E-2</v>
      </c>
    </row>
    <row r="64" spans="1:3" x14ac:dyDescent="0.25">
      <c r="A64" s="24" t="s">
        <v>714</v>
      </c>
      <c r="B64">
        <v>1</v>
      </c>
      <c r="C64" s="11">
        <v>5.0314465408805034E-2</v>
      </c>
    </row>
    <row r="65" spans="1:3" x14ac:dyDescent="0.25">
      <c r="A65" s="24" t="s">
        <v>713</v>
      </c>
      <c r="B65">
        <v>1</v>
      </c>
      <c r="C65" s="11">
        <v>5.6603773584905662E-2</v>
      </c>
    </row>
    <row r="66" spans="1:3" x14ac:dyDescent="0.25">
      <c r="A66" s="24" t="s">
        <v>723</v>
      </c>
      <c r="B66">
        <v>2</v>
      </c>
      <c r="C66" s="11">
        <v>8.1761006289308172E-2</v>
      </c>
    </row>
    <row r="67" spans="1:3" x14ac:dyDescent="0.25">
      <c r="A67" s="24" t="s">
        <v>716</v>
      </c>
      <c r="B67">
        <v>0</v>
      </c>
      <c r="C67" s="11">
        <v>6.2893081761006289E-2</v>
      </c>
    </row>
    <row r="68" spans="1:3" x14ac:dyDescent="0.25">
      <c r="A68" s="24" t="s">
        <v>724</v>
      </c>
      <c r="B68">
        <v>1</v>
      </c>
      <c r="C68" s="11">
        <v>6.2893081761006289E-2</v>
      </c>
    </row>
    <row r="69" spans="1:3" x14ac:dyDescent="0.25">
      <c r="A69" s="24" t="s">
        <v>725</v>
      </c>
      <c r="B69">
        <v>3</v>
      </c>
      <c r="C69" s="11">
        <v>6.9182389937106917E-2</v>
      </c>
    </row>
    <row r="70" spans="1:3" x14ac:dyDescent="0.25">
      <c r="A70" s="24" t="s">
        <v>1422</v>
      </c>
      <c r="B70">
        <v>0</v>
      </c>
      <c r="C70" s="11">
        <v>6.2893081761006293E-3</v>
      </c>
    </row>
    <row r="71" spans="1:3" x14ac:dyDescent="0.25">
      <c r="A71" s="24" t="s">
        <v>719</v>
      </c>
      <c r="B71">
        <v>0</v>
      </c>
      <c r="C71" s="11">
        <v>5.0314465408805034E-2</v>
      </c>
    </row>
    <row r="72" spans="1:3" x14ac:dyDescent="0.25">
      <c r="A72" s="21" t="s">
        <v>1468</v>
      </c>
      <c r="C72" s="11">
        <v>0</v>
      </c>
    </row>
    <row r="73" spans="1:3" x14ac:dyDescent="0.25">
      <c r="A73" s="24" t="s">
        <v>1468</v>
      </c>
      <c r="C73" s="11"/>
    </row>
    <row r="74" spans="1:3" x14ac:dyDescent="0.25">
      <c r="A74" s="21" t="s">
        <v>1435</v>
      </c>
      <c r="B74">
        <v>90</v>
      </c>
      <c r="C74" s="11">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4147-C901-4692-9FA7-51E39B303D97}">
  <dimension ref="A2:D9"/>
  <sheetViews>
    <sheetView workbookViewId="0">
      <selection activeCell="H17" sqref="H17"/>
    </sheetView>
  </sheetViews>
  <sheetFormatPr defaultRowHeight="15" x14ac:dyDescent="0.25"/>
  <cols>
    <col min="1" max="1" width="28.140625" bestFit="1" customWidth="1"/>
    <col min="2" max="3" width="11.5703125" bestFit="1" customWidth="1"/>
    <col min="4" max="4" width="12.28515625" bestFit="1" customWidth="1"/>
  </cols>
  <sheetData>
    <row r="2" spans="1:4" x14ac:dyDescent="0.25">
      <c r="A2" t="s">
        <v>1471</v>
      </c>
      <c r="B2" s="25">
        <v>0.25</v>
      </c>
    </row>
    <row r="3" spans="1:4" x14ac:dyDescent="0.25">
      <c r="A3" t="s">
        <v>1472</v>
      </c>
      <c r="B3" s="25">
        <v>0.1</v>
      </c>
    </row>
    <row r="4" spans="1:4" x14ac:dyDescent="0.25">
      <c r="A4" t="s">
        <v>1473</v>
      </c>
      <c r="B4" s="25">
        <v>0.05</v>
      </c>
    </row>
    <row r="5" spans="1:4" x14ac:dyDescent="0.25">
      <c r="A5" s="26" t="s">
        <v>1450</v>
      </c>
      <c r="B5" s="28" t="s">
        <v>1451</v>
      </c>
      <c r="C5" s="28" t="s">
        <v>1452</v>
      </c>
      <c r="D5" s="28" t="s">
        <v>1483</v>
      </c>
    </row>
    <row r="6" spans="1:4" x14ac:dyDescent="0.25">
      <c r="A6" s="29" t="s">
        <v>1484</v>
      </c>
      <c r="B6" s="27" t="s">
        <v>1485</v>
      </c>
      <c r="C6" s="27" t="s">
        <v>1486</v>
      </c>
      <c r="D6" s="27" t="s">
        <v>1487</v>
      </c>
    </row>
    <row r="7" spans="1:4" x14ac:dyDescent="0.25">
      <c r="A7" s="29" t="s">
        <v>1488</v>
      </c>
      <c r="B7" s="30">
        <f>SUM(Excel_Assignment!U:U)</f>
        <v>10928845.716499997</v>
      </c>
      <c r="C7" s="27">
        <f>SUM(Excel_Assignment!AM:AM)</f>
        <v>11507685.338199997</v>
      </c>
      <c r="D7" s="30">
        <f>C7-B7</f>
        <v>578839.62170000002</v>
      </c>
    </row>
    <row r="8" spans="1:4" x14ac:dyDescent="0.25">
      <c r="A8" s="29" t="s">
        <v>1489</v>
      </c>
      <c r="B8" s="27">
        <f>SUM(Excel_Assignment!W:W)</f>
        <v>3401098.0065000025</v>
      </c>
      <c r="C8" s="27">
        <f>SUM(Excel_Assignment!AO:AO)</f>
        <v>2813449.9201999982</v>
      </c>
      <c r="D8" s="27">
        <f>C8-B8</f>
        <v>-587648.08630000427</v>
      </c>
    </row>
    <row r="9" spans="1:4" x14ac:dyDescent="0.25">
      <c r="A9" s="29" t="s">
        <v>1490</v>
      </c>
      <c r="B9" s="31">
        <f>AVERAGE(Excel_Assignment!X:X)</f>
        <v>-0.27279048778226772</v>
      </c>
      <c r="C9" s="31">
        <f>AVERAGE(Excel_Assignment!AP:AP)</f>
        <v>-0.39761824652099048</v>
      </c>
      <c r="D9" s="31">
        <f>C9-B9</f>
        <v>-0.12482775873872276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888D-2E68-4045-855D-54AE02A703C8}">
  <dimension ref="A1:B633"/>
  <sheetViews>
    <sheetView workbookViewId="0">
      <selection sqref="A1:B633"/>
    </sheetView>
  </sheetViews>
  <sheetFormatPr defaultRowHeight="15" x14ac:dyDescent="0.25"/>
  <cols>
    <col min="1" max="1" width="15.28515625" style="11" bestFit="1" customWidth="1"/>
    <col min="2" max="2" width="10.140625" bestFit="1" customWidth="1"/>
  </cols>
  <sheetData>
    <row r="1" spans="1:2" x14ac:dyDescent="0.25">
      <c r="A1" s="10" t="s">
        <v>13</v>
      </c>
      <c r="B1" s="1" t="s">
        <v>3</v>
      </c>
    </row>
    <row r="2" spans="1:2" x14ac:dyDescent="0.25">
      <c r="A2" s="11">
        <v>0.112</v>
      </c>
      <c r="B2" t="s">
        <v>646</v>
      </c>
    </row>
    <row r="3" spans="1:2" x14ac:dyDescent="0.25">
      <c r="A3" s="11">
        <v>0.23699999999999999</v>
      </c>
      <c r="B3" t="s">
        <v>646</v>
      </c>
    </row>
    <row r="4" spans="1:2" x14ac:dyDescent="0.25">
      <c r="A4" s="11">
        <v>0.13100000000000001</v>
      </c>
      <c r="B4" t="s">
        <v>646</v>
      </c>
    </row>
    <row r="5" spans="1:2" x14ac:dyDescent="0.25">
      <c r="A5" s="11">
        <v>7.1999999999999995E-2</v>
      </c>
      <c r="B5" t="s">
        <v>646</v>
      </c>
    </row>
    <row r="6" spans="1:2" x14ac:dyDescent="0.25">
      <c r="A6" s="11">
        <v>0.10199999999999999</v>
      </c>
      <c r="B6" t="s">
        <v>647</v>
      </c>
    </row>
    <row r="7" spans="1:2" x14ac:dyDescent="0.25">
      <c r="A7" s="11">
        <v>0</v>
      </c>
      <c r="B7" t="s">
        <v>648</v>
      </c>
    </row>
    <row r="8" spans="1:2" x14ac:dyDescent="0.25">
      <c r="A8" s="11">
        <v>0.14699999999999999</v>
      </c>
      <c r="B8" t="s">
        <v>647</v>
      </c>
    </row>
    <row r="9" spans="1:2" x14ac:dyDescent="0.25">
      <c r="A9" s="11">
        <v>0.19400000000000001</v>
      </c>
      <c r="B9" t="s">
        <v>646</v>
      </c>
    </row>
    <row r="10" spans="1:2" x14ac:dyDescent="0.25">
      <c r="A10" s="11">
        <v>3.1E-2</v>
      </c>
      <c r="B10" t="s">
        <v>646</v>
      </c>
    </row>
    <row r="11" spans="1:2" x14ac:dyDescent="0.25">
      <c r="A11" s="11">
        <v>0.14899999999999999</v>
      </c>
      <c r="B11" t="s">
        <v>648</v>
      </c>
    </row>
    <row r="12" spans="1:2" x14ac:dyDescent="0.25">
      <c r="A12" s="11">
        <v>6.0000000000000001E-3</v>
      </c>
      <c r="B12" t="s">
        <v>649</v>
      </c>
    </row>
    <row r="13" spans="1:2" x14ac:dyDescent="0.25">
      <c r="A13" s="11">
        <v>0.25</v>
      </c>
      <c r="B13" t="s">
        <v>647</v>
      </c>
    </row>
    <row r="14" spans="1:2" x14ac:dyDescent="0.25">
      <c r="A14" s="11">
        <v>9.4E-2</v>
      </c>
      <c r="B14" t="s">
        <v>648</v>
      </c>
    </row>
    <row r="15" spans="1:2" x14ac:dyDescent="0.25">
      <c r="A15" s="11">
        <v>0</v>
      </c>
      <c r="B15" t="s">
        <v>649</v>
      </c>
    </row>
    <row r="16" spans="1:2" x14ac:dyDescent="0.25">
      <c r="A16" s="11">
        <v>0</v>
      </c>
      <c r="B16" t="s">
        <v>648</v>
      </c>
    </row>
    <row r="17" spans="1:2" x14ac:dyDescent="0.25">
      <c r="A17" s="11">
        <v>7.3999999999999996E-2</v>
      </c>
      <c r="B17" t="s">
        <v>646</v>
      </c>
    </row>
    <row r="18" spans="1:2" x14ac:dyDescent="0.25">
      <c r="A18" s="11">
        <v>0.109</v>
      </c>
      <c r="B18" t="s">
        <v>649</v>
      </c>
    </row>
    <row r="19" spans="1:2" x14ac:dyDescent="0.25">
      <c r="A19" s="11">
        <v>0.183</v>
      </c>
      <c r="B19" t="s">
        <v>647</v>
      </c>
    </row>
    <row r="20" spans="1:2" x14ac:dyDescent="0.25">
      <c r="A20" s="11">
        <v>0.109</v>
      </c>
      <c r="B20" t="s">
        <v>648</v>
      </c>
    </row>
    <row r="21" spans="1:2" x14ac:dyDescent="0.25">
      <c r="A21" s="11">
        <v>3.7999999999999999E-2</v>
      </c>
      <c r="B21" t="s">
        <v>649</v>
      </c>
    </row>
    <row r="22" spans="1:2" x14ac:dyDescent="0.25">
      <c r="A22" s="11">
        <v>7.1999999999999995E-2</v>
      </c>
      <c r="B22" t="s">
        <v>646</v>
      </c>
    </row>
    <row r="23" spans="1:2" x14ac:dyDescent="0.25">
      <c r="A23" s="11">
        <v>0.14299999999999999</v>
      </c>
      <c r="B23" t="s">
        <v>647</v>
      </c>
    </row>
    <row r="24" spans="1:2" x14ac:dyDescent="0.25">
      <c r="A24" s="11">
        <v>0.12</v>
      </c>
      <c r="B24" t="s">
        <v>646</v>
      </c>
    </row>
    <row r="25" spans="1:2" x14ac:dyDescent="0.25">
      <c r="A25" s="11">
        <v>0.01</v>
      </c>
      <c r="B25" t="s">
        <v>648</v>
      </c>
    </row>
    <row r="26" spans="1:2" x14ac:dyDescent="0.25">
      <c r="A26" s="11">
        <v>7.0000000000000001E-3</v>
      </c>
      <c r="B26" t="s">
        <v>648</v>
      </c>
    </row>
    <row r="27" spans="1:2" x14ac:dyDescent="0.25">
      <c r="A27" s="11">
        <v>0.16800000000000001</v>
      </c>
      <c r="B27" t="s">
        <v>648</v>
      </c>
    </row>
    <row r="28" spans="1:2" x14ac:dyDescent="0.25">
      <c r="A28" s="11">
        <v>0</v>
      </c>
      <c r="B28" t="s">
        <v>649</v>
      </c>
    </row>
    <row r="29" spans="1:2" x14ac:dyDescent="0.25">
      <c r="A29" s="11">
        <v>0.125</v>
      </c>
      <c r="B29" t="s">
        <v>646</v>
      </c>
    </row>
    <row r="30" spans="1:2" x14ac:dyDescent="0.25">
      <c r="A30" s="11">
        <v>0</v>
      </c>
      <c r="B30" t="s">
        <v>646</v>
      </c>
    </row>
    <row r="31" spans="1:2" x14ac:dyDescent="0.25">
      <c r="A31" s="11">
        <v>0.13900000000000001</v>
      </c>
      <c r="B31" t="s">
        <v>649</v>
      </c>
    </row>
    <row r="32" spans="1:2" x14ac:dyDescent="0.25">
      <c r="A32" s="11">
        <v>8.6999999999999994E-2</v>
      </c>
      <c r="B32" t="s">
        <v>647</v>
      </c>
    </row>
    <row r="33" spans="1:2" x14ac:dyDescent="0.25">
      <c r="A33" s="11">
        <v>8.8999999999999996E-2</v>
      </c>
      <c r="B33" t="s">
        <v>648</v>
      </c>
    </row>
    <row r="34" spans="1:2" x14ac:dyDescent="0.25">
      <c r="A34" s="11">
        <v>8.4000000000000005E-2</v>
      </c>
      <c r="B34" t="s">
        <v>646</v>
      </c>
    </row>
    <row r="35" spans="1:2" x14ac:dyDescent="0.25">
      <c r="A35" s="11">
        <v>0</v>
      </c>
      <c r="B35" t="s">
        <v>649</v>
      </c>
    </row>
    <row r="36" spans="1:2" x14ac:dyDescent="0.25">
      <c r="A36" s="11">
        <v>0</v>
      </c>
      <c r="B36" t="s">
        <v>646</v>
      </c>
    </row>
    <row r="37" spans="1:2" x14ac:dyDescent="0.25">
      <c r="A37" s="11">
        <v>0.10100000000000001</v>
      </c>
      <c r="B37" t="s">
        <v>647</v>
      </c>
    </row>
    <row r="38" spans="1:2" x14ac:dyDescent="0.25">
      <c r="A38" s="11">
        <v>0.24299999999999999</v>
      </c>
      <c r="B38" t="s">
        <v>649</v>
      </c>
    </row>
    <row r="39" spans="1:2" x14ac:dyDescent="0.25">
      <c r="A39" s="11">
        <v>0.13600000000000001</v>
      </c>
      <c r="B39" t="s">
        <v>647</v>
      </c>
    </row>
    <row r="40" spans="1:2" x14ac:dyDescent="0.25">
      <c r="A40" s="11">
        <v>0.17499999999999999</v>
      </c>
      <c r="B40" t="s">
        <v>646</v>
      </c>
    </row>
    <row r="41" spans="1:2" x14ac:dyDescent="0.25">
      <c r="A41" s="11">
        <v>0.129</v>
      </c>
      <c r="B41" t="s">
        <v>648</v>
      </c>
    </row>
    <row r="42" spans="1:2" x14ac:dyDescent="0.25">
      <c r="A42" s="11">
        <v>3.6999999999999998E-2</v>
      </c>
      <c r="B42" t="s">
        <v>649</v>
      </c>
    </row>
    <row r="43" spans="1:2" x14ac:dyDescent="0.25">
      <c r="A43" s="11">
        <v>0</v>
      </c>
      <c r="B43" t="s">
        <v>646</v>
      </c>
    </row>
    <row r="44" spans="1:2" x14ac:dyDescent="0.25">
      <c r="A44" s="11">
        <v>0.318</v>
      </c>
      <c r="B44" t="s">
        <v>646</v>
      </c>
    </row>
    <row r="45" spans="1:2" x14ac:dyDescent="0.25">
      <c r="A45" s="11">
        <v>0.14599999999999999</v>
      </c>
      <c r="B45" t="s">
        <v>649</v>
      </c>
    </row>
    <row r="46" spans="1:2" x14ac:dyDescent="0.25">
      <c r="A46" s="11">
        <v>0.182</v>
      </c>
      <c r="B46" t="s">
        <v>648</v>
      </c>
    </row>
    <row r="47" spans="1:2" x14ac:dyDescent="0.25">
      <c r="A47" s="11">
        <v>0.16900000000000001</v>
      </c>
      <c r="B47" t="s">
        <v>647</v>
      </c>
    </row>
    <row r="48" spans="1:2" x14ac:dyDescent="0.25">
      <c r="A48" s="11">
        <v>0</v>
      </c>
      <c r="B48" t="s">
        <v>646</v>
      </c>
    </row>
    <row r="49" spans="1:2" x14ac:dyDescent="0.25">
      <c r="A49" s="11">
        <v>0</v>
      </c>
      <c r="B49" t="s">
        <v>649</v>
      </c>
    </row>
    <row r="50" spans="1:2" x14ac:dyDescent="0.25">
      <c r="A50" s="11">
        <v>0.187</v>
      </c>
      <c r="B50" t="s">
        <v>646</v>
      </c>
    </row>
    <row r="51" spans="1:2" x14ac:dyDescent="0.25">
      <c r="A51" s="11">
        <v>0.126</v>
      </c>
      <c r="B51" t="s">
        <v>649</v>
      </c>
    </row>
    <row r="52" spans="1:2" x14ac:dyDescent="0.25">
      <c r="A52" s="11">
        <v>0.29199999999999998</v>
      </c>
      <c r="B52" t="s">
        <v>648</v>
      </c>
    </row>
    <row r="53" spans="1:2" x14ac:dyDescent="0.25">
      <c r="A53" s="11">
        <v>0.29499999999999998</v>
      </c>
      <c r="B53" t="s">
        <v>647</v>
      </c>
    </row>
    <row r="54" spans="1:2" x14ac:dyDescent="0.25">
      <c r="A54" s="11">
        <v>0</v>
      </c>
      <c r="B54" t="s">
        <v>646</v>
      </c>
    </row>
    <row r="55" spans="1:2" x14ac:dyDescent="0.25">
      <c r="A55" s="11">
        <v>0.182</v>
      </c>
      <c r="B55" t="s">
        <v>649</v>
      </c>
    </row>
    <row r="56" spans="1:2" x14ac:dyDescent="0.25">
      <c r="A56" s="11">
        <v>0.14399999999999999</v>
      </c>
      <c r="B56" t="s">
        <v>649</v>
      </c>
    </row>
    <row r="57" spans="1:2" x14ac:dyDescent="0.25">
      <c r="A57" s="11">
        <v>0.14699999999999999</v>
      </c>
      <c r="B57" t="s">
        <v>648</v>
      </c>
    </row>
    <row r="58" spans="1:2" x14ac:dyDescent="0.25">
      <c r="A58" s="11">
        <v>3.5000000000000003E-2</v>
      </c>
      <c r="B58" t="s">
        <v>648</v>
      </c>
    </row>
    <row r="59" spans="1:2" x14ac:dyDescent="0.25">
      <c r="A59" s="11">
        <v>0.14699999999999999</v>
      </c>
      <c r="B59" t="s">
        <v>649</v>
      </c>
    </row>
    <row r="60" spans="1:2" x14ac:dyDescent="0.25">
      <c r="A60" s="11">
        <v>7.4999999999999997E-2</v>
      </c>
      <c r="B60" t="s">
        <v>649</v>
      </c>
    </row>
    <row r="61" spans="1:2" x14ac:dyDescent="0.25">
      <c r="A61" s="11">
        <v>0.20499999999999999</v>
      </c>
      <c r="B61" t="s">
        <v>646</v>
      </c>
    </row>
    <row r="62" spans="1:2" x14ac:dyDescent="0.25">
      <c r="A62" s="11">
        <v>0.11899999999999999</v>
      </c>
      <c r="B62" t="s">
        <v>649</v>
      </c>
    </row>
    <row r="63" spans="1:2" x14ac:dyDescent="0.25">
      <c r="A63" s="11">
        <v>0.11</v>
      </c>
      <c r="B63" t="s">
        <v>647</v>
      </c>
    </row>
    <row r="64" spans="1:2" x14ac:dyDescent="0.25">
      <c r="A64" s="11">
        <v>0.2</v>
      </c>
      <c r="B64" t="s">
        <v>649</v>
      </c>
    </row>
    <row r="65" spans="1:2" x14ac:dyDescent="0.25">
      <c r="A65" s="11">
        <v>0.255</v>
      </c>
      <c r="B65" t="s">
        <v>647</v>
      </c>
    </row>
    <row r="66" spans="1:2" x14ac:dyDescent="0.25">
      <c r="A66" s="11">
        <v>0.13</v>
      </c>
      <c r="B66" t="s">
        <v>646</v>
      </c>
    </row>
    <row r="67" spans="1:2" x14ac:dyDescent="0.25">
      <c r="A67" s="11">
        <v>0.184</v>
      </c>
      <c r="B67" t="s">
        <v>648</v>
      </c>
    </row>
    <row r="68" spans="1:2" x14ac:dyDescent="0.25">
      <c r="A68" s="11">
        <v>0.189</v>
      </c>
      <c r="B68" t="s">
        <v>649</v>
      </c>
    </row>
    <row r="69" spans="1:2" x14ac:dyDescent="0.25">
      <c r="A69" s="11">
        <v>0.105</v>
      </c>
      <c r="B69" t="s">
        <v>647</v>
      </c>
    </row>
    <row r="70" spans="1:2" x14ac:dyDescent="0.25">
      <c r="A70" s="11">
        <v>0.20399999999999999</v>
      </c>
      <c r="B70" t="s">
        <v>646</v>
      </c>
    </row>
    <row r="71" spans="1:2" x14ac:dyDescent="0.25">
      <c r="A71" s="11">
        <v>0.05</v>
      </c>
      <c r="B71" t="s">
        <v>647</v>
      </c>
    </row>
    <row r="72" spans="1:2" x14ac:dyDescent="0.25">
      <c r="A72" s="11">
        <v>6.8000000000000005E-2</v>
      </c>
      <c r="B72" t="s">
        <v>649</v>
      </c>
    </row>
    <row r="73" spans="1:2" x14ac:dyDescent="0.25">
      <c r="A73" s="11">
        <v>0.14199999999999999</v>
      </c>
      <c r="B73" t="s">
        <v>648</v>
      </c>
    </row>
    <row r="74" spans="1:2" x14ac:dyDescent="0.25">
      <c r="A74" s="11">
        <v>0.185</v>
      </c>
      <c r="B74" t="s">
        <v>646</v>
      </c>
    </row>
    <row r="75" spans="1:2" x14ac:dyDescent="0.25">
      <c r="A75" s="11">
        <v>4.7E-2</v>
      </c>
      <c r="B75" t="s">
        <v>647</v>
      </c>
    </row>
    <row r="76" spans="1:2" x14ac:dyDescent="0.25">
      <c r="A76" s="11">
        <v>0.34300000000000003</v>
      </c>
      <c r="B76" t="s">
        <v>646</v>
      </c>
    </row>
    <row r="77" spans="1:2" x14ac:dyDescent="0.25">
      <c r="A77" s="11">
        <v>0.114</v>
      </c>
      <c r="B77" t="s">
        <v>647</v>
      </c>
    </row>
    <row r="78" spans="1:2" x14ac:dyDescent="0.25">
      <c r="A78" s="11">
        <v>0.13400000000000001</v>
      </c>
      <c r="B78" t="s">
        <v>648</v>
      </c>
    </row>
    <row r="79" spans="1:2" x14ac:dyDescent="0.25">
      <c r="A79" s="11">
        <v>7.1999999999999995E-2</v>
      </c>
      <c r="B79" t="s">
        <v>648</v>
      </c>
    </row>
    <row r="80" spans="1:2" x14ac:dyDescent="0.25">
      <c r="A80" s="11">
        <v>0.25700000000000001</v>
      </c>
      <c r="B80" t="s">
        <v>649</v>
      </c>
    </row>
    <row r="81" spans="1:2" x14ac:dyDescent="0.25">
      <c r="A81" s="11">
        <v>0.186</v>
      </c>
      <c r="B81" t="s">
        <v>649</v>
      </c>
    </row>
    <row r="82" spans="1:2" x14ac:dyDescent="0.25">
      <c r="A82" s="11">
        <v>0.161</v>
      </c>
      <c r="B82" t="s">
        <v>646</v>
      </c>
    </row>
    <row r="83" spans="1:2" x14ac:dyDescent="0.25">
      <c r="A83" s="11">
        <v>0.24099999999999999</v>
      </c>
      <c r="B83" t="s">
        <v>648</v>
      </c>
    </row>
    <row r="84" spans="1:2" x14ac:dyDescent="0.25">
      <c r="A84" s="11">
        <v>8.4000000000000005E-2</v>
      </c>
      <c r="B84" t="s">
        <v>649</v>
      </c>
    </row>
    <row r="85" spans="1:2" x14ac:dyDescent="0.25">
      <c r="A85" s="11">
        <v>0.215</v>
      </c>
      <c r="B85" t="s">
        <v>648</v>
      </c>
    </row>
    <row r="86" spans="1:2" x14ac:dyDescent="0.25">
      <c r="A86" s="11">
        <v>0.104</v>
      </c>
      <c r="B86" t="s">
        <v>649</v>
      </c>
    </row>
    <row r="87" spans="1:2" x14ac:dyDescent="0.25">
      <c r="A87" s="11">
        <v>7.0000000000000007E-2</v>
      </c>
      <c r="B87" t="s">
        <v>646</v>
      </c>
    </row>
    <row r="88" spans="1:2" x14ac:dyDescent="0.25">
      <c r="A88" s="11">
        <v>0.154</v>
      </c>
      <c r="B88" t="s">
        <v>647</v>
      </c>
    </row>
    <row r="89" spans="1:2" x14ac:dyDescent="0.25">
      <c r="A89" s="11">
        <v>0.188</v>
      </c>
      <c r="B89" t="s">
        <v>646</v>
      </c>
    </row>
    <row r="90" spans="1:2" x14ac:dyDescent="0.25">
      <c r="A90" s="11">
        <v>0.03</v>
      </c>
      <c r="B90" t="s">
        <v>647</v>
      </c>
    </row>
    <row r="91" spans="1:2" x14ac:dyDescent="0.25">
      <c r="A91" s="11">
        <v>6.6000000000000003E-2</v>
      </c>
      <c r="B91" t="s">
        <v>647</v>
      </c>
    </row>
    <row r="92" spans="1:2" x14ac:dyDescent="0.25">
      <c r="A92" s="11">
        <v>7.3999999999999996E-2</v>
      </c>
      <c r="B92" t="s">
        <v>647</v>
      </c>
    </row>
    <row r="93" spans="1:2" x14ac:dyDescent="0.25">
      <c r="A93" s="11">
        <v>0.14399999999999999</v>
      </c>
      <c r="B93" t="s">
        <v>647</v>
      </c>
    </row>
    <row r="94" spans="1:2" x14ac:dyDescent="0.25">
      <c r="A94" s="11">
        <v>9.6000000000000002E-2</v>
      </c>
      <c r="B94" t="s">
        <v>648</v>
      </c>
    </row>
    <row r="95" spans="1:2" x14ac:dyDescent="0.25">
      <c r="A95" s="11">
        <v>9.9000000000000005E-2</v>
      </c>
      <c r="B95" t="s">
        <v>646</v>
      </c>
    </row>
    <row r="96" spans="1:2" x14ac:dyDescent="0.25">
      <c r="A96" s="11">
        <v>0.16</v>
      </c>
      <c r="B96" t="s">
        <v>646</v>
      </c>
    </row>
    <row r="97" spans="1:2" x14ac:dyDescent="0.25">
      <c r="A97" s="11">
        <v>3.4000000000000002E-2</v>
      </c>
      <c r="B97" t="s">
        <v>649</v>
      </c>
    </row>
    <row r="98" spans="1:2" x14ac:dyDescent="0.25">
      <c r="A98" s="11">
        <v>0.14599999999999999</v>
      </c>
      <c r="B98" t="s">
        <v>647</v>
      </c>
    </row>
    <row r="99" spans="1:2" x14ac:dyDescent="0.25">
      <c r="A99" s="11">
        <v>0</v>
      </c>
      <c r="B99" t="s">
        <v>646</v>
      </c>
    </row>
    <row r="100" spans="1:2" x14ac:dyDescent="0.25">
      <c r="A100" s="11">
        <v>9.1999999999999998E-2</v>
      </c>
      <c r="B100" t="s">
        <v>647</v>
      </c>
    </row>
    <row r="101" spans="1:2" x14ac:dyDescent="0.25">
      <c r="A101" s="11">
        <v>0.29199999999999998</v>
      </c>
      <c r="B101" t="s">
        <v>649</v>
      </c>
    </row>
    <row r="102" spans="1:2" x14ac:dyDescent="0.25">
      <c r="A102" s="11">
        <v>0</v>
      </c>
      <c r="B102" t="s">
        <v>647</v>
      </c>
    </row>
    <row r="103" spans="1:2" x14ac:dyDescent="0.25">
      <c r="A103" s="11">
        <v>0.14000000000000001</v>
      </c>
      <c r="B103" t="s">
        <v>647</v>
      </c>
    </row>
    <row r="104" spans="1:2" x14ac:dyDescent="0.25">
      <c r="A104" s="11">
        <v>0</v>
      </c>
      <c r="B104" t="s">
        <v>646</v>
      </c>
    </row>
    <row r="105" spans="1:2" x14ac:dyDescent="0.25">
      <c r="A105" s="11">
        <v>0.18</v>
      </c>
      <c r="B105" t="s">
        <v>648</v>
      </c>
    </row>
    <row r="106" spans="1:2" x14ac:dyDescent="0.25">
      <c r="A106" s="11">
        <v>0.16900000000000001</v>
      </c>
      <c r="B106" t="s">
        <v>647</v>
      </c>
    </row>
    <row r="107" spans="1:2" x14ac:dyDescent="0.25">
      <c r="A107" s="11">
        <v>0.27800000000000002</v>
      </c>
      <c r="B107" t="s">
        <v>646</v>
      </c>
    </row>
    <row r="108" spans="1:2" x14ac:dyDescent="0.25">
      <c r="A108" s="11">
        <v>0.13700000000000001</v>
      </c>
      <c r="B108" t="s">
        <v>646</v>
      </c>
    </row>
    <row r="109" spans="1:2" x14ac:dyDescent="0.25">
      <c r="A109" s="11">
        <v>0.123</v>
      </c>
      <c r="B109" t="s">
        <v>649</v>
      </c>
    </row>
    <row r="110" spans="1:2" x14ac:dyDescent="0.25">
      <c r="A110" s="11">
        <v>0</v>
      </c>
      <c r="B110" t="s">
        <v>647</v>
      </c>
    </row>
    <row r="111" spans="1:2" x14ac:dyDescent="0.25">
      <c r="A111" s="11">
        <v>0.22900000000000001</v>
      </c>
      <c r="B111" t="s">
        <v>646</v>
      </c>
    </row>
    <row r="112" spans="1:2" x14ac:dyDescent="0.25">
      <c r="A112" s="11">
        <v>0</v>
      </c>
      <c r="B112" t="s">
        <v>647</v>
      </c>
    </row>
    <row r="113" spans="1:2" x14ac:dyDescent="0.25">
      <c r="A113" s="11">
        <v>1.2E-2</v>
      </c>
      <c r="B113" t="s">
        <v>649</v>
      </c>
    </row>
    <row r="114" spans="1:2" x14ac:dyDescent="0.25">
      <c r="A114" s="11">
        <v>0.11799999999999999</v>
      </c>
      <c r="B114" t="s">
        <v>646</v>
      </c>
    </row>
    <row r="115" spans="1:2" x14ac:dyDescent="0.25">
      <c r="A115" s="11">
        <v>0.11899999999999999</v>
      </c>
      <c r="B115" t="s">
        <v>648</v>
      </c>
    </row>
    <row r="116" spans="1:2" x14ac:dyDescent="0.25">
      <c r="A116" s="11">
        <v>0</v>
      </c>
      <c r="B116" t="s">
        <v>647</v>
      </c>
    </row>
    <row r="117" spans="1:2" x14ac:dyDescent="0.25">
      <c r="A117" s="11">
        <v>0.108</v>
      </c>
      <c r="B117" t="s">
        <v>648</v>
      </c>
    </row>
    <row r="118" spans="1:2" x14ac:dyDescent="0.25">
      <c r="A118" s="11">
        <v>0.157</v>
      </c>
      <c r="B118" t="s">
        <v>648</v>
      </c>
    </row>
    <row r="119" spans="1:2" x14ac:dyDescent="0.25">
      <c r="A119" s="11">
        <v>0.184</v>
      </c>
      <c r="B119" t="s">
        <v>649</v>
      </c>
    </row>
    <row r="120" spans="1:2" x14ac:dyDescent="0.25">
      <c r="A120" s="11">
        <v>7.0999999999999994E-2</v>
      </c>
      <c r="B120" t="s">
        <v>647</v>
      </c>
    </row>
    <row r="121" spans="1:2" x14ac:dyDescent="0.25">
      <c r="A121" s="11">
        <v>4.2999999999999997E-2</v>
      </c>
      <c r="B121" t="s">
        <v>648</v>
      </c>
    </row>
    <row r="122" spans="1:2" x14ac:dyDescent="0.25">
      <c r="A122" s="11">
        <v>0.123</v>
      </c>
      <c r="B122" t="s">
        <v>649</v>
      </c>
    </row>
    <row r="123" spans="1:2" x14ac:dyDescent="0.25">
      <c r="A123" s="11">
        <v>6.9000000000000006E-2</v>
      </c>
      <c r="B123" t="s">
        <v>649</v>
      </c>
    </row>
    <row r="124" spans="1:2" x14ac:dyDescent="0.25">
      <c r="A124" s="11">
        <v>0.20300000000000001</v>
      </c>
      <c r="B124" t="s">
        <v>646</v>
      </c>
    </row>
    <row r="125" spans="1:2" x14ac:dyDescent="0.25">
      <c r="A125" s="11">
        <v>5.7000000000000002E-2</v>
      </c>
      <c r="B125" t="s">
        <v>648</v>
      </c>
    </row>
    <row r="126" spans="1:2" x14ac:dyDescent="0.25">
      <c r="A126" s="11">
        <v>8.8999999999999996E-2</v>
      </c>
      <c r="B126" t="s">
        <v>648</v>
      </c>
    </row>
    <row r="127" spans="1:2" x14ac:dyDescent="0.25">
      <c r="A127" s="11">
        <v>8.4000000000000005E-2</v>
      </c>
      <c r="B127" t="s">
        <v>647</v>
      </c>
    </row>
    <row r="128" spans="1:2" x14ac:dyDescent="0.25">
      <c r="A128" s="11">
        <v>7.2999999999999995E-2</v>
      </c>
      <c r="B128" t="s">
        <v>649</v>
      </c>
    </row>
    <row r="129" spans="1:2" x14ac:dyDescent="0.25">
      <c r="A129" s="11">
        <v>0.17899999999999999</v>
      </c>
      <c r="B129" t="s">
        <v>649</v>
      </c>
    </row>
    <row r="130" spans="1:2" x14ac:dyDescent="0.25">
      <c r="A130" s="11">
        <v>0.187</v>
      </c>
      <c r="B130" t="s">
        <v>648</v>
      </c>
    </row>
    <row r="131" spans="1:2" x14ac:dyDescent="0.25">
      <c r="A131" s="11">
        <v>0.111</v>
      </c>
      <c r="B131" t="s">
        <v>648</v>
      </c>
    </row>
    <row r="132" spans="1:2" x14ac:dyDescent="0.25">
      <c r="A132" s="11">
        <v>6.3E-2</v>
      </c>
      <c r="B132" t="s">
        <v>648</v>
      </c>
    </row>
    <row r="133" spans="1:2" x14ac:dyDescent="0.25">
      <c r="A133" s="11">
        <v>0.14199999999999999</v>
      </c>
      <c r="B133" t="s">
        <v>646</v>
      </c>
    </row>
    <row r="134" spans="1:2" x14ac:dyDescent="0.25">
      <c r="A134" s="11">
        <v>0.22</v>
      </c>
      <c r="B134" t="s">
        <v>649</v>
      </c>
    </row>
    <row r="135" spans="1:2" x14ac:dyDescent="0.25">
      <c r="A135" s="11">
        <v>0.187</v>
      </c>
      <c r="B135" t="s">
        <v>647</v>
      </c>
    </row>
    <row r="136" spans="1:2" x14ac:dyDescent="0.25">
      <c r="A136" s="11">
        <v>0.192</v>
      </c>
      <c r="B136" t="s">
        <v>648</v>
      </c>
    </row>
    <row r="137" spans="1:2" x14ac:dyDescent="0.25">
      <c r="A137" s="11">
        <v>9.4E-2</v>
      </c>
      <c r="B137" t="s">
        <v>649</v>
      </c>
    </row>
    <row r="138" spans="1:2" x14ac:dyDescent="0.25">
      <c r="A138" s="11">
        <v>8.9999999999999993E-3</v>
      </c>
      <c r="B138" t="s">
        <v>647</v>
      </c>
    </row>
    <row r="139" spans="1:2" x14ac:dyDescent="0.25">
      <c r="A139" s="11">
        <v>0.26500000000000001</v>
      </c>
      <c r="B139" t="s">
        <v>646</v>
      </c>
    </row>
    <row r="140" spans="1:2" x14ac:dyDescent="0.25">
      <c r="A140" s="11">
        <v>0.129</v>
      </c>
      <c r="B140" t="s">
        <v>649</v>
      </c>
    </row>
    <row r="141" spans="1:2" x14ac:dyDescent="0.25">
      <c r="A141" s="11">
        <v>0.25900000000000001</v>
      </c>
      <c r="B141" t="s">
        <v>647</v>
      </c>
    </row>
    <row r="142" spans="1:2" x14ac:dyDescent="0.25">
      <c r="A142" s="11">
        <v>0.11799999999999999</v>
      </c>
      <c r="B142" t="s">
        <v>647</v>
      </c>
    </row>
    <row r="143" spans="1:2" x14ac:dyDescent="0.25">
      <c r="A143" s="11">
        <v>0.01</v>
      </c>
      <c r="B143" t="s">
        <v>649</v>
      </c>
    </row>
    <row r="144" spans="1:2" x14ac:dyDescent="0.25">
      <c r="A144" s="11">
        <v>0.151</v>
      </c>
      <c r="B144" t="s">
        <v>648</v>
      </c>
    </row>
    <row r="145" spans="1:2" x14ac:dyDescent="0.25">
      <c r="A145" s="11">
        <v>0.245</v>
      </c>
      <c r="B145" t="s">
        <v>648</v>
      </c>
    </row>
    <row r="146" spans="1:2" x14ac:dyDescent="0.25">
      <c r="A146" s="11">
        <v>8.2000000000000003E-2</v>
      </c>
      <c r="B146" t="s">
        <v>648</v>
      </c>
    </row>
    <row r="147" spans="1:2" x14ac:dyDescent="0.25">
      <c r="A147" s="11">
        <v>0.107</v>
      </c>
      <c r="B147" t="s">
        <v>646</v>
      </c>
    </row>
    <row r="148" spans="1:2" x14ac:dyDescent="0.25">
      <c r="A148" s="11">
        <v>0.185</v>
      </c>
      <c r="B148" t="s">
        <v>646</v>
      </c>
    </row>
    <row r="149" spans="1:2" x14ac:dyDescent="0.25">
      <c r="A149" s="11">
        <v>0</v>
      </c>
      <c r="B149" t="s">
        <v>649</v>
      </c>
    </row>
    <row r="150" spans="1:2" x14ac:dyDescent="0.25">
      <c r="A150" s="11">
        <v>0.188</v>
      </c>
      <c r="B150" t="s">
        <v>649</v>
      </c>
    </row>
    <row r="151" spans="1:2" x14ac:dyDescent="0.25">
      <c r="A151" s="11">
        <v>2.1000000000000001E-2</v>
      </c>
      <c r="B151" t="s">
        <v>648</v>
      </c>
    </row>
    <row r="152" spans="1:2" x14ac:dyDescent="0.25">
      <c r="A152" s="11">
        <v>0.13100000000000001</v>
      </c>
      <c r="B152" t="s">
        <v>648</v>
      </c>
    </row>
    <row r="153" spans="1:2" x14ac:dyDescent="0.25">
      <c r="A153" s="11">
        <v>4.4999999999999998E-2</v>
      </c>
      <c r="B153" t="s">
        <v>646</v>
      </c>
    </row>
    <row r="154" spans="1:2" x14ac:dyDescent="0.25">
      <c r="A154" s="11">
        <v>0.184</v>
      </c>
      <c r="B154" t="s">
        <v>647</v>
      </c>
    </row>
    <row r="155" spans="1:2" x14ac:dyDescent="0.25">
      <c r="A155" s="11">
        <v>0.13600000000000001</v>
      </c>
      <c r="B155" t="s">
        <v>646</v>
      </c>
    </row>
    <row r="156" spans="1:2" x14ac:dyDescent="0.25">
      <c r="A156" s="11">
        <v>0.184</v>
      </c>
      <c r="B156" t="s">
        <v>646</v>
      </c>
    </row>
    <row r="157" spans="1:2" x14ac:dyDescent="0.25">
      <c r="A157" s="11">
        <v>0.111</v>
      </c>
      <c r="B157" t="s">
        <v>647</v>
      </c>
    </row>
    <row r="158" spans="1:2" x14ac:dyDescent="0.25">
      <c r="A158" s="11">
        <v>1.7999999999999999E-2</v>
      </c>
      <c r="B158" t="s">
        <v>649</v>
      </c>
    </row>
    <row r="159" spans="1:2" x14ac:dyDescent="0.25">
      <c r="A159" s="11">
        <v>2.5000000000000001E-2</v>
      </c>
      <c r="B159" t="s">
        <v>647</v>
      </c>
    </row>
    <row r="160" spans="1:2" x14ac:dyDescent="0.25">
      <c r="A160" s="11">
        <v>0.127</v>
      </c>
      <c r="B160" t="s">
        <v>649</v>
      </c>
    </row>
    <row r="161" spans="1:2" x14ac:dyDescent="0.25">
      <c r="A161" s="11">
        <v>0.18099999999999999</v>
      </c>
      <c r="B161" t="s">
        <v>647</v>
      </c>
    </row>
    <row r="162" spans="1:2" x14ac:dyDescent="0.25">
      <c r="A162" s="11">
        <v>0.157</v>
      </c>
      <c r="B162" t="s">
        <v>647</v>
      </c>
    </row>
    <row r="163" spans="1:2" x14ac:dyDescent="0.25">
      <c r="A163" s="11">
        <v>7.1999999999999995E-2</v>
      </c>
      <c r="B163" t="s">
        <v>647</v>
      </c>
    </row>
    <row r="164" spans="1:2" x14ac:dyDescent="0.25">
      <c r="A164" s="11">
        <v>0.13300000000000001</v>
      </c>
      <c r="B164" t="s">
        <v>648</v>
      </c>
    </row>
    <row r="165" spans="1:2" x14ac:dyDescent="0.25">
      <c r="A165" s="11">
        <v>0.14000000000000001</v>
      </c>
      <c r="B165" t="s">
        <v>647</v>
      </c>
    </row>
    <row r="166" spans="1:2" x14ac:dyDescent="0.25">
      <c r="A166" s="11">
        <v>0.02</v>
      </c>
      <c r="B166" t="s">
        <v>647</v>
      </c>
    </row>
    <row r="167" spans="1:2" x14ac:dyDescent="0.25">
      <c r="A167" s="11">
        <v>5.2999999999999999E-2</v>
      </c>
      <c r="B167" t="s">
        <v>649</v>
      </c>
    </row>
    <row r="168" spans="1:2" x14ac:dyDescent="0.25">
      <c r="A168" s="11">
        <v>0.19700000000000001</v>
      </c>
      <c r="B168" t="s">
        <v>647</v>
      </c>
    </row>
    <row r="169" spans="1:2" x14ac:dyDescent="0.25">
      <c r="A169" s="11">
        <v>0.254</v>
      </c>
      <c r="B169" t="s">
        <v>649</v>
      </c>
    </row>
    <row r="170" spans="1:2" x14ac:dyDescent="0.25">
      <c r="A170" s="11">
        <v>0.185</v>
      </c>
      <c r="B170" t="s">
        <v>647</v>
      </c>
    </row>
    <row r="171" spans="1:2" x14ac:dyDescent="0.25">
      <c r="A171" s="11">
        <v>0.13900000000000001</v>
      </c>
      <c r="B171" t="s">
        <v>649</v>
      </c>
    </row>
    <row r="172" spans="1:2" x14ac:dyDescent="0.25">
      <c r="A172" s="11">
        <v>0.254</v>
      </c>
      <c r="B172" t="s">
        <v>647</v>
      </c>
    </row>
    <row r="173" spans="1:2" x14ac:dyDescent="0.25">
      <c r="A173" s="11">
        <v>0.13400000000000001</v>
      </c>
      <c r="B173" t="s">
        <v>647</v>
      </c>
    </row>
    <row r="174" spans="1:2" x14ac:dyDescent="0.25">
      <c r="A174" s="11">
        <v>4.7E-2</v>
      </c>
      <c r="B174" t="s">
        <v>648</v>
      </c>
    </row>
    <row r="175" spans="1:2" x14ac:dyDescent="0.25">
      <c r="A175" s="11">
        <v>7.8E-2</v>
      </c>
      <c r="B175" t="s">
        <v>646</v>
      </c>
    </row>
    <row r="176" spans="1:2" x14ac:dyDescent="0.25">
      <c r="A176" s="11">
        <v>2.1999999999999999E-2</v>
      </c>
      <c r="B176" t="s">
        <v>646</v>
      </c>
    </row>
    <row r="177" spans="1:2" x14ac:dyDescent="0.25">
      <c r="A177" s="11">
        <v>0.255</v>
      </c>
      <c r="B177" t="s">
        <v>649</v>
      </c>
    </row>
    <row r="178" spans="1:2" x14ac:dyDescent="0.25">
      <c r="A178" s="11">
        <v>9.0999999999999998E-2</v>
      </c>
      <c r="B178" t="s">
        <v>649</v>
      </c>
    </row>
    <row r="179" spans="1:2" x14ac:dyDescent="0.25">
      <c r="A179" s="11">
        <v>0.17699999999999999</v>
      </c>
      <c r="B179" t="s">
        <v>649</v>
      </c>
    </row>
    <row r="180" spans="1:2" x14ac:dyDescent="0.25">
      <c r="A180" s="11">
        <v>5.6000000000000001E-2</v>
      </c>
      <c r="B180" t="s">
        <v>648</v>
      </c>
    </row>
    <row r="181" spans="1:2" x14ac:dyDescent="0.25">
      <c r="A181" s="11">
        <v>0.17299999999999999</v>
      </c>
      <c r="B181" t="s">
        <v>647</v>
      </c>
    </row>
    <row r="182" spans="1:2" x14ac:dyDescent="0.25">
      <c r="A182" s="11">
        <v>0.21199999999999999</v>
      </c>
      <c r="B182" t="s">
        <v>648</v>
      </c>
    </row>
    <row r="183" spans="1:2" x14ac:dyDescent="0.25">
      <c r="A183" s="11">
        <v>6.3E-2</v>
      </c>
      <c r="B183" t="s">
        <v>647</v>
      </c>
    </row>
    <row r="184" spans="1:2" x14ac:dyDescent="0.25">
      <c r="A184" s="11">
        <v>0.19600000000000001</v>
      </c>
      <c r="B184" t="s">
        <v>647</v>
      </c>
    </row>
    <row r="185" spans="1:2" x14ac:dyDescent="0.25">
      <c r="A185" s="11">
        <v>0.10100000000000001</v>
      </c>
      <c r="B185" t="s">
        <v>646</v>
      </c>
    </row>
    <row r="186" spans="1:2" x14ac:dyDescent="0.25">
      <c r="A186" s="11">
        <v>0.153</v>
      </c>
      <c r="B186" t="s">
        <v>646</v>
      </c>
    </row>
    <row r="187" spans="1:2" x14ac:dyDescent="0.25">
      <c r="A187" s="11">
        <v>2.5000000000000001E-2</v>
      </c>
      <c r="B187" t="s">
        <v>649</v>
      </c>
    </row>
    <row r="188" spans="1:2" x14ac:dyDescent="0.25">
      <c r="A188" s="11">
        <v>0.21099999999999999</v>
      </c>
      <c r="B188" t="s">
        <v>649</v>
      </c>
    </row>
    <row r="189" spans="1:2" x14ac:dyDescent="0.25">
      <c r="A189" s="11">
        <v>0.23300000000000001</v>
      </c>
      <c r="B189" t="s">
        <v>647</v>
      </c>
    </row>
    <row r="190" spans="1:2" x14ac:dyDescent="0.25">
      <c r="A190" s="11">
        <v>0.11799999999999999</v>
      </c>
      <c r="B190" t="s">
        <v>648</v>
      </c>
    </row>
    <row r="191" spans="1:2" x14ac:dyDescent="0.25">
      <c r="A191" s="11">
        <v>1.2E-2</v>
      </c>
      <c r="B191" t="s">
        <v>648</v>
      </c>
    </row>
    <row r="192" spans="1:2" x14ac:dyDescent="0.25">
      <c r="A192" s="11">
        <v>0.215</v>
      </c>
      <c r="B192" t="s">
        <v>647</v>
      </c>
    </row>
    <row r="193" spans="1:2" x14ac:dyDescent="0.25">
      <c r="A193" s="11">
        <v>9.4E-2</v>
      </c>
      <c r="B193" t="s">
        <v>649</v>
      </c>
    </row>
    <row r="194" spans="1:2" x14ac:dyDescent="0.25">
      <c r="A194" s="11">
        <v>0.23599999999999999</v>
      </c>
      <c r="B194" t="s">
        <v>648</v>
      </c>
    </row>
    <row r="195" spans="1:2" x14ac:dyDescent="0.25">
      <c r="A195" s="11">
        <v>7.1999999999999995E-2</v>
      </c>
      <c r="B195" t="s">
        <v>647</v>
      </c>
    </row>
    <row r="196" spans="1:2" x14ac:dyDescent="0.25">
      <c r="A196" s="11">
        <v>9.4E-2</v>
      </c>
      <c r="B196" t="s">
        <v>648</v>
      </c>
    </row>
    <row r="197" spans="1:2" x14ac:dyDescent="0.25">
      <c r="A197" s="11">
        <v>0.159</v>
      </c>
      <c r="B197" t="s">
        <v>648</v>
      </c>
    </row>
    <row r="198" spans="1:2" x14ac:dyDescent="0.25">
      <c r="A198" s="11">
        <v>0.185</v>
      </c>
      <c r="B198" t="s">
        <v>647</v>
      </c>
    </row>
    <row r="199" spans="1:2" x14ac:dyDescent="0.25">
      <c r="A199" s="11">
        <v>5.0999999999999997E-2</v>
      </c>
      <c r="B199" t="s">
        <v>646</v>
      </c>
    </row>
    <row r="200" spans="1:2" x14ac:dyDescent="0.25">
      <c r="A200" s="11">
        <v>0.186</v>
      </c>
      <c r="B200" t="s">
        <v>649</v>
      </c>
    </row>
    <row r="201" spans="1:2" x14ac:dyDescent="0.25">
      <c r="A201" s="11">
        <v>0.155</v>
      </c>
      <c r="B201" t="s">
        <v>649</v>
      </c>
    </row>
    <row r="202" spans="1:2" x14ac:dyDescent="0.25">
      <c r="A202" s="11">
        <v>5.7000000000000002E-2</v>
      </c>
      <c r="B202" t="s">
        <v>648</v>
      </c>
    </row>
    <row r="203" spans="1:2" x14ac:dyDescent="0.25">
      <c r="A203" s="11">
        <v>0.25800000000000001</v>
      </c>
      <c r="B203" t="s">
        <v>648</v>
      </c>
    </row>
    <row r="204" spans="1:2" x14ac:dyDescent="0.25">
      <c r="A204" s="11">
        <v>0</v>
      </c>
      <c r="B204" t="s">
        <v>648</v>
      </c>
    </row>
    <row r="205" spans="1:2" x14ac:dyDescent="0.25">
      <c r="A205" s="11">
        <v>0.24299999999999999</v>
      </c>
      <c r="B205" t="s">
        <v>646</v>
      </c>
    </row>
    <row r="206" spans="1:2" x14ac:dyDescent="0.25">
      <c r="A206" s="11">
        <v>5.5E-2</v>
      </c>
      <c r="B206" t="s">
        <v>649</v>
      </c>
    </row>
    <row r="207" spans="1:2" x14ac:dyDescent="0.25">
      <c r="A207" s="11">
        <v>2.9000000000000001E-2</v>
      </c>
      <c r="B207" t="s">
        <v>649</v>
      </c>
    </row>
    <row r="208" spans="1:2" x14ac:dyDescent="0.25">
      <c r="A208" s="11">
        <v>3.7999999999999999E-2</v>
      </c>
      <c r="B208" t="s">
        <v>649</v>
      </c>
    </row>
    <row r="209" spans="1:2" x14ac:dyDescent="0.25">
      <c r="A209" s="11">
        <v>0.14799999999999999</v>
      </c>
      <c r="B209" t="s">
        <v>646</v>
      </c>
    </row>
    <row r="210" spans="1:2" x14ac:dyDescent="0.25">
      <c r="A210" s="11">
        <v>0.20300000000000001</v>
      </c>
      <c r="B210" t="s">
        <v>646</v>
      </c>
    </row>
    <row r="211" spans="1:2" x14ac:dyDescent="0.25">
      <c r="A211" s="11">
        <v>0.13600000000000001</v>
      </c>
      <c r="B211" t="s">
        <v>646</v>
      </c>
    </row>
    <row r="212" spans="1:2" x14ac:dyDescent="0.25">
      <c r="A212" s="11">
        <v>0.152</v>
      </c>
      <c r="B212" t="s">
        <v>646</v>
      </c>
    </row>
    <row r="213" spans="1:2" x14ac:dyDescent="0.25">
      <c r="A213" s="11">
        <v>0.10199999999999999</v>
      </c>
      <c r="B213" t="s">
        <v>648</v>
      </c>
    </row>
    <row r="214" spans="1:2" x14ac:dyDescent="0.25">
      <c r="A214" s="11">
        <v>0.128</v>
      </c>
      <c r="B214" t="s">
        <v>647</v>
      </c>
    </row>
    <row r="215" spans="1:2" x14ac:dyDescent="0.25">
      <c r="A215" s="11">
        <v>0</v>
      </c>
      <c r="B215" t="s">
        <v>646</v>
      </c>
    </row>
    <row r="216" spans="1:2" x14ac:dyDescent="0.25">
      <c r="A216" s="11">
        <v>0.157</v>
      </c>
      <c r="B216" t="s">
        <v>648</v>
      </c>
    </row>
    <row r="217" spans="1:2" x14ac:dyDescent="0.25">
      <c r="A217" s="11">
        <v>0.20100000000000001</v>
      </c>
      <c r="B217" t="s">
        <v>647</v>
      </c>
    </row>
    <row r="218" spans="1:2" x14ac:dyDescent="0.25">
      <c r="A218" s="11">
        <v>0.113</v>
      </c>
      <c r="B218" t="s">
        <v>647</v>
      </c>
    </row>
    <row r="219" spans="1:2" x14ac:dyDescent="0.25">
      <c r="A219" s="11">
        <v>0.19600000000000001</v>
      </c>
      <c r="B219" t="s">
        <v>649</v>
      </c>
    </row>
    <row r="220" spans="1:2" x14ac:dyDescent="0.25">
      <c r="A220" s="11">
        <v>4.0000000000000001E-3</v>
      </c>
      <c r="B220" t="s">
        <v>647</v>
      </c>
    </row>
    <row r="221" spans="1:2" x14ac:dyDescent="0.25">
      <c r="A221" s="11">
        <v>0.26600000000000001</v>
      </c>
      <c r="B221" t="s">
        <v>648</v>
      </c>
    </row>
    <row r="222" spans="1:2" x14ac:dyDescent="0.25">
      <c r="A222" s="11">
        <v>5.5E-2</v>
      </c>
      <c r="B222" t="s">
        <v>646</v>
      </c>
    </row>
    <row r="223" spans="1:2" x14ac:dyDescent="0.25">
      <c r="A223" s="11">
        <v>0.20399999999999999</v>
      </c>
      <c r="B223" t="s">
        <v>648</v>
      </c>
    </row>
    <row r="224" spans="1:2" x14ac:dyDescent="0.25">
      <c r="A224" s="11">
        <v>9.2999999999999999E-2</v>
      </c>
      <c r="B224" t="s">
        <v>646</v>
      </c>
    </row>
    <row r="225" spans="1:2" x14ac:dyDescent="0.25">
      <c r="A225" s="11">
        <v>5.0999999999999997E-2</v>
      </c>
      <c r="B225" t="s">
        <v>646</v>
      </c>
    </row>
    <row r="226" spans="1:2" x14ac:dyDescent="0.25">
      <c r="A226" s="11">
        <v>5.0999999999999997E-2</v>
      </c>
      <c r="B226" t="s">
        <v>649</v>
      </c>
    </row>
    <row r="227" spans="1:2" x14ac:dyDescent="0.25">
      <c r="A227" s="11">
        <v>0.14699999999999999</v>
      </c>
      <c r="B227" t="s">
        <v>648</v>
      </c>
    </row>
    <row r="228" spans="1:2" x14ac:dyDescent="0.25">
      <c r="A228" s="11">
        <v>0.13100000000000001</v>
      </c>
      <c r="B228" t="s">
        <v>647</v>
      </c>
    </row>
    <row r="229" spans="1:2" x14ac:dyDescent="0.25">
      <c r="A229" s="11">
        <v>6.7000000000000004E-2</v>
      </c>
      <c r="B229" t="s">
        <v>648</v>
      </c>
    </row>
    <row r="230" spans="1:2" x14ac:dyDescent="0.25">
      <c r="A230" s="11">
        <v>0.123</v>
      </c>
      <c r="B230" t="s">
        <v>648</v>
      </c>
    </row>
    <row r="231" spans="1:2" x14ac:dyDescent="0.25">
      <c r="A231" s="11">
        <v>0.189</v>
      </c>
      <c r="B231" t="s">
        <v>646</v>
      </c>
    </row>
    <row r="232" spans="1:2" x14ac:dyDescent="0.25">
      <c r="A232" s="11">
        <v>0.14799999999999999</v>
      </c>
      <c r="B232" t="s">
        <v>647</v>
      </c>
    </row>
    <row r="233" spans="1:2" x14ac:dyDescent="0.25">
      <c r="A233" s="11">
        <v>0.109</v>
      </c>
      <c r="B233" t="s">
        <v>648</v>
      </c>
    </row>
    <row r="234" spans="1:2" x14ac:dyDescent="0.25">
      <c r="A234" s="11">
        <v>0.11600000000000001</v>
      </c>
      <c r="B234" t="s">
        <v>646</v>
      </c>
    </row>
    <row r="235" spans="1:2" x14ac:dyDescent="0.25">
      <c r="A235" s="11">
        <v>0.187</v>
      </c>
      <c r="B235" t="s">
        <v>647</v>
      </c>
    </row>
    <row r="236" spans="1:2" x14ac:dyDescent="0.25">
      <c r="A236" s="11">
        <v>0.10199999999999999</v>
      </c>
      <c r="B236" t="s">
        <v>646</v>
      </c>
    </row>
    <row r="237" spans="1:2" x14ac:dyDescent="0.25">
      <c r="A237" s="11">
        <v>6.8000000000000005E-2</v>
      </c>
      <c r="B237" t="s">
        <v>647</v>
      </c>
    </row>
    <row r="238" spans="1:2" x14ac:dyDescent="0.25">
      <c r="A238" s="11">
        <v>0.126</v>
      </c>
      <c r="B238" t="s">
        <v>646</v>
      </c>
    </row>
    <row r="239" spans="1:2" x14ac:dyDescent="0.25">
      <c r="A239" s="11">
        <v>0.17199999999999999</v>
      </c>
      <c r="B239" t="s">
        <v>648</v>
      </c>
    </row>
    <row r="240" spans="1:2" x14ac:dyDescent="0.25">
      <c r="A240" s="11">
        <v>0.23499999999999999</v>
      </c>
      <c r="B240" t="s">
        <v>647</v>
      </c>
    </row>
    <row r="241" spans="1:2" x14ac:dyDescent="0.25">
      <c r="A241" s="11">
        <v>0.13</v>
      </c>
      <c r="B241" t="s">
        <v>648</v>
      </c>
    </row>
    <row r="242" spans="1:2" x14ac:dyDescent="0.25">
      <c r="A242" s="11">
        <v>8.5999999999999993E-2</v>
      </c>
      <c r="B242" t="s">
        <v>647</v>
      </c>
    </row>
    <row r="243" spans="1:2" x14ac:dyDescent="0.25">
      <c r="A243" s="11">
        <v>9.5000000000000001E-2</v>
      </c>
      <c r="B243" t="s">
        <v>647</v>
      </c>
    </row>
    <row r="244" spans="1:2" x14ac:dyDescent="0.25">
      <c r="A244" s="11">
        <v>0.13600000000000001</v>
      </c>
      <c r="B244" t="s">
        <v>647</v>
      </c>
    </row>
    <row r="245" spans="1:2" x14ac:dyDescent="0.25">
      <c r="A245" s="11">
        <v>0.23799999999999999</v>
      </c>
      <c r="B245" t="s">
        <v>649</v>
      </c>
    </row>
    <row r="246" spans="1:2" x14ac:dyDescent="0.25">
      <c r="A246" s="11">
        <v>0.17499999999999999</v>
      </c>
      <c r="B246" t="s">
        <v>648</v>
      </c>
    </row>
    <row r="247" spans="1:2" x14ac:dyDescent="0.25">
      <c r="A247" s="11">
        <v>0.16700000000000001</v>
      </c>
      <c r="B247" t="s">
        <v>646</v>
      </c>
    </row>
    <row r="248" spans="1:2" x14ac:dyDescent="0.25">
      <c r="A248" s="11">
        <v>0.26300000000000001</v>
      </c>
      <c r="B248" t="s">
        <v>648</v>
      </c>
    </row>
    <row r="249" spans="1:2" x14ac:dyDescent="0.25">
      <c r="A249" s="11">
        <v>0.151</v>
      </c>
      <c r="B249" t="s">
        <v>649</v>
      </c>
    </row>
    <row r="250" spans="1:2" x14ac:dyDescent="0.25">
      <c r="A250" s="11">
        <v>0.11</v>
      </c>
      <c r="B250" t="s">
        <v>646</v>
      </c>
    </row>
    <row r="251" spans="1:2" x14ac:dyDescent="0.25">
      <c r="A251" s="11">
        <v>0.107</v>
      </c>
      <c r="B251" t="s">
        <v>647</v>
      </c>
    </row>
    <row r="252" spans="1:2" x14ac:dyDescent="0.25">
      <c r="A252" s="11">
        <v>0.14299999999999999</v>
      </c>
      <c r="B252" t="s">
        <v>648</v>
      </c>
    </row>
    <row r="253" spans="1:2" x14ac:dyDescent="0.25">
      <c r="A253" s="11">
        <v>0.20300000000000001</v>
      </c>
      <c r="B253" t="s">
        <v>648</v>
      </c>
    </row>
    <row r="254" spans="1:2" x14ac:dyDescent="0.25">
      <c r="A254" s="11">
        <v>0.22500000000000001</v>
      </c>
      <c r="B254" t="s">
        <v>648</v>
      </c>
    </row>
    <row r="255" spans="1:2" x14ac:dyDescent="0.25">
      <c r="A255" s="11">
        <v>0.122</v>
      </c>
      <c r="B255" t="s">
        <v>648</v>
      </c>
    </row>
    <row r="256" spans="1:2" x14ac:dyDescent="0.25">
      <c r="A256" s="11">
        <v>5.2999999999999999E-2</v>
      </c>
      <c r="B256" t="s">
        <v>647</v>
      </c>
    </row>
    <row r="257" spans="1:2" x14ac:dyDescent="0.25">
      <c r="A257" s="11">
        <v>3.4000000000000002E-2</v>
      </c>
      <c r="B257" t="s">
        <v>649</v>
      </c>
    </row>
    <row r="258" spans="1:2" x14ac:dyDescent="0.25">
      <c r="A258" s="11">
        <v>0.17299999999999999</v>
      </c>
      <c r="B258" t="s">
        <v>647</v>
      </c>
    </row>
    <row r="259" spans="1:2" x14ac:dyDescent="0.25">
      <c r="A259" s="11">
        <v>0.19700000000000001</v>
      </c>
      <c r="B259" t="s">
        <v>649</v>
      </c>
    </row>
    <row r="260" spans="1:2" x14ac:dyDescent="0.25">
      <c r="A260" s="11">
        <v>0.20499999999999999</v>
      </c>
      <c r="B260" t="s">
        <v>649</v>
      </c>
    </row>
    <row r="261" spans="1:2" x14ac:dyDescent="0.25">
      <c r="A261" s="11">
        <v>0.14000000000000001</v>
      </c>
      <c r="B261" t="s">
        <v>648</v>
      </c>
    </row>
    <row r="262" spans="1:2" x14ac:dyDescent="0.25">
      <c r="A262" s="11">
        <v>7.8E-2</v>
      </c>
      <c r="B262" t="s">
        <v>646</v>
      </c>
    </row>
    <row r="263" spans="1:2" x14ac:dyDescent="0.25">
      <c r="A263" s="11">
        <v>4.0000000000000001E-3</v>
      </c>
      <c r="B263" t="s">
        <v>649</v>
      </c>
    </row>
    <row r="264" spans="1:2" x14ac:dyDescent="0.25">
      <c r="A264" s="11">
        <v>0.216</v>
      </c>
      <c r="B264" t="s">
        <v>648</v>
      </c>
    </row>
    <row r="265" spans="1:2" x14ac:dyDescent="0.25">
      <c r="A265" s="11">
        <v>5.7000000000000002E-2</v>
      </c>
      <c r="B265" t="s">
        <v>646</v>
      </c>
    </row>
    <row r="266" spans="1:2" x14ac:dyDescent="0.25">
      <c r="A266" s="11">
        <v>0.126</v>
      </c>
      <c r="B266" t="s">
        <v>646</v>
      </c>
    </row>
    <row r="267" spans="1:2" x14ac:dyDescent="0.25">
      <c r="A267" s="11">
        <v>0.19600000000000001</v>
      </c>
      <c r="B267" t="s">
        <v>648</v>
      </c>
    </row>
    <row r="268" spans="1:2" x14ac:dyDescent="0.25">
      <c r="A268" s="11">
        <v>0.184</v>
      </c>
      <c r="B268" t="s">
        <v>649</v>
      </c>
    </row>
    <row r="269" spans="1:2" x14ac:dyDescent="0.25">
      <c r="A269" s="11">
        <v>0.107</v>
      </c>
      <c r="B269" t="s">
        <v>646</v>
      </c>
    </row>
    <row r="270" spans="1:2" x14ac:dyDescent="0.25">
      <c r="A270" s="11">
        <v>0</v>
      </c>
      <c r="B270" t="s">
        <v>648</v>
      </c>
    </row>
    <row r="271" spans="1:2" x14ac:dyDescent="0.25">
      <c r="A271" s="11">
        <v>0.154</v>
      </c>
      <c r="B271" t="s">
        <v>649</v>
      </c>
    </row>
    <row r="272" spans="1:2" x14ac:dyDescent="0.25">
      <c r="A272" s="11">
        <v>0.13400000000000001</v>
      </c>
      <c r="B272" t="s">
        <v>648</v>
      </c>
    </row>
    <row r="273" spans="1:2" x14ac:dyDescent="0.25">
      <c r="A273" s="11">
        <v>0.17399999999999999</v>
      </c>
      <c r="B273" t="s">
        <v>647</v>
      </c>
    </row>
    <row r="274" spans="1:2" x14ac:dyDescent="0.25">
      <c r="A274" s="11">
        <v>0.13900000000000001</v>
      </c>
      <c r="B274" t="s">
        <v>649</v>
      </c>
    </row>
    <row r="275" spans="1:2" x14ac:dyDescent="0.25">
      <c r="A275" s="11">
        <v>0.16400000000000001</v>
      </c>
      <c r="B275" t="s">
        <v>648</v>
      </c>
    </row>
    <row r="276" spans="1:2" x14ac:dyDescent="0.25">
      <c r="A276" s="11">
        <v>0.13500000000000001</v>
      </c>
      <c r="B276" t="s">
        <v>649</v>
      </c>
    </row>
    <row r="277" spans="1:2" x14ac:dyDescent="0.25">
      <c r="A277" s="11">
        <v>0.13500000000000001</v>
      </c>
      <c r="B277" t="s">
        <v>648</v>
      </c>
    </row>
    <row r="278" spans="1:2" x14ac:dyDescent="0.25">
      <c r="A278" s="11">
        <v>0.115</v>
      </c>
      <c r="B278" t="s">
        <v>648</v>
      </c>
    </row>
    <row r="279" spans="1:2" x14ac:dyDescent="0.25">
      <c r="A279" s="11">
        <v>0.151</v>
      </c>
      <c r="B279" t="s">
        <v>649</v>
      </c>
    </row>
    <row r="280" spans="1:2" x14ac:dyDescent="0.25">
      <c r="A280" s="11">
        <v>0.12</v>
      </c>
      <c r="B280" t="s">
        <v>646</v>
      </c>
    </row>
    <row r="281" spans="1:2" x14ac:dyDescent="0.25">
      <c r="A281" s="11">
        <v>0.13800000000000001</v>
      </c>
      <c r="B281" t="s">
        <v>647</v>
      </c>
    </row>
    <row r="282" spans="1:2" x14ac:dyDescent="0.25">
      <c r="A282" s="11">
        <v>0.112</v>
      </c>
      <c r="B282" t="s">
        <v>648</v>
      </c>
    </row>
    <row r="283" spans="1:2" x14ac:dyDescent="0.25">
      <c r="A283" s="11">
        <v>0.317</v>
      </c>
      <c r="B283" t="s">
        <v>647</v>
      </c>
    </row>
    <row r="284" spans="1:2" x14ac:dyDescent="0.25">
      <c r="A284" s="11">
        <v>0</v>
      </c>
      <c r="B284" t="s">
        <v>646</v>
      </c>
    </row>
    <row r="285" spans="1:2" x14ac:dyDescent="0.25">
      <c r="A285" s="11">
        <v>0.114</v>
      </c>
      <c r="B285" t="s">
        <v>647</v>
      </c>
    </row>
    <row r="286" spans="1:2" x14ac:dyDescent="0.25">
      <c r="A286" s="11">
        <v>0.155</v>
      </c>
      <c r="B286" t="s">
        <v>649</v>
      </c>
    </row>
    <row r="287" spans="1:2" x14ac:dyDescent="0.25">
      <c r="A287" s="11">
        <v>0.22</v>
      </c>
      <c r="B287" t="s">
        <v>647</v>
      </c>
    </row>
    <row r="288" spans="1:2" x14ac:dyDescent="0.25">
      <c r="A288" s="11">
        <v>0.13400000000000001</v>
      </c>
      <c r="B288" t="s">
        <v>649</v>
      </c>
    </row>
    <row r="289" spans="1:2" x14ac:dyDescent="0.25">
      <c r="A289" s="11">
        <v>0.13400000000000001</v>
      </c>
      <c r="B289" t="s">
        <v>647</v>
      </c>
    </row>
    <row r="290" spans="1:2" x14ac:dyDescent="0.25">
      <c r="A290" s="11">
        <v>6.6000000000000003E-2</v>
      </c>
      <c r="B290" t="s">
        <v>646</v>
      </c>
    </row>
    <row r="291" spans="1:2" x14ac:dyDescent="0.25">
      <c r="A291" s="11">
        <v>0.192</v>
      </c>
      <c r="B291" t="s">
        <v>646</v>
      </c>
    </row>
    <row r="292" spans="1:2" x14ac:dyDescent="0.25">
      <c r="A292" s="11">
        <v>0.14599999999999999</v>
      </c>
      <c r="B292" t="s">
        <v>646</v>
      </c>
    </row>
    <row r="293" spans="1:2" x14ac:dyDescent="0.25">
      <c r="A293" s="11">
        <v>0.156</v>
      </c>
      <c r="B293" t="s">
        <v>648</v>
      </c>
    </row>
    <row r="294" spans="1:2" x14ac:dyDescent="0.25">
      <c r="A294" s="11">
        <v>0.20699999999999999</v>
      </c>
      <c r="B294" t="s">
        <v>649</v>
      </c>
    </row>
    <row r="295" spans="1:2" x14ac:dyDescent="0.25">
      <c r="A295" s="11">
        <v>5.8999999999999997E-2</v>
      </c>
      <c r="B295" t="s">
        <v>649</v>
      </c>
    </row>
    <row r="296" spans="1:2" x14ac:dyDescent="0.25">
      <c r="A296" s="11">
        <v>0.08</v>
      </c>
      <c r="B296" t="s">
        <v>647</v>
      </c>
    </row>
    <row r="297" spans="1:2" x14ac:dyDescent="0.25">
      <c r="A297" s="11">
        <v>0.113</v>
      </c>
      <c r="B297" t="s">
        <v>649</v>
      </c>
    </row>
    <row r="298" spans="1:2" x14ac:dyDescent="0.25">
      <c r="A298" s="11">
        <v>0.16900000000000001</v>
      </c>
      <c r="B298" t="s">
        <v>648</v>
      </c>
    </row>
    <row r="299" spans="1:2" x14ac:dyDescent="0.25">
      <c r="A299" s="11">
        <v>0.108</v>
      </c>
      <c r="B299" t="s">
        <v>648</v>
      </c>
    </row>
    <row r="300" spans="1:2" x14ac:dyDescent="0.25">
      <c r="A300" s="11">
        <v>0.11899999999999999</v>
      </c>
      <c r="B300" t="s">
        <v>648</v>
      </c>
    </row>
    <row r="301" spans="1:2" x14ac:dyDescent="0.25">
      <c r="A301" s="11">
        <v>0</v>
      </c>
      <c r="B301" t="s">
        <v>649</v>
      </c>
    </row>
    <row r="302" spans="1:2" x14ac:dyDescent="0.25">
      <c r="A302" s="11">
        <v>5.6000000000000001E-2</v>
      </c>
      <c r="B302" t="s">
        <v>648</v>
      </c>
    </row>
    <row r="303" spans="1:2" x14ac:dyDescent="0.25">
      <c r="A303" s="11">
        <v>0.19400000000000001</v>
      </c>
      <c r="B303" t="s">
        <v>647</v>
      </c>
    </row>
    <row r="304" spans="1:2" x14ac:dyDescent="0.25">
      <c r="A304" s="11">
        <v>0.129</v>
      </c>
      <c r="B304" t="s">
        <v>648</v>
      </c>
    </row>
    <row r="305" spans="1:2" x14ac:dyDescent="0.25">
      <c r="A305" s="11">
        <v>0.17399999999999999</v>
      </c>
      <c r="B305" t="s">
        <v>649</v>
      </c>
    </row>
    <row r="306" spans="1:2" x14ac:dyDescent="0.25">
      <c r="A306" s="11">
        <v>0.08</v>
      </c>
      <c r="B306" t="s">
        <v>646</v>
      </c>
    </row>
    <row r="307" spans="1:2" x14ac:dyDescent="0.25">
      <c r="A307" s="11">
        <v>3.7999999999999999E-2</v>
      </c>
      <c r="B307" t="s">
        <v>649</v>
      </c>
    </row>
    <row r="308" spans="1:2" x14ac:dyDescent="0.25">
      <c r="A308" s="11">
        <v>0.1</v>
      </c>
      <c r="B308" t="s">
        <v>646</v>
      </c>
    </row>
    <row r="309" spans="1:2" x14ac:dyDescent="0.25">
      <c r="A309" s="11">
        <v>0.17599999999999999</v>
      </c>
      <c r="B309" t="s">
        <v>648</v>
      </c>
    </row>
    <row r="310" spans="1:2" x14ac:dyDescent="0.25">
      <c r="A310" s="11">
        <v>0.153</v>
      </c>
      <c r="B310" t="s">
        <v>647</v>
      </c>
    </row>
    <row r="311" spans="1:2" x14ac:dyDescent="0.25">
      <c r="A311" s="11">
        <v>8.8999999999999996E-2</v>
      </c>
      <c r="B311" t="s">
        <v>649</v>
      </c>
    </row>
    <row r="312" spans="1:2" x14ac:dyDescent="0.25">
      <c r="A312" s="11">
        <v>0.185</v>
      </c>
      <c r="B312" t="s">
        <v>649</v>
      </c>
    </row>
    <row r="313" spans="1:2" x14ac:dyDescent="0.25">
      <c r="A313" s="11">
        <v>4.4999999999999998E-2</v>
      </c>
      <c r="B313" t="s">
        <v>648</v>
      </c>
    </row>
    <row r="314" spans="1:2" x14ac:dyDescent="0.25">
      <c r="A314" s="11">
        <v>8.7999999999999995E-2</v>
      </c>
      <c r="B314" t="s">
        <v>648</v>
      </c>
    </row>
    <row r="315" spans="1:2" x14ac:dyDescent="0.25">
      <c r="A315" s="11">
        <v>0</v>
      </c>
      <c r="B315" t="s">
        <v>649</v>
      </c>
    </row>
    <row r="316" spans="1:2" x14ac:dyDescent="0.25">
      <c r="A316" s="11">
        <v>3.1E-2</v>
      </c>
      <c r="B316" t="s">
        <v>646</v>
      </c>
    </row>
    <row r="317" spans="1:2" x14ac:dyDescent="0.25">
      <c r="A317" s="11">
        <v>0.09</v>
      </c>
      <c r="B317" t="s">
        <v>649</v>
      </c>
    </row>
    <row r="318" spans="1:2" x14ac:dyDescent="0.25">
      <c r="A318" s="11">
        <v>0.14099999999999999</v>
      </c>
      <c r="B318" t="s">
        <v>647</v>
      </c>
    </row>
    <row r="319" spans="1:2" x14ac:dyDescent="0.25">
      <c r="A319" s="11">
        <v>7.4999999999999997E-2</v>
      </c>
      <c r="B319" t="s">
        <v>648</v>
      </c>
    </row>
    <row r="320" spans="1:2" x14ac:dyDescent="0.25">
      <c r="A320" s="11">
        <v>1.4E-2</v>
      </c>
      <c r="B320" t="s">
        <v>648</v>
      </c>
    </row>
    <row r="321" spans="1:2" x14ac:dyDescent="0.25">
      <c r="A321" s="11">
        <v>0.151</v>
      </c>
      <c r="B321" t="s">
        <v>646</v>
      </c>
    </row>
    <row r="322" spans="1:2" x14ac:dyDescent="0.25">
      <c r="A322" s="11">
        <v>7.5999999999999998E-2</v>
      </c>
      <c r="B322" t="s">
        <v>649</v>
      </c>
    </row>
    <row r="323" spans="1:2" x14ac:dyDescent="0.25">
      <c r="A323" s="11">
        <v>0.215</v>
      </c>
      <c r="B323" t="s">
        <v>648</v>
      </c>
    </row>
    <row r="324" spans="1:2" x14ac:dyDescent="0.25">
      <c r="A324" s="11">
        <v>0.10299999999999999</v>
      </c>
      <c r="B324" t="s">
        <v>649</v>
      </c>
    </row>
    <row r="325" spans="1:2" x14ac:dyDescent="0.25">
      <c r="A325" s="11">
        <v>0.17599999999999999</v>
      </c>
      <c r="B325" t="s">
        <v>648</v>
      </c>
    </row>
    <row r="326" spans="1:2" x14ac:dyDescent="0.25">
      <c r="A326" s="11">
        <v>5.0999999999999997E-2</v>
      </c>
      <c r="B326" t="s">
        <v>648</v>
      </c>
    </row>
    <row r="327" spans="1:2" x14ac:dyDescent="0.25">
      <c r="A327" s="11">
        <v>0.121</v>
      </c>
      <c r="B327" t="s">
        <v>646</v>
      </c>
    </row>
    <row r="328" spans="1:2" x14ac:dyDescent="0.25">
      <c r="A328" s="11">
        <v>4.2000000000000003E-2</v>
      </c>
      <c r="B328" t="s">
        <v>647</v>
      </c>
    </row>
    <row r="329" spans="1:2" x14ac:dyDescent="0.25">
      <c r="A329" s="11">
        <v>0.109</v>
      </c>
      <c r="B329" t="s">
        <v>646</v>
      </c>
    </row>
    <row r="330" spans="1:2" x14ac:dyDescent="0.25">
      <c r="A330" s="11">
        <v>0.34599999999999997</v>
      </c>
      <c r="B330" t="s">
        <v>648</v>
      </c>
    </row>
    <row r="331" spans="1:2" x14ac:dyDescent="0.25">
      <c r="A331" s="11">
        <v>0.2</v>
      </c>
      <c r="B331" t="s">
        <v>648</v>
      </c>
    </row>
    <row r="332" spans="1:2" x14ac:dyDescent="0.25">
      <c r="A332" s="11">
        <v>6.5000000000000002E-2</v>
      </c>
      <c r="B332" t="s">
        <v>648</v>
      </c>
    </row>
    <row r="333" spans="1:2" x14ac:dyDescent="0.25">
      <c r="A333" s="11">
        <v>0.23899999999999999</v>
      </c>
      <c r="B333" t="s">
        <v>649</v>
      </c>
    </row>
    <row r="334" spans="1:2" x14ac:dyDescent="0.25">
      <c r="A334" s="11">
        <v>0.27</v>
      </c>
      <c r="B334" t="s">
        <v>647</v>
      </c>
    </row>
    <row r="335" spans="1:2" x14ac:dyDescent="0.25">
      <c r="A335" s="11">
        <v>2.8000000000000001E-2</v>
      </c>
      <c r="B335" t="s">
        <v>649</v>
      </c>
    </row>
    <row r="336" spans="1:2" x14ac:dyDescent="0.25">
      <c r="A336" s="11">
        <v>0.14499999999999999</v>
      </c>
      <c r="B336" t="s">
        <v>647</v>
      </c>
    </row>
    <row r="337" spans="1:2" x14ac:dyDescent="0.25">
      <c r="A337" s="11">
        <v>0.158</v>
      </c>
      <c r="B337" t="s">
        <v>649</v>
      </c>
    </row>
    <row r="338" spans="1:2" x14ac:dyDescent="0.25">
      <c r="A338" s="11">
        <v>6.6000000000000003E-2</v>
      </c>
      <c r="B338" t="s">
        <v>647</v>
      </c>
    </row>
    <row r="339" spans="1:2" x14ac:dyDescent="0.25">
      <c r="A339" s="11">
        <v>0.21</v>
      </c>
      <c r="B339" t="s">
        <v>648</v>
      </c>
    </row>
    <row r="340" spans="1:2" x14ac:dyDescent="0.25">
      <c r="A340" s="11">
        <v>0.24</v>
      </c>
      <c r="B340" t="s">
        <v>646</v>
      </c>
    </row>
    <row r="341" spans="1:2" x14ac:dyDescent="0.25">
      <c r="A341" s="11">
        <v>0.29899999999999999</v>
      </c>
      <c r="B341" t="s">
        <v>646</v>
      </c>
    </row>
    <row r="342" spans="1:2" x14ac:dyDescent="0.25">
      <c r="A342" s="11">
        <v>0.56499999999999995</v>
      </c>
      <c r="B342" t="s">
        <v>646</v>
      </c>
    </row>
    <row r="343" spans="1:2" x14ac:dyDescent="0.25">
      <c r="A343" s="11">
        <v>0.28199999999999997</v>
      </c>
      <c r="B343" t="s">
        <v>648</v>
      </c>
    </row>
    <row r="344" spans="1:2" x14ac:dyDescent="0.25">
      <c r="A344" s="11">
        <v>0</v>
      </c>
      <c r="B344" t="s">
        <v>646</v>
      </c>
    </row>
    <row r="345" spans="1:2" x14ac:dyDescent="0.25">
      <c r="A345" s="11">
        <v>0.26100000000000001</v>
      </c>
      <c r="B345" t="s">
        <v>647</v>
      </c>
    </row>
    <row r="346" spans="1:2" x14ac:dyDescent="0.25">
      <c r="A346" s="11">
        <v>7.0999999999999994E-2</v>
      </c>
      <c r="B346" t="s">
        <v>647</v>
      </c>
    </row>
    <row r="347" spans="1:2" x14ac:dyDescent="0.25">
      <c r="A347" s="11">
        <v>0.02</v>
      </c>
      <c r="B347" t="s">
        <v>647</v>
      </c>
    </row>
    <row r="348" spans="1:2" x14ac:dyDescent="0.25">
      <c r="A348" s="11">
        <v>0.10299999999999999</v>
      </c>
      <c r="B348" t="s">
        <v>648</v>
      </c>
    </row>
    <row r="349" spans="1:2" x14ac:dyDescent="0.25">
      <c r="A349" s="11">
        <v>0</v>
      </c>
      <c r="B349" t="s">
        <v>646</v>
      </c>
    </row>
    <row r="350" spans="1:2" x14ac:dyDescent="0.25">
      <c r="A350" s="11">
        <v>0.14399999999999999</v>
      </c>
      <c r="B350" t="s">
        <v>646</v>
      </c>
    </row>
    <row r="351" spans="1:2" x14ac:dyDescent="0.25">
      <c r="A351" s="11">
        <v>0.113</v>
      </c>
      <c r="B351" t="s">
        <v>647</v>
      </c>
    </row>
    <row r="352" spans="1:2" x14ac:dyDescent="0.25">
      <c r="A352" s="11">
        <v>0.188</v>
      </c>
      <c r="B352" t="s">
        <v>649</v>
      </c>
    </row>
    <row r="353" spans="1:2" x14ac:dyDescent="0.25">
      <c r="A353" s="11">
        <v>0.113</v>
      </c>
      <c r="B353" t="s">
        <v>649</v>
      </c>
    </row>
    <row r="354" spans="1:2" x14ac:dyDescent="0.25">
      <c r="A354" s="11">
        <v>3.9E-2</v>
      </c>
      <c r="B354" t="s">
        <v>646</v>
      </c>
    </row>
    <row r="355" spans="1:2" x14ac:dyDescent="0.25">
      <c r="A355" s="11">
        <v>0.17899999999999999</v>
      </c>
      <c r="B355" t="s">
        <v>647</v>
      </c>
    </row>
    <row r="356" spans="1:2" x14ac:dyDescent="0.25">
      <c r="A356" s="11">
        <v>0.128</v>
      </c>
      <c r="B356" t="s">
        <v>648</v>
      </c>
    </row>
    <row r="357" spans="1:2" x14ac:dyDescent="0.25">
      <c r="A357" s="11">
        <v>0.16700000000000001</v>
      </c>
      <c r="B357" t="s">
        <v>649</v>
      </c>
    </row>
    <row r="358" spans="1:2" x14ac:dyDescent="0.25">
      <c r="A358" s="11">
        <v>0</v>
      </c>
      <c r="B358" t="s">
        <v>648</v>
      </c>
    </row>
    <row r="359" spans="1:2" x14ac:dyDescent="0.25">
      <c r="A359" s="11">
        <v>0.17</v>
      </c>
      <c r="B359" t="s">
        <v>648</v>
      </c>
    </row>
    <row r="360" spans="1:2" x14ac:dyDescent="0.25">
      <c r="A360" s="11">
        <v>0</v>
      </c>
      <c r="B360" t="s">
        <v>647</v>
      </c>
    </row>
    <row r="361" spans="1:2" x14ac:dyDescent="0.25">
      <c r="A361" s="11">
        <v>0.17599999999999999</v>
      </c>
      <c r="B361" t="s">
        <v>646</v>
      </c>
    </row>
    <row r="362" spans="1:2" x14ac:dyDescent="0.25">
      <c r="A362" s="11">
        <v>0.11</v>
      </c>
      <c r="B362" t="s">
        <v>649</v>
      </c>
    </row>
    <row r="363" spans="1:2" x14ac:dyDescent="0.25">
      <c r="A363" s="11">
        <v>7.8E-2</v>
      </c>
      <c r="B363" t="s">
        <v>649</v>
      </c>
    </row>
    <row r="364" spans="1:2" x14ac:dyDescent="0.25">
      <c r="A364" s="11">
        <v>1.4E-2</v>
      </c>
      <c r="B364" t="s">
        <v>646</v>
      </c>
    </row>
    <row r="365" spans="1:2" x14ac:dyDescent="0.25">
      <c r="A365" s="11">
        <v>0.27200000000000002</v>
      </c>
      <c r="B365" t="s">
        <v>647</v>
      </c>
    </row>
    <row r="366" spans="1:2" x14ac:dyDescent="0.25">
      <c r="A366" s="11">
        <v>0.13200000000000001</v>
      </c>
      <c r="B366" t="s">
        <v>649</v>
      </c>
    </row>
    <row r="367" spans="1:2" x14ac:dyDescent="0.25">
      <c r="A367" s="11">
        <v>8.9999999999999993E-3</v>
      </c>
      <c r="B367" t="s">
        <v>647</v>
      </c>
    </row>
    <row r="368" spans="1:2" x14ac:dyDescent="0.25">
      <c r="A368" s="11">
        <v>0.192</v>
      </c>
      <c r="B368" t="s">
        <v>646</v>
      </c>
    </row>
    <row r="369" spans="1:2" x14ac:dyDescent="0.25">
      <c r="A369" s="11">
        <v>0.105</v>
      </c>
      <c r="B369" t="s">
        <v>647</v>
      </c>
    </row>
    <row r="370" spans="1:2" x14ac:dyDescent="0.25">
      <c r="A370" s="11">
        <v>0.106</v>
      </c>
      <c r="B370" t="s">
        <v>648</v>
      </c>
    </row>
    <row r="371" spans="1:2" x14ac:dyDescent="0.25">
      <c r="A371" s="11">
        <v>0.115</v>
      </c>
      <c r="B371" t="s">
        <v>648</v>
      </c>
    </row>
    <row r="372" spans="1:2" x14ac:dyDescent="0.25">
      <c r="A372" s="11">
        <v>5.8000000000000003E-2</v>
      </c>
      <c r="B372" t="s">
        <v>649</v>
      </c>
    </row>
    <row r="373" spans="1:2" x14ac:dyDescent="0.25">
      <c r="A373" s="11">
        <v>0</v>
      </c>
      <c r="B373" t="s">
        <v>648</v>
      </c>
    </row>
    <row r="374" spans="1:2" x14ac:dyDescent="0.25">
      <c r="A374" s="11">
        <v>0.107</v>
      </c>
      <c r="B374" t="s">
        <v>646</v>
      </c>
    </row>
    <row r="375" spans="1:2" x14ac:dyDescent="0.25">
      <c r="A375" s="11">
        <v>3.4000000000000002E-2</v>
      </c>
      <c r="B375" t="s">
        <v>649</v>
      </c>
    </row>
    <row r="376" spans="1:2" x14ac:dyDescent="0.25">
      <c r="A376" s="11">
        <v>0.25600000000000001</v>
      </c>
      <c r="B376" t="s">
        <v>648</v>
      </c>
    </row>
    <row r="377" spans="1:2" x14ac:dyDescent="0.25">
      <c r="A377" s="11">
        <v>6.3E-2</v>
      </c>
      <c r="B377" t="s">
        <v>647</v>
      </c>
    </row>
    <row r="378" spans="1:2" x14ac:dyDescent="0.25">
      <c r="A378" s="11">
        <v>9.9000000000000005E-2</v>
      </c>
      <c r="B378" t="s">
        <v>647</v>
      </c>
    </row>
    <row r="379" spans="1:2" x14ac:dyDescent="0.25">
      <c r="A379" s="11">
        <v>0.13900000000000001</v>
      </c>
      <c r="B379" t="s">
        <v>646</v>
      </c>
    </row>
    <row r="380" spans="1:2" x14ac:dyDescent="0.25">
      <c r="A380" s="11">
        <v>9.1999999999999998E-2</v>
      </c>
      <c r="B380" t="s">
        <v>646</v>
      </c>
    </row>
    <row r="381" spans="1:2" x14ac:dyDescent="0.25">
      <c r="A381" s="11">
        <v>3.2000000000000001E-2</v>
      </c>
      <c r="B381" t="s">
        <v>648</v>
      </c>
    </row>
    <row r="382" spans="1:2" x14ac:dyDescent="0.25">
      <c r="A382" s="11">
        <v>0.16300000000000001</v>
      </c>
      <c r="B382" t="s">
        <v>649</v>
      </c>
    </row>
    <row r="383" spans="1:2" x14ac:dyDescent="0.25">
      <c r="A383" s="11">
        <v>0.17599999999999999</v>
      </c>
      <c r="B383" t="s">
        <v>648</v>
      </c>
    </row>
    <row r="384" spans="1:2" x14ac:dyDescent="0.25">
      <c r="A384" s="11">
        <v>7.8E-2</v>
      </c>
      <c r="B384" t="s">
        <v>649</v>
      </c>
    </row>
    <row r="385" spans="1:2" x14ac:dyDescent="0.25">
      <c r="A385" s="11">
        <v>0.09</v>
      </c>
      <c r="B385" t="s">
        <v>648</v>
      </c>
    </row>
    <row r="386" spans="1:2" x14ac:dyDescent="0.25">
      <c r="A386" s="11">
        <v>5.8000000000000003E-2</v>
      </c>
      <c r="B386" t="s">
        <v>649</v>
      </c>
    </row>
    <row r="387" spans="1:2" x14ac:dyDescent="0.25">
      <c r="A387" s="11">
        <v>0.19</v>
      </c>
      <c r="B387" t="s">
        <v>647</v>
      </c>
    </row>
    <row r="388" spans="1:2" x14ac:dyDescent="0.25">
      <c r="A388" s="11">
        <v>0.104</v>
      </c>
      <c r="B388" t="s">
        <v>647</v>
      </c>
    </row>
    <row r="389" spans="1:2" x14ac:dyDescent="0.25">
      <c r="A389" s="11">
        <v>0.127</v>
      </c>
      <c r="B389" t="s">
        <v>646</v>
      </c>
    </row>
    <row r="390" spans="1:2" x14ac:dyDescent="0.25">
      <c r="A390" s="11">
        <v>0.14699999999999999</v>
      </c>
      <c r="B390" t="s">
        <v>647</v>
      </c>
    </row>
    <row r="391" spans="1:2" x14ac:dyDescent="0.25">
      <c r="A391" s="11">
        <v>7.1999999999999995E-2</v>
      </c>
      <c r="B391" t="s">
        <v>646</v>
      </c>
    </row>
    <row r="392" spans="1:2" x14ac:dyDescent="0.25">
      <c r="A392" s="11">
        <v>8.9999999999999993E-3</v>
      </c>
      <c r="B392" t="s">
        <v>646</v>
      </c>
    </row>
    <row r="393" spans="1:2" x14ac:dyDescent="0.25">
      <c r="A393" s="11">
        <v>0.105</v>
      </c>
      <c r="B393" t="s">
        <v>649</v>
      </c>
    </row>
    <row r="394" spans="1:2" x14ac:dyDescent="0.25">
      <c r="A394" s="11">
        <v>0.35699999999999998</v>
      </c>
      <c r="B394" t="s">
        <v>647</v>
      </c>
    </row>
    <row r="395" spans="1:2" x14ac:dyDescent="0.25">
      <c r="A395" s="11">
        <v>0.254</v>
      </c>
      <c r="B395" t="s">
        <v>648</v>
      </c>
    </row>
    <row r="396" spans="1:2" x14ac:dyDescent="0.25">
      <c r="A396" s="11">
        <v>0.14799999999999999</v>
      </c>
      <c r="B396" t="s">
        <v>649</v>
      </c>
    </row>
    <row r="397" spans="1:2" x14ac:dyDescent="0.25">
      <c r="A397" s="11">
        <v>9.8000000000000004E-2</v>
      </c>
      <c r="B397" t="s">
        <v>647</v>
      </c>
    </row>
    <row r="398" spans="1:2" x14ac:dyDescent="0.25">
      <c r="A398" s="11">
        <v>0.10299999999999999</v>
      </c>
      <c r="B398" t="s">
        <v>649</v>
      </c>
    </row>
    <row r="399" spans="1:2" x14ac:dyDescent="0.25">
      <c r="A399" s="11">
        <v>0.24099999999999999</v>
      </c>
      <c r="B399" t="s">
        <v>647</v>
      </c>
    </row>
    <row r="400" spans="1:2" x14ac:dyDescent="0.25">
      <c r="A400" s="11">
        <v>8.3000000000000004E-2</v>
      </c>
      <c r="B400" t="s">
        <v>646</v>
      </c>
    </row>
    <row r="401" spans="1:2" x14ac:dyDescent="0.25">
      <c r="A401" s="11">
        <v>0.122</v>
      </c>
      <c r="B401" t="s">
        <v>646</v>
      </c>
    </row>
    <row r="402" spans="1:2" x14ac:dyDescent="0.25">
      <c r="A402" s="11">
        <v>2.5000000000000001E-2</v>
      </c>
      <c r="B402" t="s">
        <v>646</v>
      </c>
    </row>
    <row r="403" spans="1:2" x14ac:dyDescent="0.25">
      <c r="A403" s="11">
        <v>0.18</v>
      </c>
      <c r="B403" t="s">
        <v>648</v>
      </c>
    </row>
    <row r="404" spans="1:2" x14ac:dyDescent="0.25">
      <c r="A404" s="11">
        <v>0.106</v>
      </c>
      <c r="B404" t="s">
        <v>648</v>
      </c>
    </row>
    <row r="405" spans="1:2" x14ac:dyDescent="0.25">
      <c r="A405" s="11">
        <v>0.126</v>
      </c>
      <c r="B405" t="s">
        <v>649</v>
      </c>
    </row>
    <row r="406" spans="1:2" x14ac:dyDescent="0.25">
      <c r="A406" s="11">
        <v>0.111</v>
      </c>
      <c r="B406" t="s">
        <v>648</v>
      </c>
    </row>
    <row r="407" spans="1:2" x14ac:dyDescent="0.25">
      <c r="A407" s="11">
        <v>6.4000000000000001E-2</v>
      </c>
      <c r="B407" t="s">
        <v>647</v>
      </c>
    </row>
    <row r="408" spans="1:2" x14ac:dyDescent="0.25">
      <c r="A408" s="11">
        <v>7.6999999999999999E-2</v>
      </c>
      <c r="B408" t="s">
        <v>647</v>
      </c>
    </row>
    <row r="409" spans="1:2" x14ac:dyDescent="0.25">
      <c r="A409" s="11">
        <v>0.13800000000000001</v>
      </c>
      <c r="B409" t="s">
        <v>646</v>
      </c>
    </row>
    <row r="410" spans="1:2" x14ac:dyDescent="0.25">
      <c r="A410" s="11">
        <v>0.19600000000000001</v>
      </c>
      <c r="B410" t="s">
        <v>647</v>
      </c>
    </row>
    <row r="411" spans="1:2" x14ac:dyDescent="0.25">
      <c r="A411" s="11">
        <v>0</v>
      </c>
      <c r="B411" t="s">
        <v>647</v>
      </c>
    </row>
    <row r="412" spans="1:2" x14ac:dyDescent="0.25">
      <c r="A412" s="11">
        <v>0.24099999999999999</v>
      </c>
      <c r="B412" t="s">
        <v>647</v>
      </c>
    </row>
    <row r="413" spans="1:2" x14ac:dyDescent="0.25">
      <c r="A413" s="11">
        <v>0.23899999999999999</v>
      </c>
      <c r="B413" t="s">
        <v>649</v>
      </c>
    </row>
    <row r="414" spans="1:2" x14ac:dyDescent="0.25">
      <c r="A414" s="11">
        <v>0.112</v>
      </c>
      <c r="B414" t="s">
        <v>649</v>
      </c>
    </row>
    <row r="415" spans="1:2" x14ac:dyDescent="0.25">
      <c r="A415" s="11">
        <v>8.3000000000000004E-2</v>
      </c>
      <c r="B415" t="s">
        <v>646</v>
      </c>
    </row>
    <row r="416" spans="1:2" x14ac:dyDescent="0.25">
      <c r="A416" s="11">
        <v>7.1999999999999995E-2</v>
      </c>
      <c r="B416" t="s">
        <v>647</v>
      </c>
    </row>
    <row r="417" spans="1:2" x14ac:dyDescent="0.25">
      <c r="A417" s="11">
        <v>3.2000000000000001E-2</v>
      </c>
      <c r="B417" t="s">
        <v>648</v>
      </c>
    </row>
    <row r="418" spans="1:2" x14ac:dyDescent="0.25">
      <c r="A418" s="11">
        <v>0.245</v>
      </c>
      <c r="B418" t="s">
        <v>647</v>
      </c>
    </row>
    <row r="419" spans="1:2" x14ac:dyDescent="0.25">
      <c r="A419" s="11">
        <v>0.09</v>
      </c>
      <c r="B419" t="s">
        <v>647</v>
      </c>
    </row>
    <row r="420" spans="1:2" x14ac:dyDescent="0.25">
      <c r="A420" s="11">
        <v>0.217</v>
      </c>
      <c r="B420" t="s">
        <v>647</v>
      </c>
    </row>
    <row r="421" spans="1:2" x14ac:dyDescent="0.25">
      <c r="A421" s="11">
        <v>0.22600000000000001</v>
      </c>
      <c r="B421" t="s">
        <v>649</v>
      </c>
    </row>
    <row r="422" spans="1:2" x14ac:dyDescent="0.25">
      <c r="A422" s="11">
        <v>0.151</v>
      </c>
      <c r="B422" t="s">
        <v>647</v>
      </c>
    </row>
    <row r="423" spans="1:2" x14ac:dyDescent="0.25">
      <c r="A423" s="11">
        <v>1.9E-2</v>
      </c>
      <c r="B423" t="s">
        <v>648</v>
      </c>
    </row>
    <row r="424" spans="1:2" x14ac:dyDescent="0.25">
      <c r="A424" s="11">
        <v>0.157</v>
      </c>
      <c r="B424" t="s">
        <v>646</v>
      </c>
    </row>
    <row r="425" spans="1:2" x14ac:dyDescent="0.25">
      <c r="A425" s="11">
        <v>0.16800000000000001</v>
      </c>
      <c r="B425" t="s">
        <v>647</v>
      </c>
    </row>
    <row r="426" spans="1:2" x14ac:dyDescent="0.25">
      <c r="A426" s="11">
        <v>0.24299999999999999</v>
      </c>
      <c r="B426" t="s">
        <v>647</v>
      </c>
    </row>
    <row r="427" spans="1:2" x14ac:dyDescent="0.25">
      <c r="A427" s="11">
        <v>0.17299999999999999</v>
      </c>
      <c r="B427" t="s">
        <v>647</v>
      </c>
    </row>
    <row r="428" spans="1:2" x14ac:dyDescent="0.25">
      <c r="A428" s="11">
        <v>0.25</v>
      </c>
      <c r="B428" t="s">
        <v>646</v>
      </c>
    </row>
    <row r="429" spans="1:2" x14ac:dyDescent="0.25">
      <c r="A429" s="11">
        <v>0.314</v>
      </c>
      <c r="B429" t="s">
        <v>647</v>
      </c>
    </row>
    <row r="430" spans="1:2" x14ac:dyDescent="0.25">
      <c r="A430" s="11">
        <v>0</v>
      </c>
      <c r="B430" t="s">
        <v>649</v>
      </c>
    </row>
    <row r="431" spans="1:2" x14ac:dyDescent="0.25">
      <c r="A431" s="11">
        <v>0.17499999999999999</v>
      </c>
      <c r="B431" t="s">
        <v>647</v>
      </c>
    </row>
    <row r="432" spans="1:2" x14ac:dyDescent="0.25">
      <c r="A432" s="11">
        <v>0.115</v>
      </c>
      <c r="B432" t="s">
        <v>649</v>
      </c>
    </row>
    <row r="433" spans="1:2" x14ac:dyDescent="0.25">
      <c r="A433" s="11">
        <v>0</v>
      </c>
      <c r="B433" t="s">
        <v>647</v>
      </c>
    </row>
    <row r="434" spans="1:2" x14ac:dyDescent="0.25">
      <c r="A434" s="11">
        <v>5.6000000000000001E-2</v>
      </c>
      <c r="B434" t="s">
        <v>649</v>
      </c>
    </row>
    <row r="435" spans="1:2" x14ac:dyDescent="0.25">
      <c r="A435" s="11">
        <v>5.8999999999999997E-2</v>
      </c>
      <c r="B435" t="s">
        <v>646</v>
      </c>
    </row>
    <row r="436" spans="1:2" x14ac:dyDescent="0.25">
      <c r="A436" s="11">
        <v>0.214</v>
      </c>
      <c r="B436" t="s">
        <v>647</v>
      </c>
    </row>
    <row r="437" spans="1:2" x14ac:dyDescent="0.25">
      <c r="A437" s="11">
        <v>0</v>
      </c>
      <c r="B437" t="s">
        <v>646</v>
      </c>
    </row>
    <row r="438" spans="1:2" x14ac:dyDescent="0.25">
      <c r="A438" s="11">
        <v>0.113</v>
      </c>
      <c r="B438" t="s">
        <v>647</v>
      </c>
    </row>
    <row r="439" spans="1:2" x14ac:dyDescent="0.25">
      <c r="A439" s="11">
        <v>0.14699999999999999</v>
      </c>
      <c r="B439" t="s">
        <v>647</v>
      </c>
    </row>
    <row r="440" spans="1:2" x14ac:dyDescent="0.25">
      <c r="A440" s="11">
        <v>0.17399999999999999</v>
      </c>
      <c r="B440" t="s">
        <v>649</v>
      </c>
    </row>
    <row r="441" spans="1:2" x14ac:dyDescent="0.25">
      <c r="A441" s="11">
        <v>4.1000000000000002E-2</v>
      </c>
      <c r="B441" t="s">
        <v>646</v>
      </c>
    </row>
    <row r="442" spans="1:2" x14ac:dyDescent="0.25">
      <c r="A442" s="11">
        <v>0.15</v>
      </c>
      <c r="B442" t="s">
        <v>647</v>
      </c>
    </row>
    <row r="443" spans="1:2" x14ac:dyDescent="0.25">
      <c r="A443" s="11">
        <v>0.14799999999999999</v>
      </c>
      <c r="B443" t="s">
        <v>647</v>
      </c>
    </row>
    <row r="444" spans="1:2" x14ac:dyDescent="0.25">
      <c r="A444" s="11">
        <v>0.157</v>
      </c>
      <c r="B444" t="s">
        <v>647</v>
      </c>
    </row>
    <row r="445" spans="1:2" x14ac:dyDescent="0.25">
      <c r="A445" s="11">
        <v>4.2999999999999997E-2</v>
      </c>
      <c r="B445" t="s">
        <v>649</v>
      </c>
    </row>
    <row r="446" spans="1:2" x14ac:dyDescent="0.25">
      <c r="A446" s="11">
        <v>0</v>
      </c>
      <c r="B446" t="s">
        <v>648</v>
      </c>
    </row>
    <row r="447" spans="1:2" x14ac:dyDescent="0.25">
      <c r="A447" s="11">
        <v>2.8000000000000001E-2</v>
      </c>
      <c r="B447" t="s">
        <v>648</v>
      </c>
    </row>
    <row r="448" spans="1:2" x14ac:dyDescent="0.25">
      <c r="A448" s="11">
        <v>7.3999999999999996E-2</v>
      </c>
      <c r="B448" t="s">
        <v>647</v>
      </c>
    </row>
    <row r="449" spans="1:2" x14ac:dyDescent="0.25">
      <c r="A449" s="11">
        <v>0.29299999999999998</v>
      </c>
      <c r="B449" t="s">
        <v>646</v>
      </c>
    </row>
    <row r="450" spans="1:2" x14ac:dyDescent="0.25">
      <c r="A450" s="11">
        <v>0.104</v>
      </c>
      <c r="B450" t="s">
        <v>648</v>
      </c>
    </row>
    <row r="451" spans="1:2" x14ac:dyDescent="0.25">
      <c r="A451" s="11">
        <v>0.216</v>
      </c>
      <c r="B451" t="s">
        <v>646</v>
      </c>
    </row>
    <row r="452" spans="1:2" x14ac:dyDescent="0.25">
      <c r="A452" s="11">
        <v>0.16500000000000001</v>
      </c>
      <c r="B452" t="s">
        <v>647</v>
      </c>
    </row>
    <row r="453" spans="1:2" x14ac:dyDescent="0.25">
      <c r="A453" s="11">
        <v>6.6000000000000003E-2</v>
      </c>
      <c r="B453" t="s">
        <v>649</v>
      </c>
    </row>
    <row r="454" spans="1:2" x14ac:dyDescent="0.25">
      <c r="A454" s="11">
        <v>7.0999999999999994E-2</v>
      </c>
      <c r="B454" t="s">
        <v>647</v>
      </c>
    </row>
    <row r="455" spans="1:2" x14ac:dyDescent="0.25">
      <c r="A455" s="11">
        <v>0.115</v>
      </c>
      <c r="B455" t="s">
        <v>647</v>
      </c>
    </row>
    <row r="456" spans="1:2" x14ac:dyDescent="0.25">
      <c r="A456" s="11">
        <v>1.7000000000000001E-2</v>
      </c>
      <c r="B456" t="s">
        <v>648</v>
      </c>
    </row>
    <row r="457" spans="1:2" x14ac:dyDescent="0.25">
      <c r="A457" s="11">
        <v>0.111</v>
      </c>
      <c r="B457" t="s">
        <v>648</v>
      </c>
    </row>
    <row r="458" spans="1:2" x14ac:dyDescent="0.25">
      <c r="A458" s="11">
        <v>0</v>
      </c>
      <c r="B458" t="s">
        <v>648</v>
      </c>
    </row>
    <row r="459" spans="1:2" x14ac:dyDescent="0.25">
      <c r="A459" s="11">
        <v>0.13600000000000001</v>
      </c>
      <c r="B459" t="s">
        <v>647</v>
      </c>
    </row>
    <row r="460" spans="1:2" x14ac:dyDescent="0.25">
      <c r="A460" s="11">
        <v>0.125</v>
      </c>
      <c r="B460" t="s">
        <v>649</v>
      </c>
    </row>
    <row r="461" spans="1:2" x14ac:dyDescent="0.25">
      <c r="A461" s="11">
        <v>0</v>
      </c>
      <c r="B461" t="s">
        <v>649</v>
      </c>
    </row>
    <row r="462" spans="1:2" x14ac:dyDescent="0.25">
      <c r="A462" s="11">
        <v>0.107</v>
      </c>
      <c r="B462" t="s">
        <v>647</v>
      </c>
    </row>
    <row r="463" spans="1:2" x14ac:dyDescent="0.25">
      <c r="A463" s="11">
        <v>0.129</v>
      </c>
      <c r="B463" t="s">
        <v>646</v>
      </c>
    </row>
    <row r="464" spans="1:2" x14ac:dyDescent="0.25">
      <c r="A464" s="11">
        <v>0.152</v>
      </c>
      <c r="B464" t="s">
        <v>649</v>
      </c>
    </row>
    <row r="465" spans="1:2" x14ac:dyDescent="0.25">
      <c r="A465" s="11">
        <v>0.124</v>
      </c>
      <c r="B465" t="s">
        <v>646</v>
      </c>
    </row>
    <row r="466" spans="1:2" x14ac:dyDescent="0.25">
      <c r="A466" s="11">
        <v>0.25700000000000001</v>
      </c>
      <c r="B466" t="s">
        <v>647</v>
      </c>
    </row>
    <row r="467" spans="1:2" x14ac:dyDescent="0.25">
      <c r="A467" s="11">
        <v>0.21099999999999999</v>
      </c>
      <c r="B467" t="s">
        <v>646</v>
      </c>
    </row>
    <row r="468" spans="1:2" x14ac:dyDescent="0.25">
      <c r="A468" s="11">
        <v>0.22900000000000001</v>
      </c>
      <c r="B468" t="s">
        <v>646</v>
      </c>
    </row>
    <row r="469" spans="1:2" x14ac:dyDescent="0.25">
      <c r="A469" s="11">
        <v>7.0999999999999994E-2</v>
      </c>
      <c r="B469" t="s">
        <v>647</v>
      </c>
    </row>
    <row r="470" spans="1:2" x14ac:dyDescent="0.25">
      <c r="A470" s="11">
        <v>0.23</v>
      </c>
      <c r="B470" t="s">
        <v>649</v>
      </c>
    </row>
    <row r="471" spans="1:2" x14ac:dyDescent="0.25">
      <c r="A471" s="11">
        <v>4.5999999999999999E-2</v>
      </c>
      <c r="B471" t="s">
        <v>649</v>
      </c>
    </row>
    <row r="472" spans="1:2" x14ac:dyDescent="0.25">
      <c r="A472" s="11">
        <v>4.9000000000000002E-2</v>
      </c>
      <c r="B472" t="s">
        <v>646</v>
      </c>
    </row>
    <row r="473" spans="1:2" x14ac:dyDescent="0.25">
      <c r="A473" s="11">
        <v>0.13800000000000001</v>
      </c>
      <c r="B473" t="s">
        <v>649</v>
      </c>
    </row>
    <row r="474" spans="1:2" x14ac:dyDescent="0.25">
      <c r="A474" s="11">
        <v>7.3999999999999996E-2</v>
      </c>
      <c r="B474" t="s">
        <v>647</v>
      </c>
    </row>
    <row r="475" spans="1:2" x14ac:dyDescent="0.25">
      <c r="A475" s="11">
        <v>0.126</v>
      </c>
      <c r="B475" t="s">
        <v>646</v>
      </c>
    </row>
    <row r="476" spans="1:2" x14ac:dyDescent="0.25">
      <c r="A476" s="11">
        <v>0.20499999999999999</v>
      </c>
      <c r="B476" t="s">
        <v>649</v>
      </c>
    </row>
    <row r="477" spans="1:2" x14ac:dyDescent="0.25">
      <c r="A477" s="11">
        <v>4.2000000000000003E-2</v>
      </c>
      <c r="B477" t="s">
        <v>648</v>
      </c>
    </row>
    <row r="478" spans="1:2" x14ac:dyDescent="0.25">
      <c r="A478" s="11">
        <v>8.8999999999999996E-2</v>
      </c>
      <c r="B478" t="s">
        <v>649</v>
      </c>
    </row>
    <row r="479" spans="1:2" x14ac:dyDescent="0.25">
      <c r="A479" s="11">
        <v>0.16500000000000001</v>
      </c>
      <c r="B479" t="s">
        <v>649</v>
      </c>
    </row>
    <row r="480" spans="1:2" x14ac:dyDescent="0.25">
      <c r="A480" s="11">
        <v>0.216</v>
      </c>
      <c r="B480" t="s">
        <v>649</v>
      </c>
    </row>
    <row r="481" spans="1:2" x14ac:dyDescent="0.25">
      <c r="A481" s="11">
        <v>0.02</v>
      </c>
      <c r="B481" t="s">
        <v>649</v>
      </c>
    </row>
    <row r="482" spans="1:2" x14ac:dyDescent="0.25">
      <c r="A482" s="11">
        <v>7.5999999999999998E-2</v>
      </c>
      <c r="B482" t="s">
        <v>647</v>
      </c>
    </row>
    <row r="483" spans="1:2" x14ac:dyDescent="0.25">
      <c r="A483" s="11">
        <v>9.0999999999999998E-2</v>
      </c>
      <c r="B483" t="s">
        <v>647</v>
      </c>
    </row>
    <row r="484" spans="1:2" x14ac:dyDescent="0.25">
      <c r="A484" s="11">
        <v>0.13200000000000001</v>
      </c>
      <c r="B484" t="s">
        <v>649</v>
      </c>
    </row>
    <row r="485" spans="1:2" x14ac:dyDescent="0.25">
      <c r="A485" s="11">
        <v>5.2999999999999999E-2</v>
      </c>
      <c r="B485" t="s">
        <v>649</v>
      </c>
    </row>
    <row r="486" spans="1:2" x14ac:dyDescent="0.25">
      <c r="A486" s="11">
        <v>0.123</v>
      </c>
      <c r="B486" t="s">
        <v>648</v>
      </c>
    </row>
    <row r="487" spans="1:2" x14ac:dyDescent="0.25">
      <c r="A487" s="11">
        <v>9.1999999999999998E-2</v>
      </c>
      <c r="B487" t="s">
        <v>649</v>
      </c>
    </row>
    <row r="488" spans="1:2" x14ac:dyDescent="0.25">
      <c r="A488" s="11">
        <v>0.222</v>
      </c>
      <c r="B488" t="s">
        <v>649</v>
      </c>
    </row>
    <row r="489" spans="1:2" x14ac:dyDescent="0.25">
      <c r="A489" s="11">
        <v>7.3999999999999996E-2</v>
      </c>
      <c r="B489" t="s">
        <v>648</v>
      </c>
    </row>
    <row r="490" spans="1:2" x14ac:dyDescent="0.25">
      <c r="A490" s="11">
        <v>0.19700000000000001</v>
      </c>
      <c r="B490" t="s">
        <v>649</v>
      </c>
    </row>
    <row r="491" spans="1:2" x14ac:dyDescent="0.25">
      <c r="A491" s="11">
        <v>0.13500000000000001</v>
      </c>
      <c r="B491" t="s">
        <v>647</v>
      </c>
    </row>
    <row r="492" spans="1:2" x14ac:dyDescent="0.25">
      <c r="A492" s="11">
        <v>0</v>
      </c>
      <c r="B492" t="s">
        <v>646</v>
      </c>
    </row>
    <row r="493" spans="1:2" x14ac:dyDescent="0.25">
      <c r="A493" s="11">
        <v>0</v>
      </c>
      <c r="B493" t="s">
        <v>649</v>
      </c>
    </row>
    <row r="494" spans="1:2" x14ac:dyDescent="0.25">
      <c r="A494" s="11">
        <v>8.3000000000000004E-2</v>
      </c>
      <c r="B494" t="s">
        <v>647</v>
      </c>
    </row>
    <row r="495" spans="1:2" x14ac:dyDescent="0.25">
      <c r="A495" s="11">
        <v>0.13200000000000001</v>
      </c>
      <c r="B495" t="s">
        <v>648</v>
      </c>
    </row>
    <row r="496" spans="1:2" x14ac:dyDescent="0.25">
      <c r="A496" s="11">
        <v>4.2000000000000003E-2</v>
      </c>
      <c r="B496" t="s">
        <v>647</v>
      </c>
    </row>
    <row r="497" spans="1:2" x14ac:dyDescent="0.25">
      <c r="A497" s="11">
        <v>0.113</v>
      </c>
      <c r="B497" t="s">
        <v>648</v>
      </c>
    </row>
    <row r="498" spans="1:2" x14ac:dyDescent="0.25">
      <c r="A498" s="11">
        <v>0.14199999999999999</v>
      </c>
      <c r="B498" t="s">
        <v>648</v>
      </c>
    </row>
    <row r="499" spans="1:2" x14ac:dyDescent="0.25">
      <c r="A499" s="11">
        <v>4.2000000000000003E-2</v>
      </c>
      <c r="B499" t="s">
        <v>649</v>
      </c>
    </row>
    <row r="500" spans="1:2" x14ac:dyDescent="0.25">
      <c r="A500" s="11">
        <v>5.7000000000000002E-2</v>
      </c>
      <c r="B500" t="s">
        <v>648</v>
      </c>
    </row>
    <row r="501" spans="1:2" x14ac:dyDescent="0.25">
      <c r="A501" s="11">
        <v>0.218</v>
      </c>
      <c r="B501" t="s">
        <v>648</v>
      </c>
    </row>
    <row r="502" spans="1:2" x14ac:dyDescent="0.25">
      <c r="A502" s="11">
        <v>4.1000000000000002E-2</v>
      </c>
      <c r="B502" t="s">
        <v>647</v>
      </c>
    </row>
    <row r="503" spans="1:2" x14ac:dyDescent="0.25">
      <c r="A503" s="11">
        <v>0.16700000000000001</v>
      </c>
      <c r="B503" t="s">
        <v>649</v>
      </c>
    </row>
    <row r="504" spans="1:2" x14ac:dyDescent="0.25">
      <c r="A504" s="11">
        <v>6.9000000000000006E-2</v>
      </c>
      <c r="B504" t="s">
        <v>647</v>
      </c>
    </row>
    <row r="505" spans="1:2" x14ac:dyDescent="0.25">
      <c r="A505" s="11">
        <v>0.10100000000000001</v>
      </c>
      <c r="B505" t="s">
        <v>647</v>
      </c>
    </row>
    <row r="506" spans="1:2" x14ac:dyDescent="0.25">
      <c r="A506" s="11">
        <v>7.0000000000000007E-2</v>
      </c>
      <c r="B506" t="s">
        <v>648</v>
      </c>
    </row>
    <row r="507" spans="1:2" x14ac:dyDescent="0.25">
      <c r="A507" s="11">
        <v>0.123</v>
      </c>
      <c r="B507" t="s">
        <v>646</v>
      </c>
    </row>
    <row r="508" spans="1:2" x14ac:dyDescent="0.25">
      <c r="A508" s="11">
        <v>0.23499999999999999</v>
      </c>
      <c r="B508" t="s">
        <v>648</v>
      </c>
    </row>
    <row r="509" spans="1:2" x14ac:dyDescent="0.25">
      <c r="A509" s="11">
        <v>0.02</v>
      </c>
      <c r="B509" t="s">
        <v>647</v>
      </c>
    </row>
    <row r="510" spans="1:2" x14ac:dyDescent="0.25">
      <c r="A510" s="11">
        <v>9.8000000000000004E-2</v>
      </c>
      <c r="B510" t="s">
        <v>649</v>
      </c>
    </row>
    <row r="511" spans="1:2" x14ac:dyDescent="0.25">
      <c r="A511" s="11">
        <v>0.108</v>
      </c>
      <c r="B511" t="s">
        <v>647</v>
      </c>
    </row>
    <row r="512" spans="1:2" x14ac:dyDescent="0.25">
      <c r="A512" s="11">
        <v>0.20899999999999999</v>
      </c>
      <c r="B512" t="s">
        <v>647</v>
      </c>
    </row>
    <row r="513" spans="1:2" x14ac:dyDescent="0.25">
      <c r="A513" s="11">
        <v>0.11899999999999999</v>
      </c>
      <c r="B513" t="s">
        <v>648</v>
      </c>
    </row>
    <row r="514" spans="1:2" x14ac:dyDescent="0.25">
      <c r="A514" s="11">
        <v>0.14599999999999999</v>
      </c>
      <c r="B514" t="s">
        <v>649</v>
      </c>
    </row>
    <row r="515" spans="1:2" x14ac:dyDescent="0.25">
      <c r="A515" s="11">
        <v>3.2000000000000001E-2</v>
      </c>
      <c r="B515" t="s">
        <v>649</v>
      </c>
    </row>
    <row r="516" spans="1:2" x14ac:dyDescent="0.25">
      <c r="A516" s="11">
        <v>0</v>
      </c>
      <c r="B516" t="s">
        <v>647</v>
      </c>
    </row>
    <row r="517" spans="1:2" x14ac:dyDescent="0.25">
      <c r="A517" s="11">
        <v>0</v>
      </c>
      <c r="B517" t="s">
        <v>647</v>
      </c>
    </row>
    <row r="518" spans="1:2" x14ac:dyDescent="0.25">
      <c r="A518" s="11">
        <v>0.157</v>
      </c>
      <c r="B518" t="s">
        <v>647</v>
      </c>
    </row>
    <row r="519" spans="1:2" x14ac:dyDescent="0.25">
      <c r="A519" s="11">
        <v>0.107</v>
      </c>
      <c r="B519" t="s">
        <v>646</v>
      </c>
    </row>
    <row r="520" spans="1:2" x14ac:dyDescent="0.25">
      <c r="A520" s="11">
        <v>0.13800000000000001</v>
      </c>
      <c r="B520" t="s">
        <v>649</v>
      </c>
    </row>
    <row r="521" spans="1:2" x14ac:dyDescent="0.25">
      <c r="A521" s="11">
        <v>4.9000000000000002E-2</v>
      </c>
      <c r="B521" t="s">
        <v>646</v>
      </c>
    </row>
    <row r="522" spans="1:2" x14ac:dyDescent="0.25">
      <c r="A522" s="11">
        <v>0.18</v>
      </c>
      <c r="B522" t="s">
        <v>649</v>
      </c>
    </row>
    <row r="523" spans="1:2" x14ac:dyDescent="0.25">
      <c r="A523" s="11">
        <v>0.1</v>
      </c>
      <c r="B523" t="s">
        <v>647</v>
      </c>
    </row>
    <row r="524" spans="1:2" x14ac:dyDescent="0.25">
      <c r="A524" s="11">
        <v>0</v>
      </c>
      <c r="B524" t="s">
        <v>647</v>
      </c>
    </row>
    <row r="525" spans="1:2" x14ac:dyDescent="0.25">
      <c r="A525" s="11">
        <v>9.4E-2</v>
      </c>
      <c r="B525" t="s">
        <v>646</v>
      </c>
    </row>
    <row r="526" spans="1:2" x14ac:dyDescent="0.25">
      <c r="A526" s="11">
        <v>0.17</v>
      </c>
      <c r="B526" t="s">
        <v>648</v>
      </c>
    </row>
    <row r="527" spans="1:2" x14ac:dyDescent="0.25">
      <c r="A527" s="11">
        <v>0.22500000000000001</v>
      </c>
      <c r="B527" t="s">
        <v>646</v>
      </c>
    </row>
    <row r="528" spans="1:2" x14ac:dyDescent="0.25">
      <c r="A528" s="11">
        <v>0.13500000000000001</v>
      </c>
      <c r="B528" t="s">
        <v>646</v>
      </c>
    </row>
    <row r="529" spans="1:2" x14ac:dyDescent="0.25">
      <c r="A529" s="11">
        <v>0</v>
      </c>
      <c r="B529" t="s">
        <v>647</v>
      </c>
    </row>
    <row r="530" spans="1:2" x14ac:dyDescent="0.25">
      <c r="A530" s="11">
        <v>5.8999999999999997E-2</v>
      </c>
      <c r="B530" t="s">
        <v>646</v>
      </c>
    </row>
    <row r="531" spans="1:2" x14ac:dyDescent="0.25">
      <c r="A531" s="11">
        <v>0</v>
      </c>
      <c r="B531" t="s">
        <v>646</v>
      </c>
    </row>
    <row r="532" spans="1:2" x14ac:dyDescent="0.25">
      <c r="A532" s="11">
        <v>3.7999999999999999E-2</v>
      </c>
      <c r="B532" t="s">
        <v>647</v>
      </c>
    </row>
    <row r="533" spans="1:2" x14ac:dyDescent="0.25">
      <c r="A533" s="11">
        <v>0.122</v>
      </c>
      <c r="B533" t="s">
        <v>649</v>
      </c>
    </row>
    <row r="534" spans="1:2" x14ac:dyDescent="0.25">
      <c r="A534" s="11">
        <v>0.114</v>
      </c>
      <c r="B534" t="s">
        <v>649</v>
      </c>
    </row>
    <row r="535" spans="1:2" x14ac:dyDescent="0.25">
      <c r="A535" s="11">
        <v>6.6000000000000003E-2</v>
      </c>
      <c r="B535" t="s">
        <v>646</v>
      </c>
    </row>
    <row r="536" spans="1:2" x14ac:dyDescent="0.25">
      <c r="A536" s="11">
        <v>0.248</v>
      </c>
      <c r="B536" t="s">
        <v>646</v>
      </c>
    </row>
    <row r="537" spans="1:2" x14ac:dyDescent="0.25">
      <c r="A537" s="11">
        <v>0.19</v>
      </c>
      <c r="B537" t="s">
        <v>648</v>
      </c>
    </row>
    <row r="538" spans="1:2" x14ac:dyDescent="0.25">
      <c r="A538" s="11">
        <v>0.14899999999999999</v>
      </c>
      <c r="B538" t="s">
        <v>649</v>
      </c>
    </row>
    <row r="539" spans="1:2" x14ac:dyDescent="0.25">
      <c r="A539" s="11">
        <v>8.6999999999999994E-2</v>
      </c>
      <c r="B539" t="s">
        <v>648</v>
      </c>
    </row>
    <row r="540" spans="1:2" x14ac:dyDescent="0.25">
      <c r="A540" s="11">
        <v>4.3999999999999997E-2</v>
      </c>
      <c r="B540" t="s">
        <v>646</v>
      </c>
    </row>
    <row r="541" spans="1:2" x14ac:dyDescent="0.25">
      <c r="A541" s="11">
        <v>0.107</v>
      </c>
      <c r="B541" t="s">
        <v>646</v>
      </c>
    </row>
    <row r="542" spans="1:2" x14ac:dyDescent="0.25">
      <c r="A542" s="11">
        <v>8.8999999999999996E-2</v>
      </c>
      <c r="B542" t="s">
        <v>649</v>
      </c>
    </row>
    <row r="543" spans="1:2" x14ac:dyDescent="0.25">
      <c r="A543" s="11">
        <v>0</v>
      </c>
      <c r="B543" t="s">
        <v>646</v>
      </c>
    </row>
    <row r="544" spans="1:2" x14ac:dyDescent="0.25">
      <c r="A544" s="11">
        <v>0.13300000000000001</v>
      </c>
      <c r="B544" t="s">
        <v>647</v>
      </c>
    </row>
    <row r="545" spans="1:2" x14ac:dyDescent="0.25">
      <c r="A545" s="11">
        <v>5.8999999999999997E-2</v>
      </c>
      <c r="B545" t="s">
        <v>646</v>
      </c>
    </row>
    <row r="546" spans="1:2" x14ac:dyDescent="0.25">
      <c r="A546" s="11">
        <v>0.115</v>
      </c>
      <c r="B546" t="s">
        <v>649</v>
      </c>
    </row>
    <row r="547" spans="1:2" x14ac:dyDescent="0.25">
      <c r="A547" s="11">
        <v>0.21199999999999999</v>
      </c>
      <c r="B547" t="s">
        <v>648</v>
      </c>
    </row>
    <row r="548" spans="1:2" x14ac:dyDescent="0.25">
      <c r="A548" s="11">
        <v>0.23699999999999999</v>
      </c>
      <c r="B548" t="s">
        <v>646</v>
      </c>
    </row>
    <row r="549" spans="1:2" x14ac:dyDescent="0.25">
      <c r="A549" s="11">
        <v>0.20799999999999999</v>
      </c>
      <c r="B549" t="s">
        <v>648</v>
      </c>
    </row>
    <row r="550" spans="1:2" x14ac:dyDescent="0.25">
      <c r="A550" s="11">
        <v>0.123</v>
      </c>
      <c r="B550" t="s">
        <v>649</v>
      </c>
    </row>
    <row r="551" spans="1:2" x14ac:dyDescent="0.25">
      <c r="A551" s="11">
        <v>0.17499999999999999</v>
      </c>
      <c r="B551" t="s">
        <v>648</v>
      </c>
    </row>
    <row r="552" spans="1:2" x14ac:dyDescent="0.25">
      <c r="A552" s="11">
        <v>0.17</v>
      </c>
      <c r="B552" t="s">
        <v>649</v>
      </c>
    </row>
    <row r="553" spans="1:2" x14ac:dyDescent="0.25">
      <c r="A553" s="11">
        <v>0.21199999999999999</v>
      </c>
      <c r="B553" t="s">
        <v>648</v>
      </c>
    </row>
    <row r="554" spans="1:2" x14ac:dyDescent="0.25">
      <c r="A554" s="11">
        <v>0.157</v>
      </c>
      <c r="B554" t="s">
        <v>647</v>
      </c>
    </row>
    <row r="555" spans="1:2" x14ac:dyDescent="0.25">
      <c r="A555" s="11">
        <v>4.2000000000000003E-2</v>
      </c>
      <c r="B555" t="s">
        <v>649</v>
      </c>
    </row>
    <row r="556" spans="1:2" x14ac:dyDescent="0.25">
      <c r="A556" s="11">
        <v>8.6999999999999994E-2</v>
      </c>
      <c r="B556" t="s">
        <v>646</v>
      </c>
    </row>
    <row r="557" spans="1:2" x14ac:dyDescent="0.25">
      <c r="A557" s="11">
        <v>0.125</v>
      </c>
      <c r="B557" t="s">
        <v>647</v>
      </c>
    </row>
    <row r="558" spans="1:2" x14ac:dyDescent="0.25">
      <c r="A558" s="11">
        <v>0</v>
      </c>
      <c r="B558" t="s">
        <v>647</v>
      </c>
    </row>
    <row r="559" spans="1:2" x14ac:dyDescent="0.25">
      <c r="A559" s="11">
        <v>5.3999999999999999E-2</v>
      </c>
      <c r="B559" t="s">
        <v>648</v>
      </c>
    </row>
    <row r="560" spans="1:2" x14ac:dyDescent="0.25">
      <c r="A560" s="11">
        <v>0.21099999999999999</v>
      </c>
      <c r="B560" t="s">
        <v>648</v>
      </c>
    </row>
    <row r="561" spans="1:2" x14ac:dyDescent="0.25">
      <c r="A561" s="11">
        <v>0.122</v>
      </c>
      <c r="B561" t="s">
        <v>646</v>
      </c>
    </row>
    <row r="562" spans="1:2" x14ac:dyDescent="0.25">
      <c r="A562" s="11">
        <v>0.12</v>
      </c>
      <c r="B562" t="s">
        <v>647</v>
      </c>
    </row>
    <row r="563" spans="1:2" x14ac:dyDescent="0.25">
      <c r="A563" s="11">
        <v>0.14499999999999999</v>
      </c>
      <c r="B563" t="s">
        <v>648</v>
      </c>
    </row>
    <row r="564" spans="1:2" x14ac:dyDescent="0.25">
      <c r="A564" s="11">
        <v>5.5E-2</v>
      </c>
      <c r="B564" t="s">
        <v>646</v>
      </c>
    </row>
    <row r="565" spans="1:2" x14ac:dyDescent="0.25">
      <c r="A565" s="11">
        <v>0.13700000000000001</v>
      </c>
      <c r="B565" t="s">
        <v>648</v>
      </c>
    </row>
    <row r="566" spans="1:2" x14ac:dyDescent="0.25">
      <c r="A566" s="11">
        <v>6.8000000000000005E-2</v>
      </c>
      <c r="B566" t="s">
        <v>649</v>
      </c>
    </row>
    <row r="567" spans="1:2" x14ac:dyDescent="0.25">
      <c r="A567" s="11">
        <v>0.14299999999999999</v>
      </c>
      <c r="B567" t="s">
        <v>649</v>
      </c>
    </row>
    <row r="568" spans="1:2" x14ac:dyDescent="0.25">
      <c r="A568" s="11">
        <v>0.126</v>
      </c>
      <c r="B568" t="s">
        <v>646</v>
      </c>
    </row>
    <row r="569" spans="1:2" x14ac:dyDescent="0.25">
      <c r="A569" s="11">
        <v>9.1999999999999998E-2</v>
      </c>
      <c r="B569" t="s">
        <v>646</v>
      </c>
    </row>
    <row r="570" spans="1:2" x14ac:dyDescent="0.25">
      <c r="A570" s="11">
        <v>0.19700000000000001</v>
      </c>
      <c r="B570" t="s">
        <v>649</v>
      </c>
    </row>
    <row r="571" spans="1:2" x14ac:dyDescent="0.25">
      <c r="A571" s="11">
        <v>0</v>
      </c>
      <c r="B571" t="s">
        <v>648</v>
      </c>
    </row>
    <row r="572" spans="1:2" x14ac:dyDescent="0.25">
      <c r="A572" s="11">
        <v>2.9000000000000001E-2</v>
      </c>
      <c r="B572" t="s">
        <v>647</v>
      </c>
    </row>
    <row r="573" spans="1:2" x14ac:dyDescent="0.25">
      <c r="A573" s="11">
        <v>8.2000000000000003E-2</v>
      </c>
      <c r="B573" t="s">
        <v>647</v>
      </c>
    </row>
    <row r="574" spans="1:2" x14ac:dyDescent="0.25">
      <c r="A574" s="11">
        <v>6.4000000000000001E-2</v>
      </c>
      <c r="B574" t="s">
        <v>647</v>
      </c>
    </row>
    <row r="575" spans="1:2" x14ac:dyDescent="0.25">
      <c r="A575" s="11">
        <v>0.20699999999999999</v>
      </c>
      <c r="B575" t="s">
        <v>648</v>
      </c>
    </row>
    <row r="576" spans="1:2" x14ac:dyDescent="0.25">
      <c r="A576" s="11">
        <v>5.6000000000000001E-2</v>
      </c>
      <c r="B576" t="s">
        <v>648</v>
      </c>
    </row>
    <row r="577" spans="1:2" x14ac:dyDescent="0.25">
      <c r="A577" s="11">
        <v>0.121</v>
      </c>
      <c r="B577" t="s">
        <v>649</v>
      </c>
    </row>
    <row r="578" spans="1:2" x14ac:dyDescent="0.25">
      <c r="A578" s="11">
        <v>7.1999999999999995E-2</v>
      </c>
      <c r="B578" t="s">
        <v>648</v>
      </c>
    </row>
    <row r="579" spans="1:2" x14ac:dyDescent="0.25">
      <c r="A579" s="11">
        <v>7.1999999999999995E-2</v>
      </c>
      <c r="B579" t="s">
        <v>648</v>
      </c>
    </row>
    <row r="580" spans="1:2" x14ac:dyDescent="0.25">
      <c r="A580" s="11">
        <v>0.13500000000000001</v>
      </c>
      <c r="B580" t="s">
        <v>649</v>
      </c>
    </row>
    <row r="581" spans="1:2" x14ac:dyDescent="0.25">
      <c r="A581" s="11">
        <v>6.7000000000000004E-2</v>
      </c>
      <c r="B581" t="s">
        <v>649</v>
      </c>
    </row>
    <row r="582" spans="1:2" x14ac:dyDescent="0.25">
      <c r="A582" s="11">
        <v>0.13200000000000001</v>
      </c>
      <c r="B582" t="s">
        <v>646</v>
      </c>
    </row>
    <row r="583" spans="1:2" x14ac:dyDescent="0.25">
      <c r="A583" s="11">
        <v>0.01</v>
      </c>
      <c r="B583" t="s">
        <v>648</v>
      </c>
    </row>
    <row r="584" spans="1:2" x14ac:dyDescent="0.25">
      <c r="A584" s="11">
        <v>0.22600000000000001</v>
      </c>
      <c r="B584" t="s">
        <v>648</v>
      </c>
    </row>
    <row r="585" spans="1:2" x14ac:dyDescent="0.25">
      <c r="A585" s="11">
        <v>0.16300000000000001</v>
      </c>
      <c r="B585" t="s">
        <v>647</v>
      </c>
    </row>
    <row r="586" spans="1:2" x14ac:dyDescent="0.25">
      <c r="A586" s="11">
        <v>0.14099999999999999</v>
      </c>
      <c r="B586" t="s">
        <v>646</v>
      </c>
    </row>
    <row r="587" spans="1:2" x14ac:dyDescent="0.25">
      <c r="A587" s="11">
        <v>4.1000000000000002E-2</v>
      </c>
      <c r="B587" t="s">
        <v>648</v>
      </c>
    </row>
    <row r="588" spans="1:2" x14ac:dyDescent="0.25">
      <c r="A588" s="11">
        <v>0</v>
      </c>
      <c r="B588" t="s">
        <v>648</v>
      </c>
    </row>
    <row r="589" spans="1:2" x14ac:dyDescent="0.25">
      <c r="A589" s="11">
        <v>9.2999999999999999E-2</v>
      </c>
      <c r="B589" t="s">
        <v>646</v>
      </c>
    </row>
    <row r="590" spans="1:2" x14ac:dyDescent="0.25">
      <c r="A590" s="11">
        <v>0.10299999999999999</v>
      </c>
      <c r="B590" t="s">
        <v>647</v>
      </c>
    </row>
    <row r="591" spans="1:2" x14ac:dyDescent="0.25">
      <c r="A591" s="11">
        <v>8.7999999999999995E-2</v>
      </c>
      <c r="B591" t="s">
        <v>649</v>
      </c>
    </row>
    <row r="592" spans="1:2" x14ac:dyDescent="0.25">
      <c r="A592" s="11">
        <v>0</v>
      </c>
      <c r="B592" t="s">
        <v>649</v>
      </c>
    </row>
    <row r="593" spans="1:2" x14ac:dyDescent="0.25">
      <c r="A593" s="11">
        <v>0.17399999999999999</v>
      </c>
      <c r="B593" t="s">
        <v>649</v>
      </c>
    </row>
    <row r="594" spans="1:2" x14ac:dyDescent="0.25">
      <c r="A594" s="11">
        <v>0.14599999999999999</v>
      </c>
      <c r="B594" t="s">
        <v>648</v>
      </c>
    </row>
    <row r="595" spans="1:2" x14ac:dyDescent="0.25">
      <c r="A595" s="11">
        <v>0.192</v>
      </c>
      <c r="B595" t="s">
        <v>647</v>
      </c>
    </row>
    <row r="596" spans="1:2" x14ac:dyDescent="0.25">
      <c r="A596" s="11">
        <v>0.08</v>
      </c>
      <c r="B596" t="s">
        <v>649</v>
      </c>
    </row>
    <row r="597" spans="1:2" x14ac:dyDescent="0.25">
      <c r="A597" s="11">
        <v>7.2999999999999995E-2</v>
      </c>
      <c r="B597" t="s">
        <v>646</v>
      </c>
    </row>
    <row r="598" spans="1:2" x14ac:dyDescent="0.25">
      <c r="A598" s="11">
        <v>4.2999999999999997E-2</v>
      </c>
      <c r="B598" t="s">
        <v>648</v>
      </c>
    </row>
    <row r="599" spans="1:2" x14ac:dyDescent="0.25">
      <c r="A599" s="11">
        <v>0.14000000000000001</v>
      </c>
      <c r="B599" t="s">
        <v>646</v>
      </c>
    </row>
    <row r="600" spans="1:2" x14ac:dyDescent="0.25">
      <c r="A600" s="11">
        <v>0.187</v>
      </c>
      <c r="B600" t="s">
        <v>647</v>
      </c>
    </row>
    <row r="601" spans="1:2" x14ac:dyDescent="0.25">
      <c r="A601" s="11">
        <v>0.13300000000000001</v>
      </c>
      <c r="B601" t="s">
        <v>648</v>
      </c>
    </row>
    <row r="602" spans="1:2" x14ac:dyDescent="0.25">
      <c r="A602" s="11">
        <v>8.9999999999999993E-3</v>
      </c>
      <c r="B602" t="s">
        <v>649</v>
      </c>
    </row>
    <row r="603" spans="1:2" x14ac:dyDescent="0.25">
      <c r="A603" s="11">
        <v>0.16</v>
      </c>
      <c r="B603" t="s">
        <v>648</v>
      </c>
    </row>
    <row r="604" spans="1:2" x14ac:dyDescent="0.25">
      <c r="A604" s="11">
        <v>7.0999999999999994E-2</v>
      </c>
      <c r="B604" t="s">
        <v>649</v>
      </c>
    </row>
    <row r="605" spans="1:2" x14ac:dyDescent="0.25">
      <c r="A605" s="11">
        <v>0.15</v>
      </c>
      <c r="B605" t="s">
        <v>647</v>
      </c>
    </row>
    <row r="606" spans="1:2" x14ac:dyDescent="0.25">
      <c r="A606" s="11">
        <v>0.19</v>
      </c>
      <c r="B606" t="s">
        <v>649</v>
      </c>
    </row>
    <row r="607" spans="1:2" x14ac:dyDescent="0.25">
      <c r="A607" s="11">
        <v>0.186</v>
      </c>
      <c r="B607" t="s">
        <v>648</v>
      </c>
    </row>
    <row r="608" spans="1:2" x14ac:dyDescent="0.25">
      <c r="A608" s="11">
        <v>0.10299999999999999</v>
      </c>
      <c r="B608" t="s">
        <v>647</v>
      </c>
    </row>
    <row r="609" spans="1:2" x14ac:dyDescent="0.25">
      <c r="A609" s="11">
        <v>9.7000000000000003E-2</v>
      </c>
      <c r="B609" t="s">
        <v>646</v>
      </c>
    </row>
    <row r="610" spans="1:2" x14ac:dyDescent="0.25">
      <c r="A610" s="11">
        <v>0.16300000000000001</v>
      </c>
      <c r="B610" t="s">
        <v>646</v>
      </c>
    </row>
    <row r="611" spans="1:2" x14ac:dyDescent="0.25">
      <c r="A611" s="11">
        <v>0.12</v>
      </c>
      <c r="B611" t="s">
        <v>646</v>
      </c>
    </row>
    <row r="612" spans="1:2" x14ac:dyDescent="0.25">
      <c r="A612" s="11">
        <v>0.104</v>
      </c>
      <c r="B612" t="s">
        <v>648</v>
      </c>
    </row>
    <row r="613" spans="1:2" x14ac:dyDescent="0.25">
      <c r="A613" s="11">
        <v>0.19400000000000001</v>
      </c>
      <c r="B613" t="s">
        <v>648</v>
      </c>
    </row>
    <row r="614" spans="1:2" x14ac:dyDescent="0.25">
      <c r="A614" s="11">
        <v>0</v>
      </c>
      <c r="B614" t="s">
        <v>648</v>
      </c>
    </row>
    <row r="615" spans="1:2" x14ac:dyDescent="0.25">
      <c r="A615" s="11">
        <v>2.1999999999999999E-2</v>
      </c>
      <c r="B615" t="s">
        <v>646</v>
      </c>
    </row>
    <row r="616" spans="1:2" x14ac:dyDescent="0.25">
      <c r="A616" s="11">
        <v>0.17100000000000001</v>
      </c>
      <c r="B616" t="s">
        <v>649</v>
      </c>
    </row>
    <row r="617" spans="1:2" x14ac:dyDescent="0.25">
      <c r="A617" s="11">
        <v>8.1000000000000003E-2</v>
      </c>
      <c r="B617" t="s">
        <v>647</v>
      </c>
    </row>
    <row r="618" spans="1:2" x14ac:dyDescent="0.25">
      <c r="A618" s="11">
        <v>4.0000000000000001E-3</v>
      </c>
      <c r="B618" t="s">
        <v>646</v>
      </c>
    </row>
    <row r="619" spans="1:2" x14ac:dyDescent="0.25">
      <c r="A619" s="11">
        <v>0.10199999999999999</v>
      </c>
      <c r="B619" t="s">
        <v>649</v>
      </c>
    </row>
    <row r="620" spans="1:2" x14ac:dyDescent="0.25">
      <c r="A620" s="11">
        <v>0.109</v>
      </c>
      <c r="B620" t="s">
        <v>649</v>
      </c>
    </row>
    <row r="621" spans="1:2" x14ac:dyDescent="0.25">
      <c r="A621" s="11">
        <v>4.7E-2</v>
      </c>
      <c r="B621" t="s">
        <v>649</v>
      </c>
    </row>
    <row r="622" spans="1:2" x14ac:dyDescent="0.25">
      <c r="A622" s="11">
        <v>0.16500000000000001</v>
      </c>
      <c r="B622" t="s">
        <v>646</v>
      </c>
    </row>
    <row r="623" spans="1:2" x14ac:dyDescent="0.25">
      <c r="A623" s="11">
        <v>0.186</v>
      </c>
      <c r="B623" t="s">
        <v>648</v>
      </c>
    </row>
    <row r="624" spans="1:2" x14ac:dyDescent="0.25">
      <c r="A624" s="11">
        <v>0.192</v>
      </c>
      <c r="B624" t="s">
        <v>647</v>
      </c>
    </row>
    <row r="625" spans="1:2" x14ac:dyDescent="0.25">
      <c r="A625" s="11">
        <v>0.113</v>
      </c>
      <c r="B625" t="s">
        <v>646</v>
      </c>
    </row>
    <row r="626" spans="1:2" x14ac:dyDescent="0.25">
      <c r="A626" s="11">
        <v>0.161</v>
      </c>
      <c r="B626" t="s">
        <v>647</v>
      </c>
    </row>
    <row r="627" spans="1:2" x14ac:dyDescent="0.25">
      <c r="A627" s="11">
        <v>0.114</v>
      </c>
      <c r="B627" t="s">
        <v>647</v>
      </c>
    </row>
    <row r="628" spans="1:2" x14ac:dyDescent="0.25">
      <c r="A628" s="11">
        <v>0.159</v>
      </c>
      <c r="B628" t="s">
        <v>647</v>
      </c>
    </row>
    <row r="629" spans="1:2" x14ac:dyDescent="0.25">
      <c r="A629" s="11">
        <v>0.151</v>
      </c>
      <c r="B629" t="s">
        <v>647</v>
      </c>
    </row>
    <row r="630" spans="1:2" x14ac:dyDescent="0.25">
      <c r="A630" s="11">
        <v>0</v>
      </c>
      <c r="B630" t="s">
        <v>648</v>
      </c>
    </row>
    <row r="631" spans="1:2" x14ac:dyDescent="0.25">
      <c r="A631" s="11">
        <v>6.2E-2</v>
      </c>
      <c r="B631" t="s">
        <v>649</v>
      </c>
    </row>
    <row r="632" spans="1:2" x14ac:dyDescent="0.25">
      <c r="A632" s="11">
        <v>0.13900000000000001</v>
      </c>
      <c r="B632" t="s">
        <v>647</v>
      </c>
    </row>
    <row r="633" spans="1:2" x14ac:dyDescent="0.25">
      <c r="A633" s="11">
        <v>0.17299999999999999</v>
      </c>
      <c r="B633" t="s">
        <v>647</v>
      </c>
    </row>
  </sheetData>
  <conditionalFormatting sqref="A2:A1048576">
    <cfRule type="cellIs" dxfId="0" priority="1" operator="greaterThan">
      <formula>0.5</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3C26-3F01-44D1-95BA-E838D37ED81B}">
  <dimension ref="A3:P52"/>
  <sheetViews>
    <sheetView topLeftCell="L3" workbookViewId="0">
      <selection activeCell="AD22" sqref="AD22"/>
    </sheetView>
  </sheetViews>
  <sheetFormatPr defaultRowHeight="15" x14ac:dyDescent="0.25"/>
  <cols>
    <col min="1" max="1" width="11.28515625" bestFit="1" customWidth="1"/>
    <col min="2" max="2" width="20.7109375" bestFit="1" customWidth="1"/>
    <col min="4" max="4" width="17.85546875" bestFit="1" customWidth="1"/>
    <col min="5" max="5" width="16.28515625" bestFit="1" customWidth="1"/>
    <col min="6" max="6" width="10.5703125" bestFit="1" customWidth="1"/>
    <col min="7" max="7" width="12.140625" bestFit="1" customWidth="1"/>
    <col min="8" max="8" width="13.140625" bestFit="1" customWidth="1"/>
    <col min="9" max="10" width="9.5703125" bestFit="1" customWidth="1"/>
    <col min="11" max="11" width="11.28515625" bestFit="1" customWidth="1"/>
    <col min="13" max="13" width="13.140625" bestFit="1" customWidth="1"/>
    <col min="14" max="14" width="24.85546875" bestFit="1" customWidth="1"/>
    <col min="16" max="16" width="13.5703125" customWidth="1"/>
  </cols>
  <sheetData>
    <row r="3" spans="1:16" ht="30" x14ac:dyDescent="0.25">
      <c r="A3" s="20" t="s">
        <v>1524</v>
      </c>
      <c r="B3" t="s">
        <v>1436</v>
      </c>
      <c r="D3" s="20" t="s">
        <v>1525</v>
      </c>
      <c r="E3" s="20" t="s">
        <v>1462</v>
      </c>
      <c r="M3" s="20" t="s">
        <v>1434</v>
      </c>
      <c r="N3" t="s">
        <v>1530</v>
      </c>
      <c r="O3" s="26" t="s">
        <v>3</v>
      </c>
      <c r="P3" s="26" t="s">
        <v>13</v>
      </c>
    </row>
    <row r="4" spans="1:16" x14ac:dyDescent="0.25">
      <c r="A4" s="21" t="s">
        <v>1491</v>
      </c>
      <c r="B4" s="4">
        <v>371604.58273999998</v>
      </c>
      <c r="D4" s="20" t="s">
        <v>1434</v>
      </c>
      <c r="E4" t="s">
        <v>711</v>
      </c>
      <c r="F4" t="s">
        <v>710</v>
      </c>
      <c r="G4" t="s">
        <v>709</v>
      </c>
      <c r="H4" t="s">
        <v>1422</v>
      </c>
      <c r="I4" t="s">
        <v>708</v>
      </c>
      <c r="J4" t="s">
        <v>707</v>
      </c>
      <c r="K4" t="s">
        <v>1435</v>
      </c>
      <c r="M4" s="21" t="s">
        <v>646</v>
      </c>
      <c r="N4" s="11">
        <v>0.11954482758620684</v>
      </c>
      <c r="O4" t="s">
        <v>646</v>
      </c>
      <c r="P4" s="11">
        <f>IFERROR(GETPIVOTDATA("Average of DiscountPct(%)",$N$4,"Region",O4),"")</f>
        <v>0.11954482758620684</v>
      </c>
    </row>
    <row r="5" spans="1:16" x14ac:dyDescent="0.25">
      <c r="A5" s="21" t="s">
        <v>1492</v>
      </c>
      <c r="B5" s="4">
        <v>239506.82714000004</v>
      </c>
      <c r="D5" s="21" t="s">
        <v>646</v>
      </c>
      <c r="E5" s="4">
        <v>177919.81969999999</v>
      </c>
      <c r="F5" s="4">
        <v>192042.35206999999</v>
      </c>
      <c r="G5" s="4">
        <v>164839.30455999999</v>
      </c>
      <c r="H5" s="4">
        <v>16237.344229999999</v>
      </c>
      <c r="I5" s="4">
        <v>145453.94626999996</v>
      </c>
      <c r="J5" s="4">
        <v>141171.08466999998</v>
      </c>
      <c r="K5" s="4">
        <v>837663.85149999999</v>
      </c>
      <c r="M5" s="21" t="s">
        <v>648</v>
      </c>
      <c r="N5" s="11">
        <v>0.12364968152866235</v>
      </c>
      <c r="O5" t="s">
        <v>648</v>
      </c>
      <c r="P5" s="11">
        <f t="shared" ref="P5:P8" si="0">IFERROR(GETPIVOTDATA("Average of DiscountPct(%)",$N$4,"Region",O5),"")</f>
        <v>0.12364968152866235</v>
      </c>
    </row>
    <row r="6" spans="1:16" x14ac:dyDescent="0.25">
      <c r="A6" s="21" t="s">
        <v>1493</v>
      </c>
      <c r="B6" s="4">
        <v>336135.16749999998</v>
      </c>
      <c r="D6" s="21" t="s">
        <v>648</v>
      </c>
      <c r="E6" s="4">
        <v>258674.92591000002</v>
      </c>
      <c r="F6" s="4">
        <v>175298.68431999997</v>
      </c>
      <c r="G6" s="4">
        <v>96609.647519999999</v>
      </c>
      <c r="H6" s="4">
        <v>777.95999999999913</v>
      </c>
      <c r="I6" s="4">
        <v>261943.84436999995</v>
      </c>
      <c r="J6" s="4">
        <v>69035.709220000004</v>
      </c>
      <c r="K6" s="4">
        <v>862340.77133999986</v>
      </c>
      <c r="M6" s="21" t="s">
        <v>647</v>
      </c>
      <c r="N6" s="11">
        <v>0.12683625730994155</v>
      </c>
      <c r="O6" t="s">
        <v>647</v>
      </c>
      <c r="P6" s="11">
        <f t="shared" si="0"/>
        <v>0.12683625730994155</v>
      </c>
    </row>
    <row r="7" spans="1:16" x14ac:dyDescent="0.25">
      <c r="A7" s="21" t="s">
        <v>1494</v>
      </c>
      <c r="B7" s="4">
        <v>339044.67039000004</v>
      </c>
      <c r="D7" s="21" t="s">
        <v>647</v>
      </c>
      <c r="E7" s="4">
        <v>229217.47858</v>
      </c>
      <c r="F7" s="4">
        <v>151146.74599000002</v>
      </c>
      <c r="G7" s="4">
        <v>128045.00806000001</v>
      </c>
      <c r="H7" s="4">
        <v>20547.545489999997</v>
      </c>
      <c r="I7" s="4">
        <v>149042.38968999998</v>
      </c>
      <c r="J7" s="4">
        <v>153258.55984000003</v>
      </c>
      <c r="K7" s="4">
        <v>831257.72765000002</v>
      </c>
      <c r="M7" s="21" t="s">
        <v>649</v>
      </c>
      <c r="N7" s="11">
        <v>0.11483018867924533</v>
      </c>
      <c r="O7" t="s">
        <v>649</v>
      </c>
      <c r="P7" s="11">
        <f t="shared" si="0"/>
        <v>0.11483018867924533</v>
      </c>
    </row>
    <row r="8" spans="1:16" x14ac:dyDescent="0.25">
      <c r="A8" s="21" t="s">
        <v>1495</v>
      </c>
      <c r="B8" s="4">
        <v>383755.4196599999</v>
      </c>
      <c r="D8" s="21" t="s">
        <v>649</v>
      </c>
      <c r="E8" s="4">
        <v>292716.95204</v>
      </c>
      <c r="F8" s="4">
        <v>105550.85220000002</v>
      </c>
      <c r="G8" s="4">
        <v>111692.81024999999</v>
      </c>
      <c r="H8" s="4">
        <v>8028.7064599999994</v>
      </c>
      <c r="I8" s="4">
        <v>200067.16276999997</v>
      </c>
      <c r="J8" s="4">
        <v>151779.17228999996</v>
      </c>
      <c r="K8" s="4">
        <v>869835.65601000004</v>
      </c>
      <c r="M8" s="21" t="s">
        <v>1435</v>
      </c>
      <c r="N8" s="11">
        <v>0.12135126582278491</v>
      </c>
      <c r="P8" t="str">
        <f t="shared" si="0"/>
        <v/>
      </c>
    </row>
    <row r="9" spans="1:16" x14ac:dyDescent="0.25">
      <c r="A9" s="21" t="s">
        <v>1496</v>
      </c>
      <c r="B9" s="4">
        <v>366808.72249999997</v>
      </c>
      <c r="D9" s="21" t="s">
        <v>1435</v>
      </c>
      <c r="E9" s="4">
        <v>958529.17622999998</v>
      </c>
      <c r="F9" s="4">
        <v>624038.63458000007</v>
      </c>
      <c r="G9" s="4">
        <v>501186.77038999996</v>
      </c>
      <c r="H9" s="4">
        <v>45591.55618</v>
      </c>
      <c r="I9" s="4">
        <v>756507.34309999982</v>
      </c>
      <c r="J9" s="4">
        <v>515244.52601999993</v>
      </c>
      <c r="K9" s="4">
        <v>3401098.0065000001</v>
      </c>
    </row>
    <row r="10" spans="1:16" x14ac:dyDescent="0.25">
      <c r="A10" s="21" t="s">
        <v>1497</v>
      </c>
      <c r="B10" s="4">
        <v>382101.36680000002</v>
      </c>
    </row>
    <row r="11" spans="1:16" x14ac:dyDescent="0.25">
      <c r="A11" s="21" t="s">
        <v>1498</v>
      </c>
      <c r="B11" s="4">
        <v>354378.93716000003</v>
      </c>
      <c r="D11" s="20" t="s">
        <v>1434</v>
      </c>
      <c r="E11" t="s">
        <v>1436</v>
      </c>
    </row>
    <row r="12" spans="1:16" x14ac:dyDescent="0.25">
      <c r="A12" s="21" t="s">
        <v>1499</v>
      </c>
      <c r="B12" s="4">
        <v>433788.64049000002</v>
      </c>
      <c r="D12" s="21" t="s">
        <v>971</v>
      </c>
      <c r="E12" s="4">
        <v>139277.83032000001</v>
      </c>
    </row>
    <row r="13" spans="1:16" x14ac:dyDescent="0.25">
      <c r="A13" s="21" t="s">
        <v>1500</v>
      </c>
      <c r="B13" s="4">
        <v>307793.71461999998</v>
      </c>
      <c r="D13" s="21" t="s">
        <v>781</v>
      </c>
      <c r="E13" s="4">
        <v>109244</v>
      </c>
    </row>
    <row r="14" spans="1:16" x14ac:dyDescent="0.25">
      <c r="A14" s="21" t="s">
        <v>1501</v>
      </c>
      <c r="B14" s="4">
        <v>221608.49786999999</v>
      </c>
      <c r="D14" s="21" t="s">
        <v>1155</v>
      </c>
      <c r="E14" s="4">
        <v>102122.94203999999</v>
      </c>
    </row>
    <row r="15" spans="1:16" x14ac:dyDescent="0.25">
      <c r="A15" s="21" t="s">
        <v>1502</v>
      </c>
      <c r="B15" s="4">
        <v>178642.73714999997</v>
      </c>
      <c r="D15" s="21" t="s">
        <v>909</v>
      </c>
      <c r="E15" s="4">
        <v>92715.25</v>
      </c>
    </row>
    <row r="16" spans="1:16" x14ac:dyDescent="0.25">
      <c r="A16" s="21" t="s">
        <v>1503</v>
      </c>
      <c r="B16" s="4">
        <v>299100.37307999999</v>
      </c>
      <c r="D16" s="21" t="s">
        <v>874</v>
      </c>
      <c r="E16" s="4">
        <v>87404.929919999995</v>
      </c>
    </row>
    <row r="17" spans="1:5" x14ac:dyDescent="0.25">
      <c r="A17" s="21" t="s">
        <v>1504</v>
      </c>
      <c r="B17" s="4">
        <v>223498.20032000003</v>
      </c>
      <c r="D17" s="21" t="s">
        <v>899</v>
      </c>
      <c r="E17" s="4">
        <v>85637.740319999997</v>
      </c>
    </row>
    <row r="18" spans="1:5" x14ac:dyDescent="0.25">
      <c r="A18" s="21" t="s">
        <v>1505</v>
      </c>
      <c r="B18" s="4">
        <v>550462.84643999999</v>
      </c>
      <c r="D18" s="21" t="s">
        <v>1198</v>
      </c>
      <c r="E18" s="4">
        <v>84136.119600000005</v>
      </c>
    </row>
    <row r="19" spans="1:5" x14ac:dyDescent="0.25">
      <c r="A19" s="21" t="s">
        <v>1506</v>
      </c>
      <c r="B19" s="4">
        <v>275628.61962999997</v>
      </c>
      <c r="D19" s="21" t="s">
        <v>1096</v>
      </c>
      <c r="E19" s="4">
        <v>82514.711519999997</v>
      </c>
    </row>
    <row r="20" spans="1:5" x14ac:dyDescent="0.25">
      <c r="A20" s="21" t="s">
        <v>1507</v>
      </c>
      <c r="B20" s="4">
        <v>486970.83348000003</v>
      </c>
      <c r="D20" s="21" t="s">
        <v>1345</v>
      </c>
      <c r="E20" s="4">
        <v>82141.339799999987</v>
      </c>
    </row>
    <row r="21" spans="1:5" x14ac:dyDescent="0.25">
      <c r="A21" s="21" t="s">
        <v>1508</v>
      </c>
      <c r="B21" s="4">
        <v>236474.06157000002</v>
      </c>
      <c r="D21" s="21" t="s">
        <v>1010</v>
      </c>
      <c r="E21" s="4">
        <v>79548.755999999994</v>
      </c>
    </row>
    <row r="22" spans="1:5" x14ac:dyDescent="0.25">
      <c r="A22" s="21" t="s">
        <v>1509</v>
      </c>
      <c r="B22" s="4">
        <v>634490.72337999998</v>
      </c>
      <c r="D22" s="21" t="s">
        <v>1435</v>
      </c>
      <c r="E22" s="4">
        <v>944743.61951999995</v>
      </c>
    </row>
    <row r="23" spans="1:5" x14ac:dyDescent="0.25">
      <c r="A23" s="21" t="s">
        <v>1510</v>
      </c>
      <c r="B23" s="4">
        <v>382009.37596000009</v>
      </c>
    </row>
    <row r="24" spans="1:5" x14ac:dyDescent="0.25">
      <c r="A24" s="21" t="s">
        <v>1511</v>
      </c>
      <c r="B24" s="4">
        <v>215576.67437999998</v>
      </c>
    </row>
    <row r="25" spans="1:5" x14ac:dyDescent="0.25">
      <c r="A25" s="21" t="s">
        <v>1512</v>
      </c>
      <c r="B25" s="4">
        <v>374300.10981000005</v>
      </c>
    </row>
    <row r="26" spans="1:5" x14ac:dyDescent="0.25">
      <c r="A26" s="21" t="s">
        <v>1513</v>
      </c>
      <c r="B26" s="4">
        <v>209101.52076000004</v>
      </c>
    </row>
    <row r="27" spans="1:5" x14ac:dyDescent="0.25">
      <c r="A27" s="21" t="s">
        <v>1514</v>
      </c>
      <c r="B27" s="4">
        <v>469902.36901999998</v>
      </c>
    </row>
    <row r="28" spans="1:5" x14ac:dyDescent="0.25">
      <c r="A28" s="21" t="s">
        <v>1515</v>
      </c>
      <c r="B28" s="4">
        <v>416985.76567000011</v>
      </c>
    </row>
    <row r="29" spans="1:5" x14ac:dyDescent="0.25">
      <c r="A29" s="21" t="s">
        <v>1516</v>
      </c>
      <c r="B29" s="4">
        <v>375285.78266000003</v>
      </c>
    </row>
    <row r="30" spans="1:5" x14ac:dyDescent="0.25">
      <c r="A30" s="21" t="s">
        <v>1517</v>
      </c>
      <c r="B30" s="4">
        <v>127009.5058</v>
      </c>
    </row>
    <row r="31" spans="1:5" x14ac:dyDescent="0.25">
      <c r="A31" s="21" t="s">
        <v>1518</v>
      </c>
      <c r="B31" s="4">
        <v>416944.18554999994</v>
      </c>
    </row>
    <row r="32" spans="1:5" x14ac:dyDescent="0.25">
      <c r="A32" s="21" t="s">
        <v>1519</v>
      </c>
      <c r="B32" s="4">
        <v>241851.10650000002</v>
      </c>
    </row>
    <row r="33" spans="1:2" x14ac:dyDescent="0.25">
      <c r="A33" s="21" t="s">
        <v>1520</v>
      </c>
      <c r="B33" s="4">
        <v>416924.94901000004</v>
      </c>
    </row>
    <row r="34" spans="1:2" x14ac:dyDescent="0.25">
      <c r="A34" s="21" t="s">
        <v>1521</v>
      </c>
      <c r="B34" s="4">
        <v>141266.51418999999</v>
      </c>
    </row>
    <row r="35" spans="1:2" x14ac:dyDescent="0.25">
      <c r="A35" s="21" t="s">
        <v>1522</v>
      </c>
      <c r="B35" s="4">
        <v>347613.18767000007</v>
      </c>
    </row>
    <row r="36" spans="1:2" x14ac:dyDescent="0.25">
      <c r="A36" s="21" t="s">
        <v>1523</v>
      </c>
      <c r="B36" s="4">
        <v>172279.72760000001</v>
      </c>
    </row>
    <row r="37" spans="1:2" x14ac:dyDescent="0.25">
      <c r="A37" s="21" t="s">
        <v>1435</v>
      </c>
      <c r="B37" s="4">
        <v>10928845.716499999</v>
      </c>
    </row>
    <row r="39" spans="1:2" x14ac:dyDescent="0.25">
      <c r="A39" t="s">
        <v>1436</v>
      </c>
    </row>
    <row r="40" spans="1:2" x14ac:dyDescent="0.25">
      <c r="A40" s="4">
        <v>10928845.716499997</v>
      </c>
    </row>
    <row r="42" spans="1:2" x14ac:dyDescent="0.25">
      <c r="A42" t="s">
        <v>1525</v>
      </c>
    </row>
    <row r="43" spans="1:2" x14ac:dyDescent="0.25">
      <c r="A43" s="4">
        <v>3401098.0065000025</v>
      </c>
    </row>
    <row r="45" spans="1:2" x14ac:dyDescent="0.25">
      <c r="A45" t="s">
        <v>1526</v>
      </c>
    </row>
    <row r="46" spans="1:2" x14ac:dyDescent="0.25">
      <c r="A46" s="11">
        <v>-172.40358827839319</v>
      </c>
    </row>
    <row r="48" spans="1:2" x14ac:dyDescent="0.25">
      <c r="A48" t="s">
        <v>1527</v>
      </c>
    </row>
    <row r="49" spans="1:1" x14ac:dyDescent="0.25">
      <c r="A49" s="4">
        <v>17292.477399525313</v>
      </c>
    </row>
    <row r="51" spans="1:1" x14ac:dyDescent="0.25">
      <c r="A51" t="s">
        <v>1529</v>
      </c>
    </row>
    <row r="52" spans="1:1" x14ac:dyDescent="0.25">
      <c r="A52">
        <v>0.27172195892575041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2F8D-ED4F-4ED0-8084-2969CD2832C2}">
  <dimension ref="A1"/>
  <sheetViews>
    <sheetView tabSelected="1" topLeftCell="A7" workbookViewId="0">
      <selection activeCell="D4" sqref="D4"/>
    </sheetView>
  </sheetViews>
  <sheetFormatPr defaultRowHeight="15" x14ac:dyDescent="0.25"/>
  <cols>
    <col min="1" max="16384" width="9.1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 Original</vt:lpstr>
      <vt:lpstr>Excel_Assignment</vt:lpstr>
      <vt:lpstr>Brief</vt:lpstr>
      <vt:lpstr>Cohort Analysis</vt:lpstr>
      <vt:lpstr>SKURevPivot</vt:lpstr>
      <vt:lpstr>ABCSheet</vt:lpstr>
      <vt:lpstr>ABCPivot</vt:lpstr>
      <vt:lpstr>SalespersonPivot</vt:lpstr>
      <vt:lpstr>SalespersonProductivity</vt:lpstr>
      <vt:lpstr>ChannelMixPivot</vt:lpstr>
      <vt:lpstr>ServiceLevelPivot</vt:lpstr>
      <vt:lpstr>PriceCompliancePivot</vt:lpstr>
      <vt:lpstr>WhatIf_Panel</vt:lpstr>
      <vt:lpstr>Discount_Outliers_Data</vt:lpstr>
      <vt:lpstr>Dashboard_Pivots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Sharon Mwangi</cp:lastModifiedBy>
  <dcterms:created xsi:type="dcterms:W3CDTF">2025-09-28T10:49:35Z</dcterms:created>
  <dcterms:modified xsi:type="dcterms:W3CDTF">2026-02-02T11:09:50Z</dcterms:modified>
</cp:coreProperties>
</file>