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mpussintursula-my.sharepoint.com/personal/sharons409_lln_campussintursula_be/Documents/2021-2022/GIP/PROCES/Dashboard/data/"/>
    </mc:Choice>
  </mc:AlternateContent>
  <xr:revisionPtr revIDLastSave="702" documentId="8_{39C50F53-4702-4A46-B97D-6BFC4DF8E621}" xr6:coauthVersionLast="47" xr6:coauthVersionMax="47" xr10:uidLastSave="{5E164E28-94EB-4FFB-9FFD-C2F55369B288}"/>
  <bookViews>
    <workbookView minimized="1" xWindow="315" yWindow="0" windowWidth="20175" windowHeight="10920" tabRatio="1000" firstSheet="3" activeTab="3" xr2:uid="{00000000-000D-0000-FFFF-FFFF00000000}"/>
  </bookViews>
  <sheets>
    <sheet name="Resultatenrek" sheetId="2" r:id="rId1"/>
    <sheet name="Balans" sheetId="1" r:id="rId2"/>
    <sheet name="Gegevens uit de toelichting" sheetId="29" r:id="rId3"/>
    <sheet name="Liquiditeit" sheetId="30" r:id="rId4"/>
    <sheet name="Solvabiliteit" sheetId="31" r:id="rId5"/>
    <sheet name="REV" sheetId="33" r:id="rId6"/>
    <sheet name="KlantLevKrediet" sheetId="34" r:id="rId7"/>
    <sheet name="Voorraad" sheetId="35" r:id="rId8"/>
    <sheet name="Nettobedrijfskapitaal" sheetId="36" state="hidden" r:id="rId9"/>
    <sheet name="verticale analyse balans" sheetId="17" r:id="rId10"/>
    <sheet name="verticale analyse resrek" sheetId="18" r:id="rId11"/>
    <sheet name="horizontale analyse balans" sheetId="19" r:id="rId12"/>
    <sheet name="horizontale analyse resrek" sheetId="20" r:id="rId13"/>
  </sheets>
  <externalReferences>
    <externalReference r:id="rId14"/>
    <externalReference r:id="rId15"/>
  </externalReferences>
  <definedNames>
    <definedName name="_xlnm._FilterDatabase" localSheetId="5" hidden="1">REV!$A$2:$D$5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30" l="1"/>
  <c r="D16" i="30"/>
  <c r="D31" i="30" s="1"/>
  <c r="B16" i="30"/>
  <c r="B31" i="30" s="1"/>
  <c r="C9" i="30"/>
  <c r="C24" i="30" s="1"/>
  <c r="D9" i="30"/>
  <c r="D24" i="30" s="1"/>
  <c r="B9" i="30"/>
  <c r="E101" i="17"/>
  <c r="C101" i="17"/>
  <c r="E96" i="17"/>
  <c r="D96" i="17"/>
  <c r="C96" i="17"/>
  <c r="E94" i="17"/>
  <c r="D94" i="17"/>
  <c r="C94" i="17"/>
  <c r="E91" i="17"/>
  <c r="D91" i="17"/>
  <c r="C91" i="17"/>
  <c r="E90" i="17"/>
  <c r="D90" i="17"/>
  <c r="C90" i="17"/>
  <c r="E89" i="17"/>
  <c r="D89" i="17"/>
  <c r="C89" i="17"/>
  <c r="D88" i="17"/>
  <c r="C88" i="17"/>
  <c r="E86" i="17"/>
  <c r="D86" i="17"/>
  <c r="C86" i="17"/>
  <c r="E85" i="17"/>
  <c r="D85" i="17"/>
  <c r="C85" i="17"/>
  <c r="E84" i="17"/>
  <c r="D84" i="17"/>
  <c r="C84" i="17"/>
  <c r="E83" i="17"/>
  <c r="D83" i="17"/>
  <c r="C83" i="17"/>
  <c r="E82" i="17"/>
  <c r="D82" i="17"/>
  <c r="C82" i="17"/>
  <c r="E81" i="17"/>
  <c r="C81" i="17"/>
  <c r="E80" i="17"/>
  <c r="D80" i="17"/>
  <c r="C80" i="17"/>
  <c r="E79" i="17"/>
  <c r="D79" i="17"/>
  <c r="C79" i="17"/>
  <c r="E78" i="17"/>
  <c r="D78" i="17"/>
  <c r="C78" i="17"/>
  <c r="E77" i="17"/>
  <c r="D77" i="17"/>
  <c r="C77" i="17"/>
  <c r="E76" i="17"/>
  <c r="C76" i="17"/>
  <c r="E75" i="17"/>
  <c r="C75" i="17"/>
  <c r="E73" i="17"/>
  <c r="D73" i="17"/>
  <c r="C73" i="17"/>
  <c r="E71" i="17"/>
  <c r="D71" i="17"/>
  <c r="C71" i="17"/>
  <c r="E70" i="17"/>
  <c r="D70" i="17"/>
  <c r="C70" i="17"/>
  <c r="E66" i="17"/>
  <c r="D66" i="17"/>
  <c r="C66" i="17"/>
  <c r="E62" i="17"/>
  <c r="D62" i="17"/>
  <c r="C62" i="17"/>
  <c r="E61" i="17"/>
  <c r="D61" i="17"/>
  <c r="C61" i="17"/>
  <c r="E60" i="17"/>
  <c r="D60" i="17"/>
  <c r="C60" i="17"/>
  <c r="E57" i="17"/>
  <c r="D57" i="17"/>
  <c r="C57" i="17"/>
  <c r="E56" i="17"/>
  <c r="D56" i="17"/>
  <c r="C56" i="17"/>
  <c r="E55" i="17"/>
  <c r="D55" i="17"/>
  <c r="C55" i="17"/>
  <c r="E44" i="17"/>
  <c r="D44" i="17"/>
  <c r="C44" i="17"/>
  <c r="E43" i="17"/>
  <c r="D43" i="17"/>
  <c r="C43" i="17"/>
  <c r="E42" i="17"/>
  <c r="D42" i="17"/>
  <c r="C42" i="17"/>
  <c r="E38" i="17"/>
  <c r="D38" i="17"/>
  <c r="C38" i="17"/>
  <c r="E37" i="17"/>
  <c r="D37" i="17"/>
  <c r="C37" i="17"/>
  <c r="E36" i="17"/>
  <c r="D36" i="17"/>
  <c r="C36" i="17"/>
  <c r="E35" i="17"/>
  <c r="E29" i="17"/>
  <c r="D29" i="17"/>
  <c r="C29" i="17"/>
  <c r="E28" i="17"/>
  <c r="D28" i="17"/>
  <c r="C28" i="17"/>
  <c r="E27" i="17"/>
  <c r="D27" i="17"/>
  <c r="C27" i="17"/>
  <c r="E25" i="17"/>
  <c r="D25" i="17"/>
  <c r="C25" i="17"/>
  <c r="E23" i="17"/>
  <c r="D23" i="17"/>
  <c r="C23" i="17"/>
  <c r="E21" i="17"/>
  <c r="D21" i="17"/>
  <c r="C21" i="17"/>
  <c r="E20" i="17"/>
  <c r="D20" i="17"/>
  <c r="C20" i="17"/>
  <c r="E19" i="17"/>
  <c r="D19" i="17"/>
  <c r="C19" i="17"/>
  <c r="E18" i="17"/>
  <c r="D18" i="17"/>
  <c r="C18" i="17"/>
  <c r="E17" i="17"/>
  <c r="E12" i="17"/>
  <c r="D12" i="17"/>
  <c r="C12" i="17"/>
  <c r="E11" i="17"/>
  <c r="D11" i="17"/>
  <c r="C11" i="17"/>
  <c r="E6" i="17"/>
  <c r="D6" i="17"/>
  <c r="C6" i="17"/>
  <c r="E41" i="18"/>
  <c r="D41" i="18"/>
  <c r="C41" i="18"/>
  <c r="E40" i="18"/>
  <c r="D40" i="18"/>
  <c r="C40" i="18"/>
  <c r="D38" i="18"/>
  <c r="C38" i="18"/>
  <c r="E35" i="18"/>
  <c r="D35" i="18"/>
  <c r="C35" i="18"/>
  <c r="E34" i="18"/>
  <c r="D34" i="18"/>
  <c r="C34" i="18"/>
  <c r="E32" i="18"/>
  <c r="E30" i="18"/>
  <c r="D30" i="18"/>
  <c r="C30" i="18"/>
  <c r="E26" i="18"/>
  <c r="D26" i="18"/>
  <c r="C26" i="18"/>
  <c r="C23" i="18"/>
  <c r="D8" i="18"/>
  <c r="C8" i="18"/>
  <c r="E6" i="18"/>
  <c r="D6" i="18"/>
  <c r="C6" i="18"/>
  <c r="E41" i="20"/>
  <c r="D41" i="20"/>
  <c r="C41" i="20"/>
  <c r="E40" i="20"/>
  <c r="D40" i="20"/>
  <c r="C40" i="20"/>
  <c r="E38" i="20"/>
  <c r="D38" i="20"/>
  <c r="C38" i="20"/>
  <c r="E35" i="20"/>
  <c r="D35" i="20"/>
  <c r="C35" i="20"/>
  <c r="E34" i="20"/>
  <c r="D34" i="20"/>
  <c r="C34" i="20"/>
  <c r="E30" i="20"/>
  <c r="D30" i="20"/>
  <c r="C30" i="20"/>
  <c r="E26" i="20"/>
  <c r="D26" i="20"/>
  <c r="C26" i="20"/>
  <c r="E23" i="20"/>
  <c r="D23" i="20"/>
  <c r="C23" i="20"/>
  <c r="E8" i="20"/>
  <c r="D8" i="20"/>
  <c r="C8" i="20"/>
  <c r="E6" i="20"/>
  <c r="D6" i="20"/>
  <c r="C6" i="20"/>
  <c r="E100" i="19"/>
  <c r="C100" i="19"/>
  <c r="E95" i="19"/>
  <c r="D95" i="19"/>
  <c r="C95" i="19"/>
  <c r="E93" i="19"/>
  <c r="D93" i="19"/>
  <c r="C93" i="19"/>
  <c r="E90" i="19"/>
  <c r="D90" i="19"/>
  <c r="C90" i="19"/>
  <c r="E89" i="19"/>
  <c r="D89" i="19"/>
  <c r="C89" i="19"/>
  <c r="E88" i="19"/>
  <c r="D88" i="19"/>
  <c r="C88" i="19"/>
  <c r="D87" i="19"/>
  <c r="C87" i="19"/>
  <c r="E85" i="19"/>
  <c r="D85" i="19"/>
  <c r="C85" i="19"/>
  <c r="E84" i="19"/>
  <c r="D84" i="19"/>
  <c r="C84" i="19"/>
  <c r="E83" i="19"/>
  <c r="D83" i="19"/>
  <c r="C83" i="19"/>
  <c r="E82" i="19"/>
  <c r="D82" i="19"/>
  <c r="C82" i="19"/>
  <c r="E81" i="19"/>
  <c r="D81" i="19"/>
  <c r="C81" i="19"/>
  <c r="E80" i="19"/>
  <c r="C80" i="19"/>
  <c r="E79" i="19"/>
  <c r="D79" i="19"/>
  <c r="C79" i="19"/>
  <c r="E78" i="19"/>
  <c r="D78" i="19"/>
  <c r="C78" i="19"/>
  <c r="E77" i="19"/>
  <c r="D77" i="19"/>
  <c r="C77" i="19"/>
  <c r="E76" i="19"/>
  <c r="D76" i="19"/>
  <c r="C76" i="19"/>
  <c r="E75" i="19"/>
  <c r="C75" i="19"/>
  <c r="E74" i="19"/>
  <c r="C74" i="19"/>
  <c r="E72" i="19"/>
  <c r="D72" i="19"/>
  <c r="C72" i="19"/>
  <c r="E70" i="19"/>
  <c r="D70" i="19"/>
  <c r="C70" i="19"/>
  <c r="E69" i="19"/>
  <c r="D69" i="19"/>
  <c r="C69" i="19"/>
  <c r="E65" i="19"/>
  <c r="D65" i="19"/>
  <c r="C65" i="19"/>
  <c r="E61" i="19"/>
  <c r="D61" i="19"/>
  <c r="C61" i="19"/>
  <c r="E60" i="19"/>
  <c r="D60" i="19"/>
  <c r="C60" i="19"/>
  <c r="E59" i="19"/>
  <c r="D59" i="19"/>
  <c r="C59" i="19"/>
  <c r="E56" i="19"/>
  <c r="D56" i="19"/>
  <c r="C56" i="19"/>
  <c r="E55" i="19"/>
  <c r="D55" i="19"/>
  <c r="C55" i="19"/>
  <c r="E54" i="19"/>
  <c r="D54" i="19"/>
  <c r="C54" i="19"/>
  <c r="E43" i="19"/>
  <c r="D43" i="19"/>
  <c r="C43" i="19"/>
  <c r="E42" i="19"/>
  <c r="D42" i="19"/>
  <c r="C42" i="19"/>
  <c r="E41" i="19"/>
  <c r="D41" i="19"/>
  <c r="C41" i="19"/>
  <c r="E37" i="19"/>
  <c r="D37" i="19"/>
  <c r="C37" i="19"/>
  <c r="E36" i="19"/>
  <c r="D36" i="19"/>
  <c r="C36" i="19"/>
  <c r="E35" i="19"/>
  <c r="D35" i="19"/>
  <c r="C35" i="19"/>
  <c r="E34" i="19"/>
  <c r="E28" i="19"/>
  <c r="D28" i="19"/>
  <c r="C28" i="19"/>
  <c r="E27" i="19"/>
  <c r="D27" i="19"/>
  <c r="C27" i="19"/>
  <c r="E26" i="19"/>
  <c r="D26" i="19"/>
  <c r="C26" i="19"/>
  <c r="E23" i="19"/>
  <c r="D23" i="19"/>
  <c r="C23" i="19"/>
  <c r="E21" i="19"/>
  <c r="D21" i="19"/>
  <c r="C21" i="19"/>
  <c r="E20" i="19"/>
  <c r="D20" i="19"/>
  <c r="C20" i="19"/>
  <c r="E19" i="19"/>
  <c r="D19" i="19"/>
  <c r="C19" i="19"/>
  <c r="E18" i="19"/>
  <c r="D18" i="19"/>
  <c r="C18" i="19"/>
  <c r="E17" i="19"/>
  <c r="E12" i="19"/>
  <c r="D12" i="19"/>
  <c r="C12" i="19"/>
  <c r="E11" i="19"/>
  <c r="D11" i="19"/>
  <c r="C11" i="19"/>
  <c r="E6" i="19"/>
  <c r="D6" i="19"/>
  <c r="C6" i="19"/>
  <c r="E7" i="29"/>
  <c r="E6" i="29"/>
  <c r="E3" i="29"/>
  <c r="D6" i="29"/>
  <c r="D4" i="29"/>
  <c r="D3" i="29"/>
  <c r="C6" i="29"/>
  <c r="C4" i="29"/>
  <c r="C3" i="29"/>
  <c r="E38" i="2"/>
  <c r="E38" i="18" s="1"/>
  <c r="E37" i="2"/>
  <c r="E31" i="2"/>
  <c r="E29" i="2"/>
  <c r="E25" i="2"/>
  <c r="E24" i="2"/>
  <c r="E23" i="2"/>
  <c r="E19" i="2"/>
  <c r="E18" i="2"/>
  <c r="E18" i="18" s="1"/>
  <c r="E17" i="2"/>
  <c r="E16" i="2"/>
  <c r="E16" i="18" s="1"/>
  <c r="E15" i="2"/>
  <c r="E14" i="2"/>
  <c r="E14" i="18" s="1"/>
  <c r="E13" i="2"/>
  <c r="E12" i="2"/>
  <c r="E12" i="18" s="1"/>
  <c r="E11" i="2"/>
  <c r="D9" i="34" s="1"/>
  <c r="E8" i="2"/>
  <c r="E7" i="2"/>
  <c r="E5" i="2"/>
  <c r="E4" i="2"/>
  <c r="D37" i="2"/>
  <c r="D36" i="2" s="1"/>
  <c r="D32" i="2"/>
  <c r="D31" i="2"/>
  <c r="D29" i="2"/>
  <c r="D25" i="2"/>
  <c r="D24" i="2"/>
  <c r="D23" i="2"/>
  <c r="D19" i="2"/>
  <c r="D18" i="2"/>
  <c r="D17" i="2"/>
  <c r="D16" i="2"/>
  <c r="D15" i="2"/>
  <c r="D14" i="2"/>
  <c r="D13" i="2"/>
  <c r="D12" i="2"/>
  <c r="D11" i="2"/>
  <c r="C9" i="34" s="1"/>
  <c r="D7" i="2"/>
  <c r="D5" i="2"/>
  <c r="D4" i="2"/>
  <c r="D29" i="18" s="1"/>
  <c r="C37" i="2"/>
  <c r="C36" i="2" s="1"/>
  <c r="C32" i="2"/>
  <c r="C31" i="2"/>
  <c r="C29" i="2"/>
  <c r="C29" i="20" s="1"/>
  <c r="C25" i="2"/>
  <c r="C24" i="2"/>
  <c r="D24" i="20" s="1"/>
  <c r="C19" i="2"/>
  <c r="D19" i="20" s="1"/>
  <c r="C18" i="2"/>
  <c r="C18" i="20" s="1"/>
  <c r="C17" i="2"/>
  <c r="C16" i="2"/>
  <c r="C16" i="20" s="1"/>
  <c r="C15" i="2"/>
  <c r="C14" i="2"/>
  <c r="C13" i="2"/>
  <c r="C12" i="2"/>
  <c r="C11" i="2"/>
  <c r="C7" i="2"/>
  <c r="D7" i="20" s="1"/>
  <c r="C5" i="2"/>
  <c r="D5" i="20" s="1"/>
  <c r="C4" i="2"/>
  <c r="C4" i="18" s="1"/>
  <c r="D101" i="1"/>
  <c r="C16" i="30" s="1"/>
  <c r="C31" i="30" s="1"/>
  <c r="D100" i="1"/>
  <c r="D99" i="1"/>
  <c r="D98" i="1"/>
  <c r="D97" i="1" s="1"/>
  <c r="D95" i="1"/>
  <c r="D93" i="1"/>
  <c r="D81" i="1"/>
  <c r="D76" i="1" s="1"/>
  <c r="D75" i="1" s="1"/>
  <c r="D72" i="1"/>
  <c r="D69" i="1"/>
  <c r="D65" i="1"/>
  <c r="D64" i="19" s="1"/>
  <c r="D64" i="1"/>
  <c r="D63" i="1"/>
  <c r="D59" i="1"/>
  <c r="D54" i="1"/>
  <c r="D46" i="1"/>
  <c r="C11" i="30" s="1"/>
  <c r="C26" i="30" s="1"/>
  <c r="D45" i="1"/>
  <c r="C10" i="30" s="1"/>
  <c r="C25" i="30" s="1"/>
  <c r="D41" i="1"/>
  <c r="D40" i="1"/>
  <c r="D39" i="19" s="1"/>
  <c r="D35" i="1"/>
  <c r="D34" i="1"/>
  <c r="D33" i="1"/>
  <c r="D32" i="1"/>
  <c r="D31" i="19" s="1"/>
  <c r="D24" i="1"/>
  <c r="D22" i="1" s="1"/>
  <c r="D17" i="1"/>
  <c r="D16" i="1"/>
  <c r="D13" i="1"/>
  <c r="D10" i="1"/>
  <c r="D9" i="1"/>
  <c r="D8" i="1"/>
  <c r="E100" i="1"/>
  <c r="E99" i="1"/>
  <c r="E98" i="1"/>
  <c r="E95" i="1"/>
  <c r="E93" i="1"/>
  <c r="E92" i="1" s="1"/>
  <c r="D8" i="34" s="1"/>
  <c r="E88" i="1"/>
  <c r="E72" i="1"/>
  <c r="E69" i="1"/>
  <c r="E65" i="1"/>
  <c r="E64" i="1"/>
  <c r="E63" i="1"/>
  <c r="E59" i="1"/>
  <c r="E54" i="1"/>
  <c r="E53" i="1" s="1"/>
  <c r="E46" i="1"/>
  <c r="D11" i="30" s="1"/>
  <c r="D26" i="30" s="1"/>
  <c r="E45" i="1"/>
  <c r="E41" i="1"/>
  <c r="E40" i="1"/>
  <c r="E34" i="1"/>
  <c r="E33" i="1"/>
  <c r="E32" i="1"/>
  <c r="E24" i="1"/>
  <c r="E22" i="1" s="1"/>
  <c r="E16" i="1"/>
  <c r="E13" i="1"/>
  <c r="E10" i="1"/>
  <c r="E9" i="1"/>
  <c r="E8" i="1"/>
  <c r="C100" i="1"/>
  <c r="C99" i="19" s="1"/>
  <c r="C99" i="1"/>
  <c r="C98" i="19" s="1"/>
  <c r="C98" i="1"/>
  <c r="C95" i="1"/>
  <c r="C93" i="1"/>
  <c r="C92" i="1" s="1"/>
  <c r="C69" i="1"/>
  <c r="C72" i="1"/>
  <c r="C71" i="19" s="1"/>
  <c r="C65" i="1"/>
  <c r="C64" i="19" s="1"/>
  <c r="C64" i="1"/>
  <c r="C63" i="19" s="1"/>
  <c r="C63" i="1"/>
  <c r="C59" i="1"/>
  <c r="C58" i="19" s="1"/>
  <c r="C54" i="1"/>
  <c r="C53" i="19" s="1"/>
  <c r="C46" i="1"/>
  <c r="B11" i="30" s="1"/>
  <c r="B26" i="30" s="1"/>
  <c r="C45" i="1"/>
  <c r="C41" i="1"/>
  <c r="C40" i="19" s="1"/>
  <c r="C40" i="1"/>
  <c r="C39" i="19" s="1"/>
  <c r="C35" i="1"/>
  <c r="C34" i="19" s="1"/>
  <c r="C34" i="1"/>
  <c r="C33" i="19" s="1"/>
  <c r="C33" i="1"/>
  <c r="E32" i="19" s="1"/>
  <c r="C32" i="1"/>
  <c r="C13" i="1"/>
  <c r="C13" i="19" s="1"/>
  <c r="C10" i="1"/>
  <c r="C10" i="19" s="1"/>
  <c r="C9" i="1"/>
  <c r="C9" i="19" s="1"/>
  <c r="C8" i="1"/>
  <c r="C16" i="1"/>
  <c r="C16" i="19" s="1"/>
  <c r="C17" i="1"/>
  <c r="C24" i="1"/>
  <c r="C22" i="1" s="1"/>
  <c r="C8" i="19"/>
  <c r="C53" i="1"/>
  <c r="C52" i="19" s="1"/>
  <c r="C94" i="19"/>
  <c r="D33" i="19"/>
  <c r="C14" i="20"/>
  <c r="C18" i="18"/>
  <c r="C24" i="20"/>
  <c r="D7" i="18"/>
  <c r="D11" i="20"/>
  <c r="C17" i="19"/>
  <c r="C62" i="19"/>
  <c r="C4" i="34"/>
  <c r="C4" i="20"/>
  <c r="D12" i="20"/>
  <c r="C29" i="18"/>
  <c r="D12" i="18"/>
  <c r="D31" i="18"/>
  <c r="E15" i="1"/>
  <c r="D10" i="19"/>
  <c r="E31" i="18"/>
  <c r="E14" i="20"/>
  <c r="E18" i="20"/>
  <c r="E25" i="20"/>
  <c r="D18" i="18" l="1"/>
  <c r="D25" i="18"/>
  <c r="C24" i="19"/>
  <c r="C12" i="18"/>
  <c r="C14" i="18"/>
  <c r="C32" i="18"/>
  <c r="D14" i="18"/>
  <c r="D16" i="18"/>
  <c r="D23" i="18"/>
  <c r="D36" i="18"/>
  <c r="C39" i="1"/>
  <c r="D44" i="19"/>
  <c r="E16" i="20"/>
  <c r="E12" i="20"/>
  <c r="D63" i="19"/>
  <c r="E63" i="19"/>
  <c r="D37" i="18"/>
  <c r="C5" i="34"/>
  <c r="C3" i="34" s="1"/>
  <c r="C16" i="18"/>
  <c r="C12" i="20"/>
  <c r="B5" i="34"/>
  <c r="C31" i="18"/>
  <c r="E32" i="20"/>
  <c r="C24" i="18"/>
  <c r="D14" i="20"/>
  <c r="C7" i="18"/>
  <c r="D17" i="19"/>
  <c r="E8" i="19"/>
  <c r="E31" i="19"/>
  <c r="E68" i="19"/>
  <c r="C22" i="2"/>
  <c r="C22" i="18" s="1"/>
  <c r="D4" i="18"/>
  <c r="D16" i="20"/>
  <c r="D4" i="20"/>
  <c r="B4" i="34"/>
  <c r="C32" i="20"/>
  <c r="D18" i="20"/>
  <c r="C7" i="20"/>
  <c r="E64" i="19"/>
  <c r="E58" i="19"/>
  <c r="C97" i="1"/>
  <c r="E31" i="1"/>
  <c r="E30" i="1" s="1"/>
  <c r="D7" i="30" s="1"/>
  <c r="E52" i="19"/>
  <c r="E68" i="1"/>
  <c r="E94" i="19"/>
  <c r="E97" i="1"/>
  <c r="E87" i="1" s="1"/>
  <c r="D68" i="1"/>
  <c r="D98" i="19"/>
  <c r="C15" i="18"/>
  <c r="C17" i="18"/>
  <c r="C28" i="2"/>
  <c r="D3" i="2"/>
  <c r="D13" i="18"/>
  <c r="D15" i="18"/>
  <c r="D17" i="18"/>
  <c r="D19" i="18"/>
  <c r="D24" i="18"/>
  <c r="D29" i="20"/>
  <c r="E4" i="20"/>
  <c r="E7" i="20"/>
  <c r="E28" i="2"/>
  <c r="C28" i="20"/>
  <c r="C28" i="18"/>
  <c r="D34" i="19"/>
  <c r="D58" i="19"/>
  <c r="C22" i="20"/>
  <c r="E3" i="2"/>
  <c r="E3" i="18" s="1"/>
  <c r="C15" i="1"/>
  <c r="C15" i="19" s="1"/>
  <c r="C68" i="1"/>
  <c r="D13" i="19"/>
  <c r="D45" i="19"/>
  <c r="E45" i="19"/>
  <c r="D5" i="18"/>
  <c r="C97" i="19"/>
  <c r="C32" i="19"/>
  <c r="D96" i="19"/>
  <c r="C96" i="19"/>
  <c r="D67" i="1"/>
  <c r="D67" i="19"/>
  <c r="C36" i="18"/>
  <c r="D36" i="20"/>
  <c r="E96" i="19"/>
  <c r="D16" i="19"/>
  <c r="D32" i="19"/>
  <c r="D40" i="19"/>
  <c r="E17" i="18"/>
  <c r="E37" i="18"/>
  <c r="C27" i="2"/>
  <c r="D10" i="2"/>
  <c r="C5" i="35" s="1"/>
  <c r="D22" i="2"/>
  <c r="D22" i="18" s="1"/>
  <c r="D28" i="2"/>
  <c r="D28" i="20" s="1"/>
  <c r="C58" i="1"/>
  <c r="C52" i="1" s="1"/>
  <c r="B2" i="31" s="1"/>
  <c r="D39" i="1"/>
  <c r="C8" i="30" s="1"/>
  <c r="C23" i="30" s="1"/>
  <c r="C27" i="30" s="1"/>
  <c r="E92" i="19"/>
  <c r="D9" i="19"/>
  <c r="D15" i="1"/>
  <c r="E29" i="20"/>
  <c r="E40" i="19"/>
  <c r="E29" i="18"/>
  <c r="B3" i="34"/>
  <c r="C15" i="20"/>
  <c r="C7" i="1"/>
  <c r="C7" i="19" s="1"/>
  <c r="D94" i="19"/>
  <c r="E7" i="1"/>
  <c r="E7" i="19" s="1"/>
  <c r="E16" i="19"/>
  <c r="D99" i="19"/>
  <c r="E67" i="1"/>
  <c r="D3" i="18"/>
  <c r="E28" i="18"/>
  <c r="E27" i="2"/>
  <c r="E14" i="1"/>
  <c r="D4" i="34"/>
  <c r="E39" i="19"/>
  <c r="E39" i="1"/>
  <c r="D10" i="30"/>
  <c r="D25" i="30" s="1"/>
  <c r="E44" i="19"/>
  <c r="E62" i="19"/>
  <c r="E58" i="1"/>
  <c r="D7" i="34"/>
  <c r="D12" i="34" s="1"/>
  <c r="D8" i="19"/>
  <c r="D7" i="1"/>
  <c r="D7" i="19" s="1"/>
  <c r="E5" i="20"/>
  <c r="C5" i="20"/>
  <c r="B9" i="34"/>
  <c r="C11" i="18"/>
  <c r="E11" i="20"/>
  <c r="C13" i="20"/>
  <c r="D13" i="20"/>
  <c r="C17" i="20"/>
  <c r="D17" i="20"/>
  <c r="E17" i="20"/>
  <c r="C19" i="20"/>
  <c r="E19" i="20"/>
  <c r="C25" i="18"/>
  <c r="C25" i="20"/>
  <c r="D31" i="20"/>
  <c r="C31" i="20"/>
  <c r="D37" i="20"/>
  <c r="C37" i="20"/>
  <c r="E37" i="20"/>
  <c r="D32" i="20"/>
  <c r="D32" i="18"/>
  <c r="D5" i="34"/>
  <c r="D3" i="34" s="1"/>
  <c r="E25" i="18"/>
  <c r="E4" i="18"/>
  <c r="E5" i="18"/>
  <c r="E23" i="18"/>
  <c r="E8" i="18"/>
  <c r="E11" i="18"/>
  <c r="E13" i="18"/>
  <c r="E15" i="18"/>
  <c r="E19" i="18"/>
  <c r="E24" i="18"/>
  <c r="D21" i="2"/>
  <c r="D21" i="18" s="1"/>
  <c r="C21" i="2"/>
  <c r="C21" i="18" s="1"/>
  <c r="E28" i="20"/>
  <c r="D38" i="19"/>
  <c r="D22" i="20"/>
  <c r="D9" i="2"/>
  <c r="D9" i="18" s="1"/>
  <c r="C3" i="2"/>
  <c r="C10" i="2"/>
  <c r="E10" i="20" s="1"/>
  <c r="E10" i="2"/>
  <c r="E22" i="2"/>
  <c r="D4" i="35"/>
  <c r="E15" i="19"/>
  <c r="C36" i="20"/>
  <c r="D31" i="1"/>
  <c r="E13" i="20"/>
  <c r="E71" i="19"/>
  <c r="E7" i="18"/>
  <c r="E15" i="20"/>
  <c r="E24" i="20"/>
  <c r="D24" i="19"/>
  <c r="E98" i="19"/>
  <c r="D11" i="18"/>
  <c r="C37" i="18"/>
  <c r="E31" i="20"/>
  <c r="D25" i="20"/>
  <c r="C19" i="18"/>
  <c r="D15" i="20"/>
  <c r="C13" i="18"/>
  <c r="C11" i="20"/>
  <c r="C5" i="18"/>
  <c r="E53" i="19"/>
  <c r="C31" i="19"/>
  <c r="C31" i="1"/>
  <c r="B10" i="30"/>
  <c r="B25" i="30" s="1"/>
  <c r="C44" i="19"/>
  <c r="C68" i="19"/>
  <c r="D68" i="19"/>
  <c r="E10" i="19"/>
  <c r="E33" i="19"/>
  <c r="D53" i="1"/>
  <c r="D52" i="1" s="1"/>
  <c r="D53" i="19"/>
  <c r="D62" i="19"/>
  <c r="D58" i="1"/>
  <c r="D92" i="19"/>
  <c r="D92" i="1"/>
  <c r="D71" i="19"/>
  <c r="D97" i="19"/>
  <c r="E9" i="19"/>
  <c r="E24" i="19"/>
  <c r="E97" i="19"/>
  <c r="E36" i="2"/>
  <c r="E36" i="20" s="1"/>
  <c r="D22" i="19"/>
  <c r="B4" i="33"/>
  <c r="C51" i="19"/>
  <c r="C22" i="19"/>
  <c r="C14" i="1"/>
  <c r="E22" i="19"/>
  <c r="E91" i="19"/>
  <c r="D91" i="19"/>
  <c r="C87" i="1"/>
  <c r="B8" i="34"/>
  <c r="B7" i="34" s="1"/>
  <c r="B12" i="34" s="1"/>
  <c r="C91" i="19"/>
  <c r="E13" i="19"/>
  <c r="E99" i="19"/>
  <c r="D57" i="19"/>
  <c r="C57" i="19"/>
  <c r="C92" i="19"/>
  <c r="C45" i="19"/>
  <c r="D15" i="30" l="1"/>
  <c r="E74" i="1"/>
  <c r="D21" i="20"/>
  <c r="D15" i="19"/>
  <c r="D52" i="19"/>
  <c r="B8" i="30"/>
  <c r="B23" i="30" s="1"/>
  <c r="C38" i="19"/>
  <c r="B27" i="30"/>
  <c r="C67" i="1"/>
  <c r="C66" i="19" s="1"/>
  <c r="C67" i="19"/>
  <c r="D10" i="18"/>
  <c r="D14" i="1"/>
  <c r="D5" i="1" s="1"/>
  <c r="E67" i="19"/>
  <c r="D66" i="19"/>
  <c r="D28" i="18"/>
  <c r="D27" i="2"/>
  <c r="C27" i="20"/>
  <c r="C27" i="18"/>
  <c r="C8" i="34"/>
  <c r="C7" i="34" s="1"/>
  <c r="C12" i="34" s="1"/>
  <c r="D87" i="1"/>
  <c r="D30" i="1"/>
  <c r="D30" i="19"/>
  <c r="E22" i="18"/>
  <c r="E21" i="2"/>
  <c r="E21" i="18" s="1"/>
  <c r="B5" i="35"/>
  <c r="C10" i="18"/>
  <c r="C9" i="2"/>
  <c r="C10" i="20"/>
  <c r="E22" i="20"/>
  <c r="E5" i="1"/>
  <c r="D10" i="20"/>
  <c r="D20" i="2"/>
  <c r="E66" i="19"/>
  <c r="E36" i="18"/>
  <c r="C30" i="19"/>
  <c r="C30" i="1"/>
  <c r="D5" i="35"/>
  <c r="D3" i="35" s="1"/>
  <c r="D2" i="35" s="1"/>
  <c r="D11" i="34" s="1"/>
  <c r="D13" i="34" s="1"/>
  <c r="E10" i="18"/>
  <c r="E9" i="2"/>
  <c r="C3" i="20"/>
  <c r="C3" i="18"/>
  <c r="D3" i="20"/>
  <c r="C20" i="2"/>
  <c r="E21" i="20"/>
  <c r="C21" i="20"/>
  <c r="E52" i="1"/>
  <c r="E57" i="19"/>
  <c r="D8" i="30"/>
  <c r="E38" i="19"/>
  <c r="E26" i="1"/>
  <c r="E3" i="20"/>
  <c r="E30" i="19"/>
  <c r="E27" i="18"/>
  <c r="E27" i="20"/>
  <c r="E86" i="19"/>
  <c r="C74" i="1"/>
  <c r="C86" i="19"/>
  <c r="B15" i="30"/>
  <c r="E14" i="19"/>
  <c r="C5" i="1"/>
  <c r="C14" i="19"/>
  <c r="C2" i="31"/>
  <c r="C4" i="33"/>
  <c r="D51" i="19"/>
  <c r="D14" i="19"/>
  <c r="D30" i="30" l="1"/>
  <c r="D32" i="30" s="1"/>
  <c r="D17" i="30"/>
  <c r="D27" i="20"/>
  <c r="D27" i="18"/>
  <c r="D23" i="30"/>
  <c r="D27" i="30" s="1"/>
  <c r="D20" i="30" s="1"/>
  <c r="D12" i="30"/>
  <c r="D4" i="30" s="1"/>
  <c r="D2" i="31"/>
  <c r="D4" i="33"/>
  <c r="E51" i="19"/>
  <c r="B7" i="30"/>
  <c r="B12" i="30" s="1"/>
  <c r="C29" i="19"/>
  <c r="C26" i="1"/>
  <c r="C25" i="19" s="1"/>
  <c r="B4" i="35"/>
  <c r="B3" i="35" s="1"/>
  <c r="B2" i="35" s="1"/>
  <c r="B11" i="34" s="1"/>
  <c r="B13" i="34" s="1"/>
  <c r="E29" i="19"/>
  <c r="E47" i="1"/>
  <c r="E5" i="17" s="1"/>
  <c r="C15" i="30"/>
  <c r="D74" i="1"/>
  <c r="D102" i="1" s="1"/>
  <c r="C3" i="31" s="1"/>
  <c r="C4" i="31" s="1"/>
  <c r="D86" i="19"/>
  <c r="E102" i="1"/>
  <c r="E102" i="17" s="1"/>
  <c r="C20" i="18"/>
  <c r="C33" i="2"/>
  <c r="C20" i="20"/>
  <c r="D20" i="20"/>
  <c r="E9" i="18"/>
  <c r="E20" i="2"/>
  <c r="D20" i="18"/>
  <c r="D33" i="2"/>
  <c r="C9" i="18"/>
  <c r="C9" i="20"/>
  <c r="D9" i="20"/>
  <c r="E9" i="20"/>
  <c r="C4" i="35"/>
  <c r="C3" i="35" s="1"/>
  <c r="C2" i="35" s="1"/>
  <c r="C11" i="34" s="1"/>
  <c r="D29" i="19"/>
  <c r="C7" i="30"/>
  <c r="C12" i="30" s="1"/>
  <c r="D26" i="1"/>
  <c r="D25" i="19" s="1"/>
  <c r="C13" i="34"/>
  <c r="D5" i="19"/>
  <c r="B30" i="30"/>
  <c r="B32" i="30" s="1"/>
  <c r="B20" i="30" s="1"/>
  <c r="B17" i="30"/>
  <c r="B4" i="30" s="1"/>
  <c r="D3" i="31"/>
  <c r="D4" i="31" s="1"/>
  <c r="N20" i="19"/>
  <c r="C5" i="19"/>
  <c r="E5" i="19"/>
  <c r="C47" i="1"/>
  <c r="C74" i="17" s="1"/>
  <c r="C102" i="1"/>
  <c r="E101" i="19" s="1"/>
  <c r="C73" i="19"/>
  <c r="E73" i="19"/>
  <c r="D73" i="19" l="1"/>
  <c r="D47" i="1"/>
  <c r="D102" i="17" s="1"/>
  <c r="E25" i="19"/>
  <c r="D39" i="2"/>
  <c r="D33" i="18"/>
  <c r="E20" i="18"/>
  <c r="E33" i="2"/>
  <c r="E33" i="20" s="1"/>
  <c r="E20" i="20"/>
  <c r="C30" i="30"/>
  <c r="C32" i="30" s="1"/>
  <c r="C20" i="30" s="1"/>
  <c r="C17" i="30"/>
  <c r="C4" i="30" s="1"/>
  <c r="C33" i="20"/>
  <c r="C33" i="18"/>
  <c r="C39" i="2"/>
  <c r="D33" i="20"/>
  <c r="E47" i="17"/>
  <c r="E93" i="17"/>
  <c r="E9" i="17"/>
  <c r="E41" i="17"/>
  <c r="E88" i="17"/>
  <c r="E10" i="17"/>
  <c r="E24" i="17"/>
  <c r="E45" i="17"/>
  <c r="E32" i="17"/>
  <c r="E64" i="17"/>
  <c r="E40" i="17"/>
  <c r="E13" i="17"/>
  <c r="E59" i="17"/>
  <c r="E100" i="17"/>
  <c r="E7" i="17"/>
  <c r="E53" i="17"/>
  <c r="E22" i="17"/>
  <c r="E31" i="17"/>
  <c r="E87" i="17"/>
  <c r="E15" i="17"/>
  <c r="E68" i="17"/>
  <c r="E97" i="17"/>
  <c r="E92" i="17"/>
  <c r="E16" i="17"/>
  <c r="E98" i="17"/>
  <c r="E95" i="17"/>
  <c r="E46" i="17"/>
  <c r="E65" i="17"/>
  <c r="E30" i="17"/>
  <c r="E58" i="17"/>
  <c r="E39" i="17"/>
  <c r="E63" i="17"/>
  <c r="E99" i="17"/>
  <c r="E8" i="17"/>
  <c r="E54" i="17"/>
  <c r="E69" i="17"/>
  <c r="E34" i="17"/>
  <c r="E33" i="17"/>
  <c r="E72" i="17"/>
  <c r="E14" i="17"/>
  <c r="E67" i="17"/>
  <c r="E74" i="17"/>
  <c r="E52" i="17"/>
  <c r="E26" i="17"/>
  <c r="C47" i="17"/>
  <c r="C32" i="17"/>
  <c r="C54" i="17"/>
  <c r="C69" i="17"/>
  <c r="C99" i="17"/>
  <c r="C16" i="17"/>
  <c r="C13" i="17"/>
  <c r="C35" i="17"/>
  <c r="C46" i="17"/>
  <c r="C98" i="17"/>
  <c r="C17" i="17"/>
  <c r="C92" i="17"/>
  <c r="C59" i="17"/>
  <c r="C72" i="17"/>
  <c r="C63" i="17"/>
  <c r="C31" i="17"/>
  <c r="C68" i="17"/>
  <c r="C7" i="17"/>
  <c r="C97" i="17"/>
  <c r="C39" i="17"/>
  <c r="C52" i="17"/>
  <c r="C67" i="17"/>
  <c r="C26" i="17"/>
  <c r="C8" i="17"/>
  <c r="C34" i="17"/>
  <c r="C65" i="17"/>
  <c r="C95" i="17"/>
  <c r="C24" i="17"/>
  <c r="C9" i="17"/>
  <c r="C33" i="17"/>
  <c r="C41" i="17"/>
  <c r="C93" i="17"/>
  <c r="C100" i="17"/>
  <c r="C10" i="17"/>
  <c r="C45" i="17"/>
  <c r="C64" i="17"/>
  <c r="C40" i="17"/>
  <c r="C15" i="17"/>
  <c r="C22" i="17"/>
  <c r="C53" i="17"/>
  <c r="C58" i="17"/>
  <c r="C30" i="17"/>
  <c r="C46" i="19"/>
  <c r="E46" i="19"/>
  <c r="C87" i="17"/>
  <c r="C14" i="17"/>
  <c r="C5" i="17"/>
  <c r="D47" i="17"/>
  <c r="D98" i="17"/>
  <c r="D34" i="17"/>
  <c r="D10" i="17"/>
  <c r="D33" i="17"/>
  <c r="D41" i="17"/>
  <c r="D59" i="17"/>
  <c r="D69" i="17"/>
  <c r="D101" i="17"/>
  <c r="D17" i="17"/>
  <c r="D65" i="17"/>
  <c r="D40" i="17"/>
  <c r="D81" i="17"/>
  <c r="D9" i="17"/>
  <c r="D63" i="17"/>
  <c r="D39" i="17"/>
  <c r="D92" i="17"/>
  <c r="D58" i="17"/>
  <c r="D7" i="17"/>
  <c r="D30" i="17"/>
  <c r="D87" i="17"/>
  <c r="D26" i="17"/>
  <c r="D100" i="17"/>
  <c r="D72" i="17"/>
  <c r="D32" i="17"/>
  <c r="D8" i="17"/>
  <c r="D16" i="17"/>
  <c r="D35" i="17"/>
  <c r="D46" i="17"/>
  <c r="D64" i="17"/>
  <c r="D95" i="17"/>
  <c r="D13" i="17"/>
  <c r="D53" i="17"/>
  <c r="D93" i="17"/>
  <c r="D24" i="17"/>
  <c r="D99" i="17"/>
  <c r="D45" i="17"/>
  <c r="D54" i="17"/>
  <c r="D31" i="17"/>
  <c r="D97" i="17"/>
  <c r="D15" i="17"/>
  <c r="D76" i="17"/>
  <c r="D75" i="17"/>
  <c r="D46" i="19"/>
  <c r="D68" i="17"/>
  <c r="D74" i="17"/>
  <c r="D22" i="17"/>
  <c r="D67" i="17"/>
  <c r="D52" i="17"/>
  <c r="D14" i="17"/>
  <c r="C102" i="17"/>
  <c r="C101" i="19"/>
  <c r="B3" i="31"/>
  <c r="B4" i="31" s="1"/>
  <c r="D101" i="19"/>
  <c r="D5" i="17"/>
  <c r="D42" i="2" l="1"/>
  <c r="D39" i="18"/>
  <c r="C39" i="20"/>
  <c r="C39" i="18"/>
  <c r="C42" i="2"/>
  <c r="D39" i="20"/>
  <c r="E33" i="18"/>
  <c r="E39" i="2"/>
  <c r="E42" i="2" l="1"/>
  <c r="E39" i="18"/>
  <c r="E39" i="20"/>
  <c r="C42" i="18"/>
  <c r="C42" i="20"/>
  <c r="B3" i="33"/>
  <c r="B5" i="33" s="1"/>
  <c r="E42" i="20"/>
  <c r="D42" i="20"/>
  <c r="C3" i="33"/>
  <c r="C5" i="33" s="1"/>
  <c r="D42" i="18"/>
  <c r="D3" i="33" l="1"/>
  <c r="D5" i="33" s="1"/>
  <c r="E42" i="18"/>
</calcChain>
</file>

<file path=xl/sharedStrings.xml><?xml version="1.0" encoding="utf-8"?>
<sst xmlns="http://schemas.openxmlformats.org/spreadsheetml/2006/main" count="670" uniqueCount="248">
  <si>
    <t>Nr.</t>
  </si>
  <si>
    <t>ACTIVA</t>
  </si>
  <si>
    <t>Codes</t>
  </si>
  <si>
    <t>Boekjaar1</t>
  </si>
  <si>
    <t>Boekjaar2</t>
  </si>
  <si>
    <t>Boekjaar3</t>
  </si>
  <si>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</si>
  <si>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</si>
  <si>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</si>
  <si>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</si>
  <si>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t>22/27</t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</si>
  <si>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</si>
  <si>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</si>
  <si>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</si>
  <si>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</si>
  <si>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</si>
  <si>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</si>
  <si>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</si>
  <si>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</si>
  <si>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t>280/1</t>
  </si>
  <si>
    <r>
      <t>Deelnemingen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</si>
  <si>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</si>
  <si>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waarmee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deelnemingsverhouding</t>
    </r>
  </si>
  <si>
    <r>
      <t>bestaat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</si>
  <si>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t>282/3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</si>
  <si>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</si>
  <si>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t>284/8</t>
  </si>
  <si>
    <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</si>
  <si>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</t>
    </r>
  </si>
  <si>
    <t>285/8</t>
  </si>
  <si>
    <r>
      <rPr>
        <b/>
        <sz val="10"/>
        <color rgb="FF000000"/>
        <rFont val="Arial"/>
        <family val="2"/>
      </rPr>
      <t>VLOTTENDE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</si>
  <si>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t>29/58</t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</si>
  <si>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</t>
    </r>
  </si>
  <si>
    <r>
      <t>Handelsvorderingen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</si>
  <si>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</si>
  <si>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rPr>
        <b/>
        <sz val="10"/>
        <color rgb="FF000000"/>
        <rFont val="Arial"/>
        <family val="2"/>
      </rPr>
      <t>Voorraden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</si>
  <si>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t>Voorraden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</si>
  <si>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t>30/36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</si>
  <si>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</si>
  <si>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t>30/31</t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</si>
  <si>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</si>
  <si>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r>
      <t>Gereed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product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</t>
    </r>
  </si>
  <si>
    <r>
      <t>Handelsgoederen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</si>
  <si>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r>
      <t>Onroerende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bestemd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verkoop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</t>
    </r>
  </si>
  <si>
    <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</si>
  <si>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</si>
  <si>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</t>
    </r>
  </si>
  <si>
    <t>40/41</t>
  </si>
  <si>
    <r>
      <rPr>
        <b/>
        <sz val="10"/>
        <color rgb="FF000000"/>
        <rFont val="Arial"/>
        <family val="2"/>
      </rPr>
      <t>Geldbeleggingen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</si>
  <si>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50/53</t>
  </si>
  <si>
    <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</si>
  <si>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</si>
  <si>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t>51/53</t>
  </si>
  <si>
    <r>
      <rPr>
        <b/>
        <sz val="10"/>
        <color rgb="FF000000"/>
        <rFont val="Arial"/>
        <family val="2"/>
      </rPr>
      <t>Liquide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middelen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</si>
  <si>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54/58</t>
  </si>
  <si>
    <r>
      <rPr>
        <b/>
        <sz val="10"/>
        <color rgb="FF000000"/>
        <rFont val="Arial"/>
        <family val="2"/>
      </rPr>
      <t>Overlopende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rekeningen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</si>
  <si>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t>490/1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</si>
  <si>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</si>
  <si>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t>20/58</t>
  </si>
  <si>
    <t>PASSIVA</t>
  </si>
  <si>
    <t>boekjaar2</t>
  </si>
  <si>
    <t>boekjaar3</t>
  </si>
  <si>
    <t>EIGEN VERMOGEN</t>
  </si>
  <si>
    <t>10/15</t>
  </si>
  <si>
    <r>
      <rPr>
        <b/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.....................................................................................</t>
    </r>
  </si>
  <si>
    <r>
      <t>Geplaatst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</si>
  <si>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Niet-opgevraagd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</si>
  <si>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Uitgiftepremies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</si>
  <si>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rPr>
        <b/>
        <sz val="10"/>
        <color rgb="FF000000"/>
        <rFont val="Arial"/>
        <family val="2"/>
      </rPr>
      <t>Herwaarderingsmeerwaarden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</t>
    </r>
  </si>
  <si>
    <r>
      <rPr>
        <b/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</si>
  <si>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r>
      <t>Wettelijke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</si>
  <si>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Onbeschikbare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</si>
  <si>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</si>
  <si>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</si>
  <si>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r>
      <t>Belastingvrije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</si>
  <si>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t>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</si>
  <si>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rPr>
        <b/>
        <sz val="10"/>
        <color rgb="FF000000"/>
        <rFont val="Arial"/>
        <family val="2"/>
      </rPr>
      <t>Overgedragen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winst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(verlies)</t>
    </r>
  </si>
  <si>
    <r>
      <rPr>
        <b/>
        <sz val="10"/>
        <color rgb="FF000000"/>
        <rFont val="Arial"/>
        <family val="2"/>
      </rPr>
      <t>Kapitaalsubsidies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</si>
  <si>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</si>
  <si>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</t>
    </r>
  </si>
  <si>
    <t>160/5</t>
  </si>
  <si>
    <r>
      <t>Pensioenen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verplichtingen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</si>
  <si>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</t>
    </r>
  </si>
  <si>
    <r>
      <t>Grote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herstellings-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onderhoudswerken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</si>
  <si>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</t>
    </r>
  </si>
  <si>
    <t>163/5</t>
  </si>
  <si>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</t>
    </r>
  </si>
  <si>
    <t>SCHULDEN</t>
  </si>
  <si>
    <t>17/49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</si>
  <si>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</si>
  <si>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</si>
  <si>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t>170/4</t>
  </si>
  <si>
    <r>
      <t>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</si>
  <si>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r>
      <t>Niet-achtergestelde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obligatieleningen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</t>
    </r>
  </si>
  <si>
    <r>
      <t>Leasingschulden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</si>
  <si>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Kredietinstellingen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</si>
  <si>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</si>
  <si>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r>
      <t>Handelsschulden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</si>
  <si>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Leveranciers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</si>
  <si>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t>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betalen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wissels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</si>
  <si>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Ontvangen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</si>
  <si>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</si>
  <si>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t>178/9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</si>
  <si>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</t>
    </r>
  </si>
  <si>
    <t>42/48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</si>
  <si>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die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binnen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vervallen</t>
    </r>
  </si>
  <si>
    <t>430/8</t>
  </si>
  <si>
    <t>440/4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</si>
  <si>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betrekking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tot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belastingen,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</si>
  <si>
    <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</si>
  <si>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</t>
    </r>
  </si>
  <si>
    <t>450/3</t>
  </si>
  <si>
    <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</t>
    </r>
  </si>
  <si>
    <t>454/9</t>
  </si>
  <si>
    <t>47/48</t>
  </si>
  <si>
    <t>492/3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</si>
  <si>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PASSIVA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</si>
  <si>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t>10/49</t>
  </si>
  <si>
    <t>Belastingen op de toegevoegde waarde en belastingen
ten last van derde</t>
  </si>
  <si>
    <t>code</t>
  </si>
  <si>
    <t>In rekening gebrachte belasting op de toegevoegde waarde</t>
  </si>
  <si>
    <t>aan de onderneming (aftrekbaar)</t>
  </si>
  <si>
    <t>door de onderneming</t>
  </si>
  <si>
    <t>Ingehouden bedrag ten laste van derden</t>
  </si>
  <si>
    <t>Bedrijfsvoorheffing</t>
  </si>
  <si>
    <t>Roerende voorhefing</t>
  </si>
  <si>
    <t xml:space="preserve">     RESULTATENREKENING</t>
  </si>
  <si>
    <t>Bedrijfsopbrengsten</t>
  </si>
  <si>
    <t>Omzet</t>
  </si>
  <si>
    <t xml:space="preserve"> Wijziging in de voorraad goederen in bewerking 
en gereed product en in de bestellingen in        
 uitvoering (toename +, afname -)</t>
  </si>
  <si>
    <t xml:space="preserve"> Geproduceerde vaste activa</t>
  </si>
  <si>
    <t>Andere bedrijfsopbrengsten</t>
  </si>
  <si>
    <t>Bedrijfskosten ( - )</t>
  </si>
  <si>
    <t>Handelsgoederen, grond- en hulpstoffen</t>
  </si>
  <si>
    <t xml:space="preserve">          1. Aankopen</t>
  </si>
  <si>
    <t>600/8</t>
  </si>
  <si>
    <t xml:space="preserve">          2. Wijzigingen in de voorraad (toename -, afname +)</t>
  </si>
  <si>
    <t>Diensten en diverse goederen</t>
  </si>
  <si>
    <t>Bezoldigingen, sociale lasten en pensioenen</t>
  </si>
  <si>
    <t>Afschrijvingen en waardeverminderingen op
 oprichtingskosten, op IVA en MVA</t>
  </si>
  <si>
    <t xml:space="preserve"> Waardeverminderingen op voorraden,biu en handels- (+) toevoeging (-)terugneming
vorderingen</t>
  </si>
  <si>
    <t>631/4</t>
  </si>
  <si>
    <t xml:space="preserve"> Voorzieningen voor risico's en kosten</t>
  </si>
  <si>
    <t>Andere bedrijfskosten</t>
  </si>
  <si>
    <t>640/8</t>
  </si>
  <si>
    <t>Bedrijfswinst ( + )</t>
  </si>
  <si>
    <t>Financiële opbrengsten</t>
  </si>
  <si>
    <t>Opbrengsten uit financiële vaste activa</t>
  </si>
  <si>
    <t>Opbrengsten uit vlottende activa</t>
  </si>
  <si>
    <t>Andere financiële opbrengsten</t>
  </si>
  <si>
    <t>752/9</t>
  </si>
  <si>
    <t>Financiële kosten ( - )</t>
  </si>
  <si>
    <t xml:space="preserve"> Kosten van schulden</t>
  </si>
  <si>
    <t>waardeverminderingen op vlottende activa
andere dan voorraden en biu en handelsvord</t>
  </si>
  <si>
    <t>Andere financiële kosten</t>
  </si>
  <si>
    <t>652/9</t>
  </si>
  <si>
    <t>Ontrekking aan de uitgestelde belastingen</t>
  </si>
  <si>
    <t>Overboeking naar de uitgestelde belastingen</t>
  </si>
  <si>
    <t>Belastingen op het resultaat ( - ) ( + )</t>
  </si>
  <si>
    <t>67/77</t>
  </si>
  <si>
    <t>Belastingen ( - )</t>
  </si>
  <si>
    <t>Regularisatie van belastingen en terugneming 
van voorzieningen van belastingen</t>
  </si>
  <si>
    <t>Winst van het boekjaar ( + )</t>
  </si>
  <si>
    <t xml:space="preserve"> Ontrekking aan de belastingvrije reserves</t>
  </si>
  <si>
    <t>Overboeking naar de belastinvrije reserves</t>
  </si>
  <si>
    <t>Te bestemmen winst van het boekjaar</t>
  </si>
  <si>
    <t>De liquiditeit is de mate waarin de onderneming haar schulden op KT kan terugbetalen</t>
  </si>
  <si>
    <t>Liquiditeit in ruime zin</t>
  </si>
  <si>
    <t>Totaal</t>
  </si>
  <si>
    <t>Liquiditeit in enge zin</t>
  </si>
  <si>
    <t>Eigen vermogen</t>
  </si>
  <si>
    <t>REV</t>
  </si>
  <si>
    <t>Klantenkrediet</t>
  </si>
  <si>
    <t>Totaal aantal dagen voorraad+klantenkrediet</t>
  </si>
  <si>
    <t>Leverancierskrediet</t>
  </si>
  <si>
    <t>Verschil</t>
  </si>
  <si>
    <t>Solvabiliteit</t>
  </si>
  <si>
    <t xml:space="preserve">Leverancierskrediet </t>
  </si>
  <si>
    <t>kapitaal</t>
  </si>
  <si>
    <t>uitgiftepremies</t>
  </si>
  <si>
    <t>herwaarderingsmeerwaarden</t>
  </si>
  <si>
    <t>reserves</t>
  </si>
  <si>
    <t>Overgedragen winst/verlies</t>
  </si>
  <si>
    <t>kapitaalsubsidies</t>
  </si>
  <si>
    <t>Permanent vermogen</t>
  </si>
  <si>
    <t xml:space="preserve"> vaste activa (inclusief vorderingen &gt;1 jaar)</t>
  </si>
  <si>
    <t>Nettobedrijfskapitaal</t>
  </si>
  <si>
    <t>Niet-recurrente bedrijfsopbrengsten</t>
  </si>
  <si>
    <t>76A</t>
  </si>
  <si>
    <t>70/76A</t>
  </si>
  <si>
    <t>60/66A</t>
  </si>
  <si>
    <t>Niet-recurrente bedrijfskosten</t>
  </si>
  <si>
    <t>635/8</t>
  </si>
  <si>
    <t>75/76B</t>
  </si>
  <si>
    <t>Niet-recurrente financiële opbrengsten</t>
  </si>
  <si>
    <t>76B</t>
  </si>
  <si>
    <t>65/66B</t>
  </si>
  <si>
    <t>Recuurente financiële kosten</t>
  </si>
  <si>
    <t>Niet-recurrente financiële kosten</t>
  </si>
  <si>
    <t>66B</t>
  </si>
  <si>
    <t>recurrente financiële opbrengsten</t>
  </si>
  <si>
    <t>Winst/verlies van het boekjaar voor belasting</t>
  </si>
  <si>
    <t>670/3</t>
  </si>
  <si>
    <t>66/A</t>
  </si>
  <si>
    <t>Boekjaar 1</t>
  </si>
  <si>
    <t>Boekjaar 2</t>
  </si>
  <si>
    <t>Boekjaar 3</t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</si>
  <si>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</si>
  <si>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</si>
  <si>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</si>
  <si>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</si>
  <si>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</si>
  <si>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</si>
  <si>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</si>
  <si>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</si>
  <si>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</si>
  <si>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</si>
  <si>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</si>
  <si>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</si>
  <si>
    <r>
      <t>Deelnemingen</t>
    </r>
    <r>
      <rPr>
        <sz val="10"/>
        <color theme="1"/>
        <rFont val="Arial"/>
        <family val="2"/>
      </rPr>
      <t xml:space="preserve"> </t>
    </r>
  </si>
  <si>
    <t>Vorderingen</t>
  </si>
  <si>
    <t>bestaat</t>
  </si>
  <si>
    <t>Deelnemingen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</si>
  <si>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</si>
  <si>
    <t>Aandelen</t>
  </si>
  <si>
    <t>Vreemd vermogen op LT (inclusief voorzieningen)</t>
  </si>
  <si>
    <t>Netto bedrijfskapitaal</t>
  </si>
  <si>
    <t>Omloopsnelheid voorraden</t>
  </si>
  <si>
    <t>Omlooptijd</t>
  </si>
  <si>
    <t>Behoefte aan bedrijfskapitaal</t>
  </si>
  <si>
    <t>Netto kaspositie</t>
  </si>
  <si>
    <t>21/28</t>
  </si>
  <si>
    <t>boekjaar1</t>
  </si>
  <si>
    <t>Totaal vermogen</t>
  </si>
  <si>
    <t>Winst van het boekjaar na belastingen</t>
  </si>
  <si>
    <t>Handelsvorderingen (code 40)</t>
  </si>
  <si>
    <t>Omzet (code 70) inclusief btw (code 9146)</t>
  </si>
  <si>
    <t>Handelsschulden (code 44)</t>
  </si>
  <si>
    <t>Aankopen (code 600/8 + code 61) incl. btw code 9145</t>
  </si>
  <si>
    <t>Voorraden en bestellingen in uitvoering (code 3)</t>
  </si>
  <si>
    <t>Omzet aan kostprijs (code 60)</t>
  </si>
  <si>
    <t xml:space="preserve">Voorraden en bestellingen in uitvoering </t>
  </si>
  <si>
    <t>Vorderingen op ten hoogste één jaar</t>
  </si>
  <si>
    <t>Geldbeleggingen</t>
  </si>
  <si>
    <t>Liquide middelen</t>
  </si>
  <si>
    <t>Overlopende rekeningen</t>
  </si>
  <si>
    <t xml:space="preserve">Schulden op ten hoogste één jaar </t>
  </si>
  <si>
    <t>Schulden op ten hoogste één 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</si>
</sst>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* #,##0.00_ ;_ * \-#,##0.00_ ;_ * &quot;-&quot;??_ ;_ @_ "/>
    <numFmt numFmtId="165" formatCode="0_ "/>
    <numFmt numFmtId="166" formatCode="0.000_ "/>
  </numFmts>
  <fonts count="35"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i/>
      <sz val="9"/>
      <color rgb="FF000000"/>
      <name val="Helvetica"/>
      <family val="3"/>
      <charset val="134"/>
    </font>
    <font>
      <sz val="8"/>
      <color rgb="FF000000"/>
      <name val="Arial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</font>
    <font>
      <b/>
      <i/>
      <sz val="9"/>
      <color indexed="8"/>
      <name val="Arial"/>
      <family val="2"/>
    </font>
    <font>
      <sz val="11"/>
      <name val="Calibri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142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66" fontId="3" fillId="0" borderId="0" xfId="0" applyNumberFormat="1" applyFont="1" applyFill="1" applyBorder="1" applyAlignment="1">
      <alignment horizontal="left" vertical="top"/>
    </xf>
    <xf numFmtId="166" fontId="2" fillId="0" borderId="0" xfId="0" applyNumberFormat="1" applyFont="1" applyFill="1" applyBorder="1" applyAlignment="1">
      <alignment horizontal="left" vertical="top"/>
    </xf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4" fontId="0" fillId="0" borderId="0" xfId="0" applyNumberFormat="1"/>
    <xf numFmtId="0" fontId="6" fillId="0" borderId="0" xfId="0" applyFont="1" applyBorder="1" applyAlignment="1">
      <alignment wrapText="1"/>
    </xf>
    <xf numFmtId="0" fontId="8" fillId="0" borderId="0" xfId="0" applyFont="1" applyBorder="1"/>
    <xf numFmtId="0" fontId="9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4" fontId="9" fillId="0" borderId="0" xfId="0" applyNumberFormat="1" applyFont="1" applyFill="1" applyBorder="1" applyAlignment="1">
      <alignment horizontal="left" vertical="top"/>
    </xf>
    <xf numFmtId="3" fontId="0" fillId="0" borderId="0" xfId="0" applyNumberFormat="1"/>
    <xf numFmtId="0" fontId="9" fillId="3" borderId="0" xfId="0" applyFont="1" applyFill="1" applyBorder="1" applyAlignment="1">
      <alignment horizontal="left" vertical="top"/>
    </xf>
    <xf numFmtId="0" fontId="11" fillId="3" borderId="0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/>
    <xf numFmtId="165" fontId="9" fillId="0" borderId="0" xfId="0" applyNumberFormat="1" applyFont="1" applyFill="1" applyBorder="1" applyAlignment="1">
      <alignment horizontal="left" vertical="top"/>
    </xf>
    <xf numFmtId="3" fontId="9" fillId="0" borderId="0" xfId="0" applyNumberFormat="1" applyFont="1" applyFill="1" applyBorder="1" applyAlignment="1">
      <alignment horizontal="left" vertical="top"/>
    </xf>
    <xf numFmtId="165" fontId="9" fillId="3" borderId="0" xfId="0" applyNumberFormat="1" applyFont="1" applyFill="1" applyBorder="1" applyAlignment="1">
      <alignment horizontal="left" vertical="top"/>
    </xf>
    <xf numFmtId="10" fontId="10" fillId="3" borderId="0" xfId="1" applyNumberFormat="1" applyFont="1" applyFill="1"/>
    <xf numFmtId="10" fontId="14" fillId="0" borderId="0" xfId="1" applyNumberFormat="1" applyFont="1"/>
    <xf numFmtId="0" fontId="15" fillId="0" borderId="0" xfId="0" applyFont="1" applyFill="1" applyBorder="1"/>
    <xf numFmtId="0" fontId="0" fillId="0" borderId="0" xfId="0" applyAlignment="1">
      <alignment horizontal="center"/>
    </xf>
    <xf numFmtId="2" fontId="10" fillId="0" borderId="0" xfId="0" applyNumberFormat="1" applyFont="1"/>
    <xf numFmtId="2" fontId="9" fillId="0" borderId="0" xfId="0" applyNumberFormat="1" applyFont="1" applyFill="1" applyBorder="1" applyAlignment="1">
      <alignment horizontal="left" vertical="top"/>
    </xf>
    <xf numFmtId="2" fontId="14" fillId="0" borderId="0" xfId="1" applyNumberFormat="1" applyFont="1"/>
    <xf numFmtId="10" fontId="0" fillId="0" borderId="0" xfId="0" applyNumberFormat="1"/>
    <xf numFmtId="10" fontId="10" fillId="2" borderId="0" xfId="1" applyNumberFormat="1" applyFont="1" applyFill="1"/>
    <xf numFmtId="10" fontId="10" fillId="0" borderId="0" xfId="1" applyNumberFormat="1" applyFont="1" applyFill="1"/>
    <xf numFmtId="9" fontId="10" fillId="3" borderId="0" xfId="1" applyFont="1" applyFill="1"/>
    <xf numFmtId="49" fontId="16" fillId="0" borderId="0" xfId="0" applyNumberFormat="1" applyFont="1" applyAlignment="1">
      <alignment horizontal="center"/>
    </xf>
    <xf numFmtId="9" fontId="10" fillId="0" borderId="0" xfId="1" applyFont="1" applyFill="1"/>
    <xf numFmtId="9" fontId="14" fillId="0" borderId="0" xfId="1" applyFont="1"/>
    <xf numFmtId="0" fontId="12" fillId="0" borderId="0" xfId="0" applyFont="1"/>
    <xf numFmtId="164" fontId="17" fillId="0" borderId="0" xfId="2" applyFont="1"/>
    <xf numFmtId="164" fontId="0" fillId="0" borderId="0" xfId="2" applyFont="1"/>
    <xf numFmtId="164" fontId="15" fillId="0" borderId="0" xfId="2" applyFont="1"/>
    <xf numFmtId="0" fontId="0" fillId="0" borderId="2" xfId="0" applyBorder="1"/>
    <xf numFmtId="0" fontId="0" fillId="0" borderId="2" xfId="0" applyBorder="1" applyAlignment="1">
      <alignment wrapText="1"/>
    </xf>
    <xf numFmtId="0" fontId="18" fillId="0" borderId="0" xfId="0" applyFont="1"/>
    <xf numFmtId="4" fontId="0" fillId="0" borderId="0" xfId="0" applyNumberFormat="1" applyFont="1"/>
    <xf numFmtId="164" fontId="18" fillId="0" borderId="0" xfId="2" applyFont="1"/>
    <xf numFmtId="164" fontId="0" fillId="3" borderId="0" xfId="2" applyFont="1" applyFill="1"/>
    <xf numFmtId="164" fontId="17" fillId="3" borderId="0" xfId="2" applyFont="1" applyFill="1"/>
    <xf numFmtId="0" fontId="6" fillId="3" borderId="0" xfId="0" applyFont="1" applyFill="1" applyBorder="1"/>
    <xf numFmtId="0" fontId="15" fillId="0" borderId="0" xfId="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3" borderId="0" xfId="0" applyFont="1" applyFill="1" applyBorder="1"/>
    <xf numFmtId="0" fontId="7" fillId="3" borderId="0" xfId="0" applyFont="1" applyFill="1" applyBorder="1" applyAlignment="1">
      <alignment wrapText="1"/>
    </xf>
    <xf numFmtId="10" fontId="17" fillId="3" borderId="0" xfId="1" applyNumberFormat="1" applyFont="1" applyFill="1"/>
    <xf numFmtId="10" fontId="17" fillId="2" borderId="0" xfId="1" applyNumberFormat="1" applyFont="1" applyFill="1"/>
    <xf numFmtId="10" fontId="17" fillId="0" borderId="0" xfId="1" applyNumberFormat="1" applyFont="1" applyFill="1"/>
    <xf numFmtId="165" fontId="9" fillId="0" borderId="0" xfId="0" applyNumberFormat="1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/>
    </xf>
    <xf numFmtId="10" fontId="10" fillId="4" borderId="0" xfId="1" applyNumberFormat="1" applyFont="1" applyFill="1"/>
    <xf numFmtId="0" fontId="7" fillId="4" borderId="0" xfId="0" applyFont="1" applyFill="1" applyBorder="1"/>
    <xf numFmtId="10" fontId="17" fillId="4" borderId="0" xfId="1" applyNumberFormat="1" applyFont="1" applyFill="1"/>
    <xf numFmtId="0" fontId="0" fillId="5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NumberFormat="1" applyBorder="1"/>
    <xf numFmtId="0" fontId="0" fillId="0" borderId="0" xfId="0" applyNumberFormat="1"/>
    <xf numFmtId="0" fontId="15" fillId="0" borderId="0" xfId="0" applyNumberFormat="1" applyFont="1"/>
    <xf numFmtId="0" fontId="19" fillId="0" borderId="0" xfId="0" applyNumberFormat="1" applyFont="1"/>
    <xf numFmtId="0" fontId="21" fillId="5" borderId="2" xfId="0" applyNumberFormat="1" applyFont="1" applyFill="1" applyBorder="1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21" fillId="0" borderId="2" xfId="0" applyNumberFormat="1" applyFont="1" applyBorder="1"/>
    <xf numFmtId="0" fontId="22" fillId="0" borderId="2" xfId="0" applyNumberFormat="1" applyFont="1" applyBorder="1"/>
    <xf numFmtId="0" fontId="21" fillId="0" borderId="2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23" fillId="0" borderId="0" xfId="0" applyNumberFormat="1" applyFont="1" applyBorder="1" applyAlignment="1">
      <alignment horizontal="right"/>
    </xf>
    <xf numFmtId="0" fontId="19" fillId="0" borderId="2" xfId="0" applyNumberFormat="1" applyFont="1" applyBorder="1" applyAlignment="1">
      <alignment horizontal="center"/>
    </xf>
    <xf numFmtId="0" fontId="19" fillId="0" borderId="2" xfId="0" applyNumberFormat="1" applyFont="1" applyBorder="1"/>
    <xf numFmtId="0" fontId="12" fillId="0" borderId="2" xfId="0" applyNumberFormat="1" applyFont="1" applyBorder="1"/>
    <xf numFmtId="0" fontId="0" fillId="0" borderId="2" xfId="0" applyNumberFormat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2" xfId="0" applyNumberFormat="1" applyFill="1" applyBorder="1"/>
    <xf numFmtId="0" fontId="0" fillId="0" borderId="0" xfId="0" applyNumberFormat="1" applyAlignment="1">
      <alignment horizontal="center"/>
    </xf>
    <xf numFmtId="0" fontId="25" fillId="3" borderId="2" xfId="0" applyNumberFormat="1" applyFont="1" applyFill="1" applyBorder="1"/>
    <xf numFmtId="0" fontId="25" fillId="0" borderId="2" xfId="0" applyNumberFormat="1" applyFont="1" applyBorder="1"/>
    <xf numFmtId="0" fontId="27" fillId="0" borderId="2" xfId="0" applyNumberFormat="1" applyFont="1" applyBorder="1" applyAlignment="1">
      <alignment horizontal="right"/>
    </xf>
    <xf numFmtId="0" fontId="28" fillId="0" borderId="2" xfId="0" applyNumberFormat="1" applyFont="1" applyBorder="1"/>
    <xf numFmtId="0" fontId="25" fillId="0" borderId="2" xfId="0" applyNumberFormat="1" applyFont="1" applyBorder="1" applyAlignment="1">
      <alignment horizontal="right"/>
    </xf>
    <xf numFmtId="0" fontId="26" fillId="0" borderId="0" xfId="0" applyNumberFormat="1" applyFont="1"/>
    <xf numFmtId="0" fontId="29" fillId="0" borderId="2" xfId="0" applyNumberFormat="1" applyFont="1" applyBorder="1" applyAlignment="1">
      <alignment horizontal="right"/>
    </xf>
    <xf numFmtId="0" fontId="4" fillId="0" borderId="2" xfId="0" applyNumberFormat="1" applyFont="1" applyBorder="1" applyAlignment="1">
      <alignment horizontal="right"/>
    </xf>
    <xf numFmtId="0" fontId="30" fillId="3" borderId="2" xfId="0" applyNumberFormat="1" applyFont="1" applyFill="1" applyBorder="1"/>
    <xf numFmtId="0" fontId="12" fillId="3" borderId="2" xfId="0" applyNumberFormat="1" applyFont="1" applyFill="1" applyBorder="1"/>
    <xf numFmtId="0" fontId="0" fillId="0" borderId="3" xfId="0" applyNumberFormat="1" applyBorder="1" applyAlignment="1">
      <alignment horizontal="center"/>
    </xf>
    <xf numFmtId="0" fontId="0" fillId="3" borderId="2" xfId="0" applyNumberFormat="1" applyFill="1" applyBorder="1"/>
    <xf numFmtId="0" fontId="0" fillId="0" borderId="2" xfId="0" applyNumberFormat="1" applyBorder="1" applyAlignment="1">
      <alignment wrapText="1"/>
    </xf>
    <xf numFmtId="0" fontId="9" fillId="0" borderId="0" xfId="0" applyFont="1" applyFill="1" applyBorder="1" applyAlignment="1">
      <alignment horizontal="left" vertical="top" indent="1"/>
    </xf>
    <xf numFmtId="4" fontId="9" fillId="0" borderId="0" xfId="0" applyNumberFormat="1" applyFont="1" applyFill="1" applyBorder="1" applyAlignment="1">
      <alignment horizontal="left" vertical="top" indent="1"/>
    </xf>
    <xf numFmtId="4" fontId="11" fillId="0" borderId="0" xfId="0" applyNumberFormat="1" applyFont="1" applyFill="1" applyBorder="1" applyAlignment="1">
      <alignment horizontal="left" vertical="top"/>
    </xf>
    <xf numFmtId="3" fontId="11" fillId="0" borderId="0" xfId="0" applyNumberFormat="1" applyFont="1" applyFill="1" applyBorder="1" applyAlignment="1">
      <alignment horizontal="left" vertical="top"/>
    </xf>
    <xf numFmtId="3" fontId="9" fillId="0" borderId="0" xfId="0" applyNumberFormat="1" applyFont="1" applyFill="1" applyBorder="1" applyAlignment="1">
      <alignment horizontal="left" vertical="top" indent="1"/>
    </xf>
    <xf numFmtId="4" fontId="31" fillId="3" borderId="0" xfId="0" applyNumberFormat="1" applyFont="1" applyFill="1"/>
    <xf numFmtId="4" fontId="0" fillId="0" borderId="0" xfId="0" applyNumberFormat="1" applyAlignment="1">
      <alignment horizontal="left" indent="1"/>
    </xf>
    <xf numFmtId="4" fontId="0" fillId="0" borderId="0" xfId="0" applyNumberFormat="1" applyAlignment="1">
      <alignment horizontal="left"/>
    </xf>
    <xf numFmtId="4" fontId="12" fillId="0" borderId="0" xfId="0" applyNumberFormat="1" applyFont="1" applyAlignment="1">
      <alignment horizontal="left"/>
    </xf>
    <xf numFmtId="3" fontId="31" fillId="0" borderId="0" xfId="0" applyNumberFormat="1" applyFont="1" applyAlignment="1">
      <alignment horizontal="left"/>
    </xf>
    <xf numFmtId="4" fontId="31" fillId="3" borderId="0" xfId="0" applyNumberFormat="1" applyFont="1" applyFill="1" applyAlignment="1">
      <alignment horizontal="right"/>
    </xf>
    <xf numFmtId="4" fontId="11" fillId="3" borderId="0" xfId="0" applyNumberFormat="1" applyFont="1" applyFill="1" applyBorder="1" applyAlignment="1">
      <alignment horizontal="right" vertical="top"/>
    </xf>
    <xf numFmtId="3" fontId="11" fillId="3" borderId="0" xfId="0" applyNumberFormat="1" applyFont="1" applyFill="1" applyBorder="1" applyAlignment="1">
      <alignment horizontal="right" vertical="top"/>
    </xf>
    <xf numFmtId="3" fontId="10" fillId="0" borderId="0" xfId="0" applyNumberFormat="1" applyFont="1" applyAlignment="1">
      <alignment horizontal="left"/>
    </xf>
    <xf numFmtId="3" fontId="31" fillId="3" borderId="0" xfId="0" applyNumberFormat="1" applyFont="1" applyFill="1" applyAlignment="1">
      <alignment horizontal="right"/>
    </xf>
    <xf numFmtId="3" fontId="0" fillId="0" borderId="0" xfId="0" applyNumberFormat="1" applyAlignment="1">
      <alignment horizontal="left"/>
    </xf>
    <xf numFmtId="3" fontId="12" fillId="0" borderId="0" xfId="0" applyNumberFormat="1" applyFont="1" applyAlignment="1">
      <alignment horizontal="left"/>
    </xf>
    <xf numFmtId="3" fontId="0" fillId="0" borderId="0" xfId="0" applyNumberFormat="1" applyAlignment="1">
      <alignment horizontal="left" indent="1"/>
    </xf>
    <xf numFmtId="3" fontId="10" fillId="0" borderId="0" xfId="0" applyNumberFormat="1" applyFont="1" applyAlignment="1">
      <alignment horizontal="left" indent="1"/>
    </xf>
    <xf numFmtId="3" fontId="31" fillId="3" borderId="0" xfId="0" applyNumberFormat="1" applyFont="1" applyFill="1"/>
    <xf numFmtId="3" fontId="31" fillId="3" borderId="0" xfId="0" applyNumberFormat="1" applyFont="1" applyFill="1" applyAlignment="1">
      <alignment horizontal="left"/>
    </xf>
    <xf numFmtId="164" fontId="0" fillId="0" borderId="0" xfId="2" applyFont="1" applyAlignment="1">
      <alignment horizontal="left"/>
    </xf>
    <xf numFmtId="164" fontId="32" fillId="0" borderId="0" xfId="2" applyFont="1" applyAlignment="1">
      <alignment horizontal="left"/>
    </xf>
    <xf numFmtId="164" fontId="32" fillId="0" borderId="0" xfId="2" applyFont="1"/>
    <xf numFmtId="165" fontId="33" fillId="0" borderId="0" xfId="0" applyNumberFormat="1" applyFont="1" applyFill="1" applyBorder="1" applyAlignment="1">
      <alignment horizontal="left" vertical="top"/>
    </xf>
    <xf numFmtId="3" fontId="22" fillId="0" borderId="2" xfId="0" applyNumberFormat="1" applyFont="1" applyBorder="1" applyAlignment="1">
      <alignment horizontal="right"/>
    </xf>
    <xf numFmtId="4" fontId="22" fillId="0" borderId="2" xfId="0" applyNumberFormat="1" applyFont="1" applyBorder="1" applyAlignment="1">
      <alignment horizontal="right"/>
    </xf>
    <xf numFmtId="3" fontId="21" fillId="0" borderId="2" xfId="0" applyNumberFormat="1" applyFont="1" applyBorder="1" applyAlignment="1">
      <alignment horizontal="right"/>
    </xf>
    <xf numFmtId="2" fontId="20" fillId="0" borderId="1" xfId="0" applyNumberFormat="1" applyFont="1" applyBorder="1" applyAlignment="1">
      <alignment horizontal="center"/>
    </xf>
    <xf numFmtId="2" fontId="20" fillId="0" borderId="1" xfId="1" applyNumberFormat="1" applyFont="1" applyBorder="1" applyAlignment="1">
      <alignment horizontal="center"/>
    </xf>
    <xf numFmtId="3" fontId="0" fillId="0" borderId="2" xfId="0" applyNumberFormat="1" applyBorder="1"/>
    <xf numFmtId="10" fontId="24" fillId="0" borderId="2" xfId="1" applyNumberFormat="1" applyFont="1" applyBorder="1"/>
    <xf numFmtId="4" fontId="0" fillId="0" borderId="2" xfId="0" applyNumberFormat="1" applyBorder="1"/>
    <xf numFmtId="10" fontId="0" fillId="0" borderId="2" xfId="1" applyNumberFormat="1" applyFont="1" applyBorder="1"/>
    <xf numFmtId="3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2" fontId="12" fillId="6" borderId="2" xfId="0" applyNumberFormat="1" applyFon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0" fontId="34" fillId="0" borderId="0" xfId="1" applyNumberFormat="1" applyFont="1" applyFill="1"/>
    <xf numFmtId="10" fontId="31" fillId="4" borderId="0" xfId="1" applyNumberFormat="1" applyFont="1" applyFill="1"/>
    <xf numFmtId="0" fontId="10" fillId="4" borderId="0" xfId="1" applyNumberFormat="1" applyFont="1" applyFill="1"/>
    <xf numFmtId="0" fontId="10" fillId="4" borderId="0" xfId="1" applyNumberFormat="1" applyFont="1" applyFill="1" applyAlignment="1">
      <alignment horizontal="left"/>
    </xf>
    <xf numFmtId="0" fontId="9" fillId="0" borderId="0" xfId="0" applyNumberFormat="1" applyFont="1" applyFill="1" applyBorder="1" applyAlignment="1">
      <alignment horizontal="left" vertical="top"/>
    </xf>
    <xf numFmtId="0" fontId="9" fillId="4" borderId="0" xfId="0" applyNumberFormat="1" applyFont="1" applyFill="1" applyBorder="1" applyAlignment="1">
      <alignment horizontal="left" vertical="top"/>
    </xf>
  </cellXfs>
  <cellStyles count="3">
    <cellStyle name="Komma" xfId="2" builtinId="3"/>
    <cellStyle name="Procent" xfId="1" builtinId="5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Liquiditeit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Liquiditeit!$A$3</c:f>
              <c:strCache>
                <c:ptCount val="1"/>
                <c:pt idx="0">
                  <c:v>Liquiditeit in ruime zin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Liquiditeit!$B$14:$D$14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Liquiditeit!$B$4:$D$4</c:f>
              <c:numCache>
                <c:formatCode>0.00</c:formatCode>
                <c:ptCount val="3"/>
                <c:pt idx="0">
                  <c:v>1.0652810760183029</c:v>
                </c:pt>
                <c:pt idx="1">
                  <c:v>1.0424893060984617</c:v>
                </c:pt>
                <c:pt idx="2">
                  <c:v>0.99715219145908895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6-4799-8C55-C93003910A04}"/>
            </c:ext>
          </c:extLst>
        </c:ser>
        <c:ser>
          <c:idx val="1"/>
          <c:order val="1"/>
          <c:tx>
            <c:strRef>
              <c:f>Liquiditeit!$A$20</c:f>
              <c:strCache>
                <c:ptCount val="1"/>
                <c:pt idx="0">
                  <c:v>Liquiditeit in enge zin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Liquiditeit!$B$14:$D$14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Liquiditeit!$B$20:$D$20</c:f>
              <c:numCache>
                <c:formatCode>0.00</c:formatCode>
                <c:ptCount val="3"/>
                <c:pt idx="0">
                  <c:v>0.94573546329429126</c:v>
                </c:pt>
                <c:pt idx="1">
                  <c:v>0.92333742845828082</c:v>
                </c:pt>
                <c:pt idx="2">
                  <c:v>0.91223345583294746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6-4799-8C55-C93003910A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5502320"/>
        <c:axId val="2065497328"/>
      </c:lineChart>
      <c:catAx>
        <c:axId val="20655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5497328"/>
        <c:crosses val="autoZero"/>
        <c:auto val="1"/>
        <c:lblAlgn val="ctr"/>
        <c:lblOffset val="100"/>
        <c:noMultiLvlLbl val="0"/>
      </c:catAx>
      <c:valAx>
        <c:axId val="2065497328"/>
        <c:scaling>
          <c:orientation val="minMax"/>
          <c:max val="1.2"/>
          <c:min val="0.70000000000000007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55023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Solvabiliteit!$A$4</c:f>
              <c:strCache>
                <c:ptCount val="1"/>
                <c:pt idx="0">
                  <c:v>Solvabiliteit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Solvabiliteit!$B$1:$D$1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Solvabiliteit!$B$4:$D$4</c:f>
              <c:numCache>
                <c:formatCode>0.00%</c:formatCode>
                <c:ptCount val="3"/>
                <c:pt idx="0">
                  <c:v>0.14394877576904955</c:v>
                </c:pt>
                <c:pt idx="1">
                  <c:v>9.1784414322753097E-2</c:v>
                </c:pt>
                <c:pt idx="2">
                  <c:v>7.7028419030199982E-2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3-4763-BF30-C7E9E566F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814800"/>
        <c:axId val="2077840592"/>
      </c:barChart>
      <c:catAx>
        <c:axId val="20778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7840592"/>
        <c:crosses val="autoZero"/>
        <c:auto val="1"/>
        <c:lblAlgn val="ctr"/>
        <c:lblOffset val="100"/>
        <c:noMultiLvlLbl val="0"/>
      </c:catAx>
      <c:valAx>
        <c:axId val="20778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7814800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REV!$A$5</c:f>
              <c:strCache>
                <c:ptCount val="1"/>
                <c:pt idx="0">
                  <c:v>REV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REV!$B$2:$D$2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REV!$B$5:$D$5</c:f>
              <c:numCache>
                <c:formatCode>0.00%</c:formatCode>
                <c:ptCount val="3"/>
                <c:pt idx="0">
                  <c:v>0.5041641733449661</c:v>
                </c:pt>
                <c:pt idx="1">
                  <c:v>1.2870011576040052</c:v>
                </c:pt>
                <c:pt idx="2">
                  <c:v>1.1967112454140127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4-4D25-99C2-89C89459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516880"/>
        <c:axId val="2065517712"/>
      </c:barChart>
      <c:catAx>
        <c:axId val="20655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5517712"/>
        <c:crosses val="autoZero"/>
        <c:auto val="1"/>
        <c:lblAlgn val="ctr"/>
        <c:lblOffset val="100"/>
        <c:noMultiLvlLbl val="0"/>
      </c:catAx>
      <c:valAx>
        <c:axId val="2065517712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551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KlantLevKrediet!$A$3</c:f>
              <c:strCache>
                <c:ptCount val="1"/>
                <c:pt idx="0">
                  <c:v>Klantenkrediet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KlantLevKrediet!$B$2:$D$2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KlantLevKrediet!$B$3:$D$3</c:f>
              <c:numCache>
                <c:formatCode>0</c:formatCode>
                <c:ptCount val="3"/>
                <c:pt idx="0">
                  <c:v>87.358413811423816</c:v>
                </c:pt>
                <c:pt idx="1">
                  <c:v>92.663323003946957</c:v>
                </c:pt>
                <c:pt idx="2">
                  <c:v>92.649279641253429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6-4AF3-AB81-8C5BA4DB2A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53287552"/>
        <c:axId val="2053285472"/>
      </c:barChart>
      <c:catAx>
        <c:axId val="205328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53285472"/>
        <c:crosses val="autoZero"/>
        <c:auto val="1"/>
        <c:lblAlgn val="ctr"/>
        <c:lblOffset val="100"/>
        <c:noMultiLvlLbl val="0"/>
      </c:catAx>
      <c:valAx>
        <c:axId val="2053285472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5328755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7527777777777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KlantLevKrediet!$A$7</c:f>
              <c:strCache>
                <c:ptCount val="1"/>
                <c:pt idx="0">
                  <c:v>Leverancierskrediet 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KlantLevKrediet!$B$2:$D$2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KlantLevKrediet!$B$7:$D$7</c:f>
              <c:numCache>
                <c:formatCode>0</c:formatCode>
                <c:ptCount val="3"/>
                <c:pt idx="0">
                  <c:v>101.20686251712712</c:v>
                </c:pt>
                <c:pt idx="1">
                  <c:v>103.60322532729666</c:v>
                </c:pt>
                <c:pt idx="2">
                  <c:v>127.36689251598264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A-4490-BC1A-88F011E050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77845168"/>
        <c:axId val="2077841008"/>
      </c:barChart>
      <c:catAx>
        <c:axId val="207784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7841008"/>
        <c:crosses val="autoZero"/>
        <c:auto val="1"/>
        <c:lblAlgn val="ctr"/>
        <c:lblOffset val="100"/>
        <c:noMultiLvlLbl val="0"/>
      </c:catAx>
      <c:valAx>
        <c:axId val="20778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7784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Verschil klantenkrediet en leverancierkrediet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KlantLevKrediet!$A$13</c:f>
              <c:strCache>
                <c:ptCount val="1"/>
                <c:pt idx="0">
                  <c:v>Verschil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KlantLevKrediet!$B$2:$D$2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KlantLevKrediet!$B$13:$D$13</c:f>
              <c:numCache>
                <c:formatCode>0</c:formatCode>
                <c:ptCount val="3"/>
                <c:pt idx="0">
                  <c:v>-22.558741375559663</c:v>
                </c:pt>
                <c:pt idx="1">
                  <c:v>-27.227260501632941</c:v>
                </c:pt>
                <c:pt idx="2">
                  <c:v>0.64446396388986216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5-4F31-B389-F4E118B816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7686320"/>
        <c:axId val="2097695056"/>
      </c:barChart>
      <c:catAx>
        <c:axId val="20976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7695056"/>
        <c:crosses val="autoZero"/>
        <c:auto val="1"/>
        <c:lblAlgn val="ctr"/>
        <c:lblOffset val="100"/>
        <c:tickLblSkip val="1"/>
        <c:noMultiLvlLbl val="0"/>
      </c:catAx>
      <c:valAx>
        <c:axId val="20976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768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Voorraad!$A$2</c:f>
              <c:strCache>
                <c:ptCount val="1"/>
                <c:pt idx="0">
                  <c:v>Omlooptijd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Voorraad!$B$1:$D$1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Voorraad!$B$2:$D$2</c:f>
              <c:numCache>
                <c:formatCode>0.00</c:formatCode>
                <c:ptCount val="3"/>
                <c:pt idx="0">
                  <c:v>36.407190081262968</c:v>
                </c:pt>
                <c:pt idx="1">
                  <c:v>38.16716282498264</c:v>
                </c:pt>
                <c:pt idx="2">
                  <c:v>34.07314891083935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D-4530-8BD5-7A03984EF1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1495232"/>
        <c:axId val="41488576"/>
      </c:barChart>
      <c:catAx>
        <c:axId val="4149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488576"/>
        <c:crosses val="autoZero"/>
        <c:auto val="1"/>
        <c:lblAlgn val="ctr"/>
        <c:lblOffset val="100"/>
        <c:noMultiLvlLbl val="0"/>
      </c:catAx>
      <c:valAx>
        <c:axId val="41488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49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0</xdr:rowOff>
    </xdr:from>
    <xdr:to>
      <xdr:col>11</xdr:col>
      <xdr:colOff>495300</xdr:colOff>
      <xdr:row>15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9BE426B-69B1-47AF-B075-17A186A19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6</xdr:row>
      <xdr:rowOff>4762</xdr:rowOff>
    </xdr:from>
    <xdr:to>
      <xdr:col>6</xdr:col>
      <xdr:colOff>95250</xdr:colOff>
      <xdr:row>20</xdr:row>
      <xdr:rowOff>80962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B6CB4F6-65A1-47F4-8EBE-1EF88CF6C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166687</xdr:rowOff>
    </xdr:from>
    <xdr:to>
      <xdr:col>3</xdr:col>
      <xdr:colOff>542925</xdr:colOff>
      <xdr:row>20</xdr:row>
      <xdr:rowOff>52387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D5621A5-6F17-40ED-9D4F-711A3DA56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171450</xdr:rowOff>
    </xdr:from>
    <xdr:to>
      <xdr:col>12</xdr:col>
      <xdr:colOff>504825</xdr:colOff>
      <xdr:row>10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62128D4-A3B0-4DC7-ABDC-DF2A12A5B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10</xdr:row>
      <xdr:rowOff>252412</xdr:rowOff>
    </xdr:from>
    <xdr:to>
      <xdr:col>12</xdr:col>
      <xdr:colOff>485775</xdr:colOff>
      <xdr:row>20</xdr:row>
      <xdr:rowOff>233362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51BBF76-CFC7-4C9D-B3F1-8DCBAEF09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13</xdr:row>
      <xdr:rowOff>147637</xdr:rowOff>
    </xdr:from>
    <xdr:to>
      <xdr:col>2</xdr:col>
      <xdr:colOff>581025</xdr:colOff>
      <xdr:row>23</xdr:row>
      <xdr:rowOff>128587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2BDEB978-DB0D-4016-8F60-673A5A07A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1304925</xdr:colOff>
      <xdr:row>5</xdr:row>
      <xdr:rowOff>185737</xdr:rowOff>
    </xdr:from>
    <xdr:to>
      <xdr:col>4</xdr:col>
      <xdr:colOff>342900</xdr:colOff>
      <xdr:row>20</xdr:row>
      <xdr:rowOff>71437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CEAA7CC-83B5-49EC-BBA4-EEFD74FCD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sonal\sharons409_lln_campussintursula_be\Documents\2021-2022\GIP\Jaarrekening%25202018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sonal\sharons409_lln_campussintursula_be\Documents\2021-2022\GIP\Jaarrekening%2520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</sheetNames>
    <sheetDataSet>
      <sheetData sheetId="0"/>
      <sheetData sheetId="1"/>
      <sheetData sheetId="2">
        <row r="8">
          <cell r="C8">
            <v>1338949</v>
          </cell>
        </row>
        <row r="9">
          <cell r="C9">
            <v>4004019</v>
          </cell>
        </row>
        <row r="10">
          <cell r="C10">
            <v>19693</v>
          </cell>
        </row>
        <row r="13">
          <cell r="C13">
            <v>144405</v>
          </cell>
        </row>
        <row r="16">
          <cell r="C16">
            <v>323078</v>
          </cell>
        </row>
        <row r="17">
          <cell r="C17">
            <v>1218876</v>
          </cell>
        </row>
        <row r="23">
          <cell r="C23">
            <v>75335</v>
          </cell>
        </row>
        <row r="30">
          <cell r="C30">
            <v>2776517</v>
          </cell>
        </row>
        <row r="31">
          <cell r="C31">
            <v>1206246</v>
          </cell>
        </row>
        <row r="32">
          <cell r="C32">
            <v>1064565</v>
          </cell>
        </row>
        <row r="33">
          <cell r="C33">
            <v>30030</v>
          </cell>
        </row>
        <row r="38">
          <cell r="C38">
            <v>31398756</v>
          </cell>
        </row>
        <row r="39">
          <cell r="C39">
            <v>751230</v>
          </cell>
        </row>
        <row r="43">
          <cell r="C43">
            <v>7110492</v>
          </cell>
        </row>
        <row r="44">
          <cell r="C44">
            <v>906931</v>
          </cell>
        </row>
      </sheetData>
      <sheetData sheetId="3">
        <row r="5">
          <cell r="C5">
            <v>2920000</v>
          </cell>
        </row>
        <row r="10">
          <cell r="C10">
            <v>292000</v>
          </cell>
        </row>
        <row r="14">
          <cell r="C14">
            <v>4981</v>
          </cell>
        </row>
        <row r="15">
          <cell r="C15">
            <v>273003</v>
          </cell>
        </row>
        <row r="16">
          <cell r="C16">
            <v>4048487</v>
          </cell>
        </row>
        <row r="21">
          <cell r="C21">
            <v>274025</v>
          </cell>
        </row>
        <row r="25">
          <cell r="C25">
            <v>2084486</v>
          </cell>
        </row>
        <row r="46">
          <cell r="C46">
            <v>29433061</v>
          </cell>
        </row>
        <row r="48">
          <cell r="C48">
            <v>2718171</v>
          </cell>
        </row>
        <row r="50">
          <cell r="C50">
            <v>2457234</v>
          </cell>
        </row>
        <row r="51">
          <cell r="C51">
            <v>4863674</v>
          </cell>
        </row>
        <row r="52">
          <cell r="C52">
            <v>3000000</v>
          </cell>
        </row>
      </sheetData>
      <sheetData sheetId="4">
        <row r="3">
          <cell r="B3">
            <v>125851873</v>
          </cell>
          <cell r="C3">
            <v>120356686</v>
          </cell>
        </row>
        <row r="4">
          <cell r="B4">
            <v>131415</v>
          </cell>
          <cell r="C4">
            <v>593335</v>
          </cell>
        </row>
        <row r="6">
          <cell r="B6">
            <v>1312562</v>
          </cell>
          <cell r="C6">
            <v>1672603</v>
          </cell>
        </row>
        <row r="10">
          <cell r="B10">
            <v>53762298</v>
          </cell>
          <cell r="C10">
            <v>50899021</v>
          </cell>
        </row>
        <row r="11">
          <cell r="B11">
            <v>-287095</v>
          </cell>
          <cell r="C11">
            <v>3992</v>
          </cell>
        </row>
        <row r="12">
          <cell r="B12">
            <v>41452064</v>
          </cell>
          <cell r="C12">
            <v>41076641</v>
          </cell>
        </row>
        <row r="13">
          <cell r="B13">
            <v>21845134</v>
          </cell>
          <cell r="C13">
            <v>21085819</v>
          </cell>
        </row>
        <row r="14">
          <cell r="B14">
            <v>1336064</v>
          </cell>
          <cell r="C14">
            <v>1146357</v>
          </cell>
        </row>
        <row r="15">
          <cell r="B15">
            <v>-34532</v>
          </cell>
          <cell r="C15">
            <v>51994</v>
          </cell>
        </row>
        <row r="16">
          <cell r="B16">
            <v>-91800</v>
          </cell>
          <cell r="C16">
            <v>-297300</v>
          </cell>
        </row>
        <row r="17">
          <cell r="B17">
            <v>169569</v>
          </cell>
          <cell r="C17">
            <v>87168</v>
          </cell>
        </row>
        <row r="19">
          <cell r="B19">
            <v>103357</v>
          </cell>
          <cell r="C19">
            <v>1892067</v>
          </cell>
        </row>
        <row r="23">
          <cell r="B23">
            <v>1000000</v>
          </cell>
        </row>
        <row r="24">
          <cell r="B24">
            <v>7486</v>
          </cell>
          <cell r="C24">
            <v>19685</v>
          </cell>
        </row>
        <row r="25">
          <cell r="B25">
            <v>469209</v>
          </cell>
          <cell r="C25">
            <v>429305</v>
          </cell>
        </row>
        <row r="29">
          <cell r="B29">
            <v>3853</v>
          </cell>
          <cell r="C29">
            <v>15580</v>
          </cell>
        </row>
        <row r="31">
          <cell r="B31">
            <v>1119467</v>
          </cell>
          <cell r="C31">
            <v>1078197</v>
          </cell>
        </row>
        <row r="32">
          <cell r="B32">
            <v>80325</v>
          </cell>
          <cell r="C32">
            <v>170100</v>
          </cell>
        </row>
        <row r="37">
          <cell r="B37">
            <v>2759897</v>
          </cell>
          <cell r="C37">
            <v>2061351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Table 22"/>
      <sheetName val="Table 23"/>
      <sheetName val="Table 24"/>
      <sheetName val="Table 25"/>
      <sheetName val="Table 26"/>
      <sheetName val="Table 27"/>
      <sheetName val="Table 28"/>
      <sheetName val="Table 29"/>
      <sheetName val="Table 30"/>
      <sheetName val="Table 31"/>
      <sheetName val="Table 32"/>
      <sheetName val="Table 33"/>
      <sheetName val="Table 34"/>
    </sheetNames>
    <sheetDataSet>
      <sheetData sheetId="0"/>
      <sheetData sheetId="1"/>
      <sheetData sheetId="2">
        <row r="8">
          <cell r="B8">
            <v>1029697</v>
          </cell>
          <cell r="C8">
            <v>1242221</v>
          </cell>
        </row>
        <row r="9">
          <cell r="B9">
            <v>3261029</v>
          </cell>
          <cell r="C9">
            <v>3446002</v>
          </cell>
        </row>
        <row r="10">
          <cell r="B10">
            <v>9602</v>
          </cell>
          <cell r="C10">
            <v>13793</v>
          </cell>
        </row>
        <row r="13">
          <cell r="B13">
            <v>474256</v>
          </cell>
          <cell r="C13">
            <v>258122</v>
          </cell>
        </row>
        <row r="16">
          <cell r="B16">
            <v>323078</v>
          </cell>
          <cell r="C16">
            <v>323078</v>
          </cell>
        </row>
        <row r="17">
          <cell r="C17">
            <v>1200000</v>
          </cell>
        </row>
        <row r="23">
          <cell r="B23">
            <v>75335</v>
          </cell>
          <cell r="C23">
            <v>75335</v>
          </cell>
        </row>
        <row r="30">
          <cell r="B30">
            <v>2645223</v>
          </cell>
          <cell r="C30">
            <v>3091724</v>
          </cell>
        </row>
        <row r="31">
          <cell r="B31">
            <v>1316532</v>
          </cell>
          <cell r="C31">
            <v>1331591</v>
          </cell>
        </row>
        <row r="32">
          <cell r="B32">
            <v>698623</v>
          </cell>
          <cell r="C32">
            <v>1158447</v>
          </cell>
        </row>
        <row r="33">
          <cell r="C33">
            <v>10010</v>
          </cell>
        </row>
        <row r="38">
          <cell r="B38">
            <v>33210347</v>
          </cell>
          <cell r="C38">
            <v>34765260</v>
          </cell>
        </row>
        <row r="39">
          <cell r="B39">
            <v>1499297</v>
          </cell>
          <cell r="C39">
            <v>700548</v>
          </cell>
        </row>
        <row r="43">
          <cell r="B43">
            <v>12867851</v>
          </cell>
          <cell r="C43">
            <v>7564291</v>
          </cell>
        </row>
        <row r="44">
          <cell r="B44">
            <v>2486283</v>
          </cell>
          <cell r="C44">
            <v>301928</v>
          </cell>
        </row>
      </sheetData>
      <sheetData sheetId="3">
        <row r="6">
          <cell r="B6">
            <v>2920000</v>
          </cell>
          <cell r="C6">
            <v>2920000</v>
          </cell>
        </row>
        <row r="14">
          <cell r="B14">
            <v>292000</v>
          </cell>
          <cell r="C14">
            <v>292000</v>
          </cell>
        </row>
        <row r="19">
          <cell r="B19">
            <v>4981</v>
          </cell>
          <cell r="C19">
            <v>4981</v>
          </cell>
        </row>
        <row r="20">
          <cell r="B20">
            <v>273003</v>
          </cell>
          <cell r="C20">
            <v>273003</v>
          </cell>
        </row>
        <row r="21">
          <cell r="B21">
            <v>1123799</v>
          </cell>
          <cell r="C21">
            <v>1602431</v>
          </cell>
        </row>
        <row r="26">
          <cell r="B26">
            <v>125925</v>
          </cell>
          <cell r="C26">
            <v>182225</v>
          </cell>
        </row>
        <row r="30">
          <cell r="B30">
            <v>277000</v>
          </cell>
          <cell r="C30">
            <v>277000</v>
          </cell>
        </row>
        <row r="39">
          <cell r="C39">
            <v>3000925</v>
          </cell>
        </row>
        <row r="46">
          <cell r="B46">
            <v>3000000</v>
          </cell>
        </row>
        <row r="51">
          <cell r="B51">
            <v>36144994</v>
          </cell>
          <cell r="C51">
            <v>31125081</v>
          </cell>
        </row>
        <row r="53">
          <cell r="B53">
            <v>2928099</v>
          </cell>
          <cell r="C53">
            <v>2875617</v>
          </cell>
        </row>
        <row r="55">
          <cell r="B55">
            <v>1324077</v>
          </cell>
          <cell r="C55">
            <v>1152663</v>
          </cell>
        </row>
        <row r="56">
          <cell r="B56">
            <v>5483275</v>
          </cell>
          <cell r="C56">
            <v>5123124</v>
          </cell>
        </row>
        <row r="57">
          <cell r="B57">
            <v>6000000</v>
          </cell>
          <cell r="C57">
            <v>6000000</v>
          </cell>
        </row>
        <row r="58">
          <cell r="C58">
            <v>653300</v>
          </cell>
        </row>
      </sheetData>
      <sheetData sheetId="4"/>
      <sheetData sheetId="5">
        <row r="3">
          <cell r="B3">
            <v>119941752</v>
          </cell>
        </row>
        <row r="4">
          <cell r="B4">
            <v>-440096</v>
          </cell>
        </row>
        <row r="6">
          <cell r="B6">
            <v>1222437</v>
          </cell>
        </row>
        <row r="7">
          <cell r="B7">
            <v>21835</v>
          </cell>
        </row>
        <row r="10">
          <cell r="B10">
            <v>49567978</v>
          </cell>
        </row>
        <row r="11">
          <cell r="B11">
            <v>355144</v>
          </cell>
        </row>
        <row r="12">
          <cell r="B12">
            <v>40364757</v>
          </cell>
        </row>
        <row r="13">
          <cell r="B13">
            <v>20994359</v>
          </cell>
        </row>
        <row r="14">
          <cell r="B14">
            <v>1319612</v>
          </cell>
        </row>
        <row r="15">
          <cell r="B15">
            <v>120588</v>
          </cell>
        </row>
        <row r="16">
          <cell r="B16">
            <v>-56300</v>
          </cell>
        </row>
        <row r="17">
          <cell r="B17">
            <v>154931</v>
          </cell>
        </row>
        <row r="19">
          <cell r="B19">
            <v>41029</v>
          </cell>
        </row>
        <row r="23">
          <cell r="B23">
            <v>400000</v>
          </cell>
        </row>
        <row r="24">
          <cell r="B24">
            <v>82659</v>
          </cell>
        </row>
        <row r="25">
          <cell r="B25">
            <v>1216290</v>
          </cell>
        </row>
        <row r="29">
          <cell r="B29">
            <v>52152</v>
          </cell>
        </row>
        <row r="31">
          <cell r="B31">
            <v>1791817</v>
          </cell>
        </row>
        <row r="37">
          <cell r="B37">
            <v>2354549</v>
          </cell>
        </row>
        <row r="38">
          <cell r="B38">
            <v>137105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opLeftCell="B1" zoomScale="90" zoomScaleNormal="90" workbookViewId="0">
      <selection activeCell="C37" sqref="C37"/>
    </sheetView>
  </sheetViews>
  <sheetFormatPr defaultRowHeight="15"/>
  <cols>
    <col min="1" max="1" width="113.28515625" bestFit="1" customWidth="1"/>
    <col min="2" max="2" width="11.7109375" bestFit="1" customWidth="1"/>
    <col min="3" max="3" width="19" customWidth="1"/>
    <col min="4" max="5" width="15.85546875" bestFit="1" customWidth="1"/>
    <col min="6" max="6" width="13.85546875" bestFit="1" customWidth="1"/>
    <col min="7" max="10" width="12.7109375" bestFit="1" customWidth="1"/>
  </cols>
  <sheetData>
    <row r="1" spans="1:10">
      <c r="A1" s="6" t="s">
        <v>126</v>
      </c>
      <c r="B1" s="6"/>
    </row>
    <row r="2" spans="1:10">
      <c r="A2" s="7"/>
      <c r="B2" s="7" t="s">
        <v>119</v>
      </c>
      <c r="C2" s="49" t="s">
        <v>3</v>
      </c>
      <c r="D2" s="49" t="s">
        <v>4</v>
      </c>
      <c r="E2" s="50" t="s">
        <v>5</v>
      </c>
    </row>
    <row r="3" spans="1:10">
      <c r="A3" s="51" t="s">
        <v>127</v>
      </c>
      <c r="B3" s="51" t="s">
        <v>189</v>
      </c>
      <c r="C3" s="47">
        <f>SUM(C4:C8)</f>
        <v>122622624</v>
      </c>
      <c r="D3" s="47">
        <f>SUM(D4:D8)</f>
        <v>127295850</v>
      </c>
      <c r="E3" s="47">
        <f>SUM(E4:E8)</f>
        <v>120745928</v>
      </c>
    </row>
    <row r="4" spans="1:10">
      <c r="A4" s="20" t="s">
        <v>128</v>
      </c>
      <c r="B4" s="20">
        <v>70</v>
      </c>
      <c r="C4" s="39">
        <f>'[1]Table 5'!$C$3</f>
        <v>120356686</v>
      </c>
      <c r="D4" s="39">
        <f>'[1]Table 5'!$B$3</f>
        <v>125851873</v>
      </c>
      <c r="E4" s="44">
        <f>'[2]Table 6'!$B$3</f>
        <v>119941752</v>
      </c>
    </row>
    <row r="5" spans="1:10">
      <c r="A5" s="20" t="s">
        <v>129</v>
      </c>
      <c r="B5" s="20">
        <v>71</v>
      </c>
      <c r="C5" s="39">
        <f>'[1]Table 5'!$C$4</f>
        <v>593335</v>
      </c>
      <c r="D5" s="39">
        <f>'[1]Table 5'!$B$4</f>
        <v>131415</v>
      </c>
      <c r="E5" s="44">
        <f>'[2]Table 6'!$B$4</f>
        <v>-440096</v>
      </c>
    </row>
    <row r="6" spans="1:10">
      <c r="A6" s="20" t="s">
        <v>130</v>
      </c>
      <c r="B6" s="20">
        <v>72</v>
      </c>
      <c r="C6" s="39"/>
      <c r="D6" s="39"/>
      <c r="E6" s="44"/>
    </row>
    <row r="7" spans="1:10">
      <c r="A7" s="20" t="s">
        <v>131</v>
      </c>
      <c r="B7" s="20">
        <v>74</v>
      </c>
      <c r="C7" s="39">
        <f>'[1]Table 5'!$C$6</f>
        <v>1672603</v>
      </c>
      <c r="D7" s="39">
        <f>'[1]Table 5'!$B$6</f>
        <v>1312562</v>
      </c>
      <c r="E7" s="44">
        <f>'[2]Table 6'!$B$6</f>
        <v>1222437</v>
      </c>
    </row>
    <row r="8" spans="1:10">
      <c r="A8" s="20" t="s">
        <v>187</v>
      </c>
      <c r="B8" s="20" t="s">
        <v>188</v>
      </c>
      <c r="C8" s="45"/>
      <c r="D8" s="39"/>
      <c r="E8" s="39">
        <f>'[2]Table 6'!$B$7</f>
        <v>21835</v>
      </c>
    </row>
    <row r="9" spans="1:10">
      <c r="A9" s="51" t="s">
        <v>132</v>
      </c>
      <c r="B9" s="51" t="s">
        <v>190</v>
      </c>
      <c r="C9" s="47">
        <f>C10+C13+C14+C15+C16+C17+C18+C19</f>
        <v>115945759</v>
      </c>
      <c r="D9" s="47">
        <f>D10+D13+D14+D15+D16+D17+D18+D19</f>
        <v>118255059</v>
      </c>
      <c r="E9" s="47">
        <f>E10+E13+E14+E15+E16+E17+E18+E19</f>
        <v>112862098</v>
      </c>
    </row>
    <row r="10" spans="1:10">
      <c r="A10" s="20" t="s">
        <v>133</v>
      </c>
      <c r="B10" s="20">
        <v>60</v>
      </c>
      <c r="C10" s="40">
        <f>C11+C12</f>
        <v>50903013</v>
      </c>
      <c r="D10" s="40">
        <f>D11+D12</f>
        <v>53475203</v>
      </c>
      <c r="E10" s="40">
        <f>E11+E12</f>
        <v>49923122</v>
      </c>
    </row>
    <row r="11" spans="1:10">
      <c r="A11" s="120" t="s">
        <v>134</v>
      </c>
      <c r="B11" s="20" t="s">
        <v>135</v>
      </c>
      <c r="C11" s="119">
        <f>'[1]Table 5'!$C$10</f>
        <v>50899021</v>
      </c>
      <c r="D11" s="119">
        <f>'[1]Table 5'!$B$10</f>
        <v>53762298</v>
      </c>
      <c r="E11" s="119">
        <f>'[2]Table 6'!$B$10</f>
        <v>49567978</v>
      </c>
    </row>
    <row r="12" spans="1:10">
      <c r="A12" s="120" t="s">
        <v>136</v>
      </c>
      <c r="B12" s="20">
        <v>609</v>
      </c>
      <c r="C12" s="118">
        <f>'[1]Table 5'!$C$11</f>
        <v>3992</v>
      </c>
      <c r="D12" s="119">
        <f>'[1]Table 5'!$B$11</f>
        <v>-287095</v>
      </c>
      <c r="E12" s="119">
        <f>'[2]Table 6'!$B$11</f>
        <v>355144</v>
      </c>
      <c r="G12" s="9"/>
      <c r="H12" s="9"/>
      <c r="I12" s="9"/>
      <c r="J12" s="9"/>
    </row>
    <row r="13" spans="1:10">
      <c r="A13" s="20" t="s">
        <v>137</v>
      </c>
      <c r="B13" s="20">
        <v>61</v>
      </c>
      <c r="C13" s="117">
        <f>'[1]Table 5'!$C$12</f>
        <v>41076641</v>
      </c>
      <c r="D13" s="39">
        <f>'[1]Table 5'!$B$12</f>
        <v>41452064</v>
      </c>
      <c r="E13" s="39">
        <f>'[2]Table 6'!$B$12</f>
        <v>40364757</v>
      </c>
    </row>
    <row r="14" spans="1:10">
      <c r="A14" s="20" t="s">
        <v>138</v>
      </c>
      <c r="B14" s="20">
        <v>62</v>
      </c>
      <c r="C14" s="39">
        <f>'[1]Table 5'!$C$13</f>
        <v>21085819</v>
      </c>
      <c r="D14" s="39">
        <f>'[1]Table 5'!$B$13</f>
        <v>21845134</v>
      </c>
      <c r="E14" s="39">
        <f>'[2]Table 6'!$B$13</f>
        <v>20994359</v>
      </c>
    </row>
    <row r="15" spans="1:10">
      <c r="A15" s="20" t="s">
        <v>139</v>
      </c>
      <c r="B15" s="20">
        <v>630</v>
      </c>
      <c r="C15" s="39">
        <f>'[1]Table 5'!$C$14</f>
        <v>1146357</v>
      </c>
      <c r="D15" s="39">
        <f>'[1]Table 5'!$B$14</f>
        <v>1336064</v>
      </c>
      <c r="E15" s="39">
        <f>'[2]Table 6'!$B$14</f>
        <v>1319612</v>
      </c>
    </row>
    <row r="16" spans="1:10" ht="17.25" customHeight="1">
      <c r="A16" s="20" t="s">
        <v>140</v>
      </c>
      <c r="B16" s="20" t="s">
        <v>141</v>
      </c>
      <c r="C16" s="39">
        <f>'[1]Table 5'!$C$15</f>
        <v>51994</v>
      </c>
      <c r="D16" s="39">
        <f>'[1]Table 5'!$B$15</f>
        <v>-34532</v>
      </c>
      <c r="E16" s="39">
        <f>'[2]Table 6'!$B$15</f>
        <v>120588</v>
      </c>
    </row>
    <row r="17" spans="1:5" ht="15.75" customHeight="1">
      <c r="A17" s="20" t="s">
        <v>142</v>
      </c>
      <c r="B17" s="20" t="s">
        <v>192</v>
      </c>
      <c r="C17" s="39">
        <f>'[1]Table 5'!$C$16</f>
        <v>-297300</v>
      </c>
      <c r="D17" s="39">
        <f>'[1]Table 5'!$B$16</f>
        <v>-91800</v>
      </c>
      <c r="E17" s="39">
        <f>'[2]Table 6'!$B$16</f>
        <v>-56300</v>
      </c>
    </row>
    <row r="18" spans="1:5">
      <c r="A18" s="20" t="s">
        <v>143</v>
      </c>
      <c r="B18" s="20" t="s">
        <v>144</v>
      </c>
      <c r="C18" s="39">
        <f>'[1]Table 5'!$C$17</f>
        <v>87168</v>
      </c>
      <c r="D18" s="39">
        <f>'[1]Table 5'!$B$17</f>
        <v>169569</v>
      </c>
      <c r="E18" s="39">
        <f>'[2]Table 6'!$B$17</f>
        <v>154931</v>
      </c>
    </row>
    <row r="19" spans="1:5" ht="21.75" customHeight="1">
      <c r="A19" s="20" t="s">
        <v>191</v>
      </c>
      <c r="B19" s="20" t="s">
        <v>203</v>
      </c>
      <c r="C19" s="39">
        <f>'[1]Table 5'!$C$19</f>
        <v>1892067</v>
      </c>
      <c r="D19" s="39">
        <f>'[1]Table 5'!$B$19</f>
        <v>103357</v>
      </c>
      <c r="E19" s="39">
        <f>'[2]Table 6'!$B$19</f>
        <v>41029</v>
      </c>
    </row>
    <row r="20" spans="1:5" ht="24.75" customHeight="1">
      <c r="A20" s="46" t="s">
        <v>145</v>
      </c>
      <c r="B20" s="48">
        <v>9901</v>
      </c>
      <c r="C20" s="47">
        <f>C3-C9</f>
        <v>6676865</v>
      </c>
      <c r="D20" s="47">
        <f>D3-D9</f>
        <v>9040791</v>
      </c>
      <c r="E20" s="47">
        <f>E3-E9</f>
        <v>7883830</v>
      </c>
    </row>
    <row r="21" spans="1:5">
      <c r="A21" s="51" t="s">
        <v>146</v>
      </c>
      <c r="B21" s="51" t="s">
        <v>193</v>
      </c>
      <c r="C21" s="47">
        <f>C22+C26</f>
        <v>448990</v>
      </c>
      <c r="D21" s="47">
        <f>D22+D26</f>
        <v>1476695</v>
      </c>
      <c r="E21" s="47">
        <f>E22+E26</f>
        <v>1698949</v>
      </c>
    </row>
    <row r="22" spans="1:5">
      <c r="A22" s="20" t="s">
        <v>200</v>
      </c>
      <c r="B22" s="20">
        <v>75</v>
      </c>
      <c r="C22" s="38">
        <f>C23+C24+C25</f>
        <v>448990</v>
      </c>
      <c r="D22" s="38">
        <f>D23+D24+D25</f>
        <v>1476695</v>
      </c>
      <c r="E22" s="38">
        <f>E23+E24+E25</f>
        <v>1698949</v>
      </c>
    </row>
    <row r="23" spans="1:5">
      <c r="A23" s="20" t="s">
        <v>147</v>
      </c>
      <c r="B23" s="20">
        <v>750</v>
      </c>
      <c r="C23" s="39"/>
      <c r="D23" s="39">
        <f>'[1]Table 5'!$B$23</f>
        <v>1000000</v>
      </c>
      <c r="E23" s="39">
        <f>'[2]Table 6'!$B$23</f>
        <v>400000</v>
      </c>
    </row>
    <row r="24" spans="1:5">
      <c r="A24" s="20" t="s">
        <v>148</v>
      </c>
      <c r="B24" s="20">
        <v>751</v>
      </c>
      <c r="C24" s="39">
        <f>'[1]Table 5'!$C$24</f>
        <v>19685</v>
      </c>
      <c r="D24" s="39">
        <f>'[1]Table 5'!$B$24</f>
        <v>7486</v>
      </c>
      <c r="E24" s="39">
        <f>'[2]Table 6'!$B$24</f>
        <v>82659</v>
      </c>
    </row>
    <row r="25" spans="1:5">
      <c r="A25" s="20" t="s">
        <v>149</v>
      </c>
      <c r="B25" s="20" t="s">
        <v>150</v>
      </c>
      <c r="C25" s="39">
        <f>'[1]Table 5'!$C$25</f>
        <v>429305</v>
      </c>
      <c r="D25" s="39">
        <f>'[1]Table 5'!$B$25</f>
        <v>469209</v>
      </c>
      <c r="E25" s="39">
        <f>'[2]Table 6'!$B$25</f>
        <v>1216290</v>
      </c>
    </row>
    <row r="26" spans="1:5">
      <c r="A26" s="20" t="s">
        <v>194</v>
      </c>
      <c r="B26" s="20" t="s">
        <v>195</v>
      </c>
      <c r="C26" s="45"/>
      <c r="D26" s="45"/>
      <c r="E26" s="45"/>
    </row>
    <row r="27" spans="1:5">
      <c r="A27" s="51" t="s">
        <v>151</v>
      </c>
      <c r="B27" s="51" t="s">
        <v>196</v>
      </c>
      <c r="C27" s="47">
        <f>C28+C32</f>
        <v>1263877</v>
      </c>
      <c r="D27" s="47">
        <f>D28+D32</f>
        <v>1203645</v>
      </c>
      <c r="E27" s="47">
        <f>E28+E32</f>
        <v>1843969</v>
      </c>
    </row>
    <row r="28" spans="1:5">
      <c r="A28" s="20" t="s">
        <v>197</v>
      </c>
      <c r="B28" s="20">
        <v>65</v>
      </c>
      <c r="C28" s="38">
        <f>C29+C30+C31</f>
        <v>1093777</v>
      </c>
      <c r="D28" s="38">
        <f>D29+D30+D31</f>
        <v>1123320</v>
      </c>
      <c r="E28" s="38">
        <f>E29+E30+E31</f>
        <v>1843969</v>
      </c>
    </row>
    <row r="29" spans="1:5">
      <c r="A29" s="20" t="s">
        <v>152</v>
      </c>
      <c r="B29" s="20">
        <v>650</v>
      </c>
      <c r="C29" s="39">
        <f>'[1]Table 5'!$C$29</f>
        <v>15580</v>
      </c>
      <c r="D29" s="39">
        <f>'[1]Table 5'!$B$29</f>
        <v>3853</v>
      </c>
      <c r="E29" s="39">
        <f>'[2]Table 6'!$B$29</f>
        <v>52152</v>
      </c>
    </row>
    <row r="30" spans="1:5" ht="24" customHeight="1">
      <c r="A30" s="56" t="s">
        <v>153</v>
      </c>
      <c r="B30" s="20">
        <v>651</v>
      </c>
      <c r="C30" s="39"/>
      <c r="D30" s="39"/>
      <c r="E30" s="39"/>
    </row>
    <row r="31" spans="1:5">
      <c r="A31" s="20" t="s">
        <v>154</v>
      </c>
      <c r="B31" s="20" t="s">
        <v>155</v>
      </c>
      <c r="C31" s="39">
        <f>'[1]Table 5'!$C$31</f>
        <v>1078197</v>
      </c>
      <c r="D31" s="39">
        <f>'[1]Table 5'!$B$31</f>
        <v>1119467</v>
      </c>
      <c r="E31" s="39">
        <f>'[2]Table 6'!$B$31</f>
        <v>1791817</v>
      </c>
    </row>
    <row r="32" spans="1:5">
      <c r="A32" s="20" t="s">
        <v>198</v>
      </c>
      <c r="B32" s="20" t="s">
        <v>199</v>
      </c>
      <c r="C32" s="39">
        <f>'[1]Table 5'!$C$32</f>
        <v>170100</v>
      </c>
      <c r="D32" s="39">
        <f>'[1]Table 5'!$B$32</f>
        <v>80325</v>
      </c>
      <c r="E32" s="39"/>
    </row>
    <row r="33" spans="1:6">
      <c r="A33" s="52" t="s">
        <v>201</v>
      </c>
      <c r="B33" s="51">
        <v>9903</v>
      </c>
      <c r="C33" s="47">
        <f>C20+C21-C27</f>
        <v>5861978</v>
      </c>
      <c r="D33" s="47">
        <f>D20+D21-D27</f>
        <v>9313841</v>
      </c>
      <c r="E33" s="47">
        <f>E20+E21-E27</f>
        <v>7738810</v>
      </c>
    </row>
    <row r="34" spans="1:6">
      <c r="A34" s="20" t="s">
        <v>156</v>
      </c>
      <c r="B34" s="20">
        <v>780</v>
      </c>
      <c r="C34" s="38"/>
      <c r="D34" s="39"/>
      <c r="E34" s="39"/>
    </row>
    <row r="35" spans="1:6">
      <c r="A35" s="20" t="s">
        <v>157</v>
      </c>
      <c r="B35" s="20">
        <v>680</v>
      </c>
      <c r="C35" s="38"/>
      <c r="D35" s="39"/>
      <c r="E35" s="38"/>
    </row>
    <row r="36" spans="1:6">
      <c r="A36" s="20" t="s">
        <v>158</v>
      </c>
      <c r="B36" s="20" t="s">
        <v>159</v>
      </c>
      <c r="C36" s="38">
        <f>C37</f>
        <v>2061351</v>
      </c>
      <c r="D36" s="38">
        <f>D37</f>
        <v>2759897</v>
      </c>
      <c r="E36" s="38">
        <f>E37-E38</f>
        <v>2217444</v>
      </c>
    </row>
    <row r="37" spans="1:6" ht="30.75" customHeight="1">
      <c r="A37" s="20" t="s">
        <v>160</v>
      </c>
      <c r="B37" s="20" t="s">
        <v>202</v>
      </c>
      <c r="C37" s="39">
        <f>'[1]Table 5'!$C$37</f>
        <v>2061351</v>
      </c>
      <c r="D37" s="39">
        <f>'[1]Table 5'!$B$37</f>
        <v>2759897</v>
      </c>
      <c r="E37" s="39">
        <f>'[2]Table 6'!$B$37</f>
        <v>2354549</v>
      </c>
    </row>
    <row r="38" spans="1:6">
      <c r="A38" s="20" t="s">
        <v>161</v>
      </c>
      <c r="B38" s="20">
        <v>77</v>
      </c>
      <c r="C38" s="39"/>
      <c r="D38" s="39"/>
      <c r="E38" s="39">
        <f>'[2]Table 6'!$B$38</f>
        <v>137105</v>
      </c>
    </row>
    <row r="39" spans="1:6">
      <c r="A39" s="52" t="s">
        <v>162</v>
      </c>
      <c r="B39" s="51">
        <v>9904</v>
      </c>
      <c r="C39" s="47">
        <f>C33+C34-C36</f>
        <v>3800627</v>
      </c>
      <c r="D39" s="47">
        <f>D33+D34-D36</f>
        <v>6553944</v>
      </c>
      <c r="E39" s="47">
        <f>E33+E34-E36</f>
        <v>5521366</v>
      </c>
    </row>
    <row r="40" spans="1:6">
      <c r="A40" s="20" t="s">
        <v>163</v>
      </c>
      <c r="B40" s="20">
        <v>789</v>
      </c>
      <c r="C40" s="38"/>
      <c r="D40" s="38"/>
      <c r="E40" s="38"/>
    </row>
    <row r="41" spans="1:6">
      <c r="A41" s="20" t="s">
        <v>164</v>
      </c>
      <c r="B41" s="20">
        <v>689</v>
      </c>
      <c r="C41" s="39"/>
      <c r="D41" s="38"/>
      <c r="E41" s="39"/>
    </row>
    <row r="42" spans="1:6">
      <c r="A42" s="51" t="s">
        <v>165</v>
      </c>
      <c r="B42" s="51">
        <v>9905</v>
      </c>
      <c r="C42" s="47">
        <f>C39+C40-C41</f>
        <v>3800627</v>
      </c>
      <c r="D42" s="47">
        <f>D39+D40-D41</f>
        <v>6553944</v>
      </c>
      <c r="E42" s="47">
        <f>E39+E40-E41</f>
        <v>5521366</v>
      </c>
    </row>
    <row r="43" spans="1:6">
      <c r="A43" s="7"/>
      <c r="B43" s="7"/>
      <c r="C43" s="39"/>
      <c r="D43" s="39"/>
      <c r="E43" s="39"/>
      <c r="F43" s="44"/>
    </row>
    <row r="44" spans="1:6">
      <c r="A44" s="7"/>
      <c r="B44" s="7"/>
      <c r="C44" s="39"/>
      <c r="D44" s="39"/>
      <c r="E44" s="39"/>
      <c r="F44" s="44"/>
    </row>
    <row r="45" spans="1:6">
      <c r="A45" s="8"/>
      <c r="B45" s="8"/>
      <c r="C45" s="38"/>
      <c r="D45" s="38"/>
      <c r="E45" s="38"/>
      <c r="F45" s="44"/>
    </row>
    <row r="46" spans="1:6">
      <c r="C46" s="39"/>
      <c r="D46" s="39"/>
      <c r="F46" s="44"/>
    </row>
    <row r="47" spans="1:6">
      <c r="C47" s="39"/>
      <c r="D47" s="39"/>
      <c r="F47" s="44"/>
    </row>
    <row r="48" spans="1:6">
      <c r="C48" s="38"/>
      <c r="D48" s="38"/>
      <c r="F48" s="44"/>
    </row>
    <row r="49" spans="3:6">
      <c r="C49" s="39"/>
      <c r="D49" s="39"/>
      <c r="F49" s="44"/>
    </row>
    <row r="50" spans="3:6">
      <c r="C50" s="39"/>
      <c r="D50" s="39"/>
      <c r="F50" s="44"/>
    </row>
    <row r="51" spans="3:6">
      <c r="C51" s="38"/>
      <c r="D51" s="38"/>
      <c r="F51" s="44"/>
    </row>
    <row r="52" spans="3:6">
      <c r="C52" s="38"/>
      <c r="D52" s="38"/>
      <c r="F52" s="44"/>
    </row>
    <row r="53" spans="3:6">
      <c r="C53" s="38"/>
      <c r="D53" s="38"/>
      <c r="F53" s="44"/>
    </row>
    <row r="54" spans="3:6">
      <c r="C54" s="38"/>
      <c r="D54" s="38"/>
      <c r="F54" s="4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F102"/>
  <sheetViews>
    <sheetView topLeftCell="A20" workbookViewId="0">
      <selection activeCell="B26" sqref="B26"/>
    </sheetView>
  </sheetViews>
  <sheetFormatPr defaultRowHeight="15"/>
  <cols>
    <col min="1" max="1" width="59.42578125" bestFit="1" customWidth="1"/>
    <col min="3" max="5" width="12.7109375" bestFit="1" customWidth="1"/>
  </cols>
  <sheetData>
    <row r="3" spans="1:5">
      <c r="A3" s="13" t="s">
        <v>1</v>
      </c>
      <c r="B3" s="12" t="s">
        <v>2</v>
      </c>
      <c r="C3" s="12" t="s">
        <v>204</v>
      </c>
      <c r="D3" s="12" t="s">
        <v>205</v>
      </c>
      <c r="E3" s="12" t="s">
        <v>206</v>
      </c>
    </row>
    <row r="4" spans="1:5">
      <c r="A4" s="12" t="s">
        <v>7</v>
      </c>
      <c r="B4" s="20">
        <v>20</v>
      </c>
      <c r="C4" s="31"/>
      <c r="D4" s="31"/>
      <c r="E4" s="31"/>
    </row>
    <row r="5" spans="1:5">
      <c r="A5" s="16" t="s">
        <v>6</v>
      </c>
      <c r="B5" s="16" t="s">
        <v>231</v>
      </c>
      <c r="C5" s="23">
        <f>IF(Balans!C5=0,"",Balans!C5/Balans!C$47)</f>
        <v>0.13604113889860517</v>
      </c>
      <c r="D5" s="23">
        <f>IF(Balans!D5=0,"",Balans!D5/Balans!D$47)</f>
        <v>0.11820968289915622</v>
      </c>
      <c r="E5" s="23">
        <f>IF(Balans!E5=0,"",Balans!E5/Balans!E$47)</f>
        <v>8.6364655762520129E-2</v>
      </c>
    </row>
    <row r="6" spans="1:5">
      <c r="A6" s="12" t="s">
        <v>8</v>
      </c>
      <c r="B6" s="20">
        <v>21</v>
      </c>
      <c r="C6" s="31" t="str">
        <f>IF(Balans!C6=0,"",Balans!C6/Balans!C$47)</f>
        <v/>
      </c>
      <c r="D6" s="31" t="str">
        <f>IF(Balans!D6=0,"",Balans!D6/Balans!D$47)</f>
        <v/>
      </c>
      <c r="E6" s="31" t="str">
        <f>IF(Balans!E6=0,"",Balans!E6/Balans!E$47)</f>
        <v/>
      </c>
    </row>
    <row r="7" spans="1:5">
      <c r="A7" s="12" t="s">
        <v>9</v>
      </c>
      <c r="B7" s="12" t="s">
        <v>10</v>
      </c>
      <c r="C7" s="31">
        <f>IF(Balans!C7=0,"",Balans!C7/Balans!C$47)</f>
        <v>0.10515864673079682</v>
      </c>
      <c r="D7" s="31">
        <f>IF(Balans!D7=0,"",Balans!D7/Balans!D$47)</f>
        <v>8.9400286757860839E-2</v>
      </c>
      <c r="E7" s="31">
        <f>IF(Balans!E7=0,"",Balans!E7/Balans!E$47)</f>
        <v>7.9713037446036875E-2</v>
      </c>
    </row>
    <row r="8" spans="1:5">
      <c r="A8" s="12" t="s">
        <v>11</v>
      </c>
      <c r="B8" s="20">
        <v>22</v>
      </c>
      <c r="C8" s="31">
        <f>IF(Balans!C8=0,"",Balans!C8/Balans!C$47)</f>
        <v>2.5567528132321944E-2</v>
      </c>
      <c r="D8" s="31">
        <f>IF(Balans!D8=0,"",Balans!D8/Balans!D$47)</f>
        <v>2.2389480618611145E-2</v>
      </c>
      <c r="E8" s="31">
        <f>IF(Balans!E8=0,"",Balans!E8/Balans!E$47)</f>
        <v>1.7191084190595837E-2</v>
      </c>
    </row>
    <row r="9" spans="1:5">
      <c r="A9" s="12" t="s">
        <v>12</v>
      </c>
      <c r="B9" s="20">
        <v>23</v>
      </c>
      <c r="C9" s="31">
        <f>IF(Balans!C9=0,"",Balans!C9/Balans!C$47)</f>
        <v>7.6457630891730438E-2</v>
      </c>
      <c r="D9" s="31">
        <f>IF(Balans!D9=0,"",Balans!D9/Balans!D$47)</f>
        <v>6.2109878186486334E-2</v>
      </c>
      <c r="E9" s="31">
        <f>IF(Balans!E9=0,"",Balans!E9/Balans!E$47)</f>
        <v>5.4443806369227597E-2</v>
      </c>
    </row>
    <row r="10" spans="1:5">
      <c r="A10" s="12" t="s">
        <v>13</v>
      </c>
      <c r="B10" s="20">
        <v>24</v>
      </c>
      <c r="C10" s="31">
        <f>IF(Balans!C10=0,"",Balans!C10/Balans!C$47)</f>
        <v>3.7604220288436381E-4</v>
      </c>
      <c r="D10" s="31">
        <f>IF(Balans!D10=0,"",Balans!D10/Balans!D$47)</f>
        <v>2.486015823050033E-4</v>
      </c>
      <c r="E10" s="31">
        <f>IF(Balans!E10=0,"",Balans!E10/Balans!E$47)</f>
        <v>1.6030812015389113E-4</v>
      </c>
    </row>
    <row r="11" spans="1:5">
      <c r="A11" s="12" t="s">
        <v>14</v>
      </c>
      <c r="B11" s="20">
        <v>25</v>
      </c>
      <c r="C11" s="31" t="str">
        <f>IF(Balans!C11=0,"",Balans!C11/Balans!C$47)</f>
        <v/>
      </c>
      <c r="D11" s="31" t="str">
        <f>IF(Balans!D11=0,"",Balans!D11/Balans!D$47)</f>
        <v/>
      </c>
      <c r="E11" s="31" t="str">
        <f>IF(Balans!E11=0,"",Balans!E11/Balans!E$47)</f>
        <v/>
      </c>
    </row>
    <row r="12" spans="1:5">
      <c r="A12" s="12" t="s">
        <v>15</v>
      </c>
      <c r="B12" s="20">
        <v>26</v>
      </c>
      <c r="C12" s="31" t="str">
        <f>IF(Balans!C12=0,"",Balans!C12/Balans!C$47)</f>
        <v/>
      </c>
      <c r="D12" s="31" t="str">
        <f>IF(Balans!D12=0,"",Balans!D12/Balans!D$47)</f>
        <v/>
      </c>
      <c r="E12" s="31" t="str">
        <f>IF(Balans!E12=0,"",Balans!E12/Balans!E$47)</f>
        <v/>
      </c>
    </row>
    <row r="13" spans="1:5">
      <c r="A13" s="12" t="s">
        <v>16</v>
      </c>
      <c r="B13" s="20">
        <v>27</v>
      </c>
      <c r="C13" s="31">
        <f>IF(Balans!C13=0,"",Balans!C13/Balans!C$47)</f>
        <v>2.7574455038600798E-3</v>
      </c>
      <c r="D13" s="31">
        <f>IF(Balans!D13=0,"",Balans!D13/Balans!D$47)</f>
        <v>4.6523263704583533E-3</v>
      </c>
      <c r="E13" s="31">
        <f>IF(Balans!E13=0,"",Balans!E13/Balans!E$47)</f>
        <v>7.9178387660595491E-3</v>
      </c>
    </row>
    <row r="14" spans="1:5">
      <c r="A14" s="12" t="s">
        <v>17</v>
      </c>
      <c r="B14" s="20">
        <v>28</v>
      </c>
      <c r="C14" s="31">
        <f>IF(Balans!C14=0,"",Balans!C14/Balans!C$47)</f>
        <v>3.0882492167808352E-2</v>
      </c>
      <c r="D14" s="31">
        <f>IF(Balans!D14=0,"",Balans!D14/Balans!D$47)</f>
        <v>2.8809396141295386E-2</v>
      </c>
      <c r="E14" s="31">
        <f>IF(Balans!E14=0,"",Balans!E14/Balans!E$47)</f>
        <v>6.651618316483256E-3</v>
      </c>
    </row>
    <row r="15" spans="1:5">
      <c r="A15" s="12" t="s">
        <v>18</v>
      </c>
      <c r="B15" s="12" t="s">
        <v>19</v>
      </c>
      <c r="C15" s="31">
        <f>IF(Balans!C15=0,"",Balans!C15/Balans!C$47)</f>
        <v>2.9443953633593475E-2</v>
      </c>
      <c r="D15" s="31">
        <f>IF(Balans!D15=0,"",Balans!D15/Balans!D$47)</f>
        <v>2.7451576942937709E-2</v>
      </c>
      <c r="E15" s="31">
        <f>IF(Balans!E15=0,"",Balans!E15/Balans!E$47)</f>
        <v>5.3938790713475146E-3</v>
      </c>
    </row>
    <row r="16" spans="1:5">
      <c r="A16" s="12" t="s">
        <v>20</v>
      </c>
      <c r="B16" s="20">
        <v>280</v>
      </c>
      <c r="C16" s="31">
        <f>IF(Balans!C16=0,"",Balans!C16/Balans!C$47)</f>
        <v>6.1692460683224742E-3</v>
      </c>
      <c r="D16" s="31">
        <f>IF(Balans!D16=0,"",Balans!D16/Balans!D$47)</f>
        <v>5.8230770686533645E-3</v>
      </c>
      <c r="E16" s="31">
        <f>IF(Balans!E16=0,"",Balans!E16/Balans!E$47)</f>
        <v>5.3938790713475146E-3</v>
      </c>
    </row>
    <row r="17" spans="1:5">
      <c r="A17" s="12" t="s">
        <v>21</v>
      </c>
      <c r="B17" s="20">
        <v>281</v>
      </c>
      <c r="C17" s="31">
        <f>IF(Balans!C17=0,"",Balans!C17/Balans!C$47)</f>
        <v>2.3274707565271002E-2</v>
      </c>
      <c r="D17" s="31">
        <f>IF(Balans!D17=0,"",Balans!D17/Balans!D$47)</f>
        <v>2.1628499874284345E-2</v>
      </c>
      <c r="E17" s="31" t="str">
        <f>IF(Balans!E17=0,"",Balans!E17/Balans!E$47)</f>
        <v/>
      </c>
    </row>
    <row r="18" spans="1:5">
      <c r="A18" s="12" t="s">
        <v>22</v>
      </c>
      <c r="B18" s="12"/>
      <c r="C18" s="31" t="str">
        <f>IF(Balans!C18=0,"",Balans!C18/Balans!C$47)</f>
        <v/>
      </c>
      <c r="D18" s="31" t="str">
        <f>IF(Balans!D18=0,"",Balans!D18/Balans!D$47)</f>
        <v/>
      </c>
      <c r="E18" s="31" t="str">
        <f>IF(Balans!E18=0,"",Balans!E18/Balans!E$47)</f>
        <v/>
      </c>
    </row>
    <row r="19" spans="1:5">
      <c r="A19" s="12" t="s">
        <v>23</v>
      </c>
      <c r="B19" s="12" t="s">
        <v>24</v>
      </c>
      <c r="C19" s="31" t="str">
        <f>IF(Balans!C19=0,"",Balans!C19/Balans!C$47)</f>
        <v/>
      </c>
      <c r="D19" s="31" t="str">
        <f>IF(Balans!D19=0,"",Balans!D19/Balans!D$47)</f>
        <v/>
      </c>
      <c r="E19" s="31" t="str">
        <f>IF(Balans!E19=0,"",Balans!E19/Balans!E$47)</f>
        <v/>
      </c>
    </row>
    <row r="20" spans="1:5">
      <c r="A20" s="12" t="s">
        <v>20</v>
      </c>
      <c r="B20" s="20">
        <v>282</v>
      </c>
      <c r="C20" s="31" t="str">
        <f>IF(Balans!C20=0,"",Balans!C20/Balans!C$47)</f>
        <v/>
      </c>
      <c r="D20" s="31" t="str">
        <f>IF(Balans!D20=0,"",Balans!D20/Balans!D$47)</f>
        <v/>
      </c>
      <c r="E20" s="31" t="str">
        <f>IF(Balans!E20=0,"",Balans!E20/Balans!E$47)</f>
        <v/>
      </c>
    </row>
    <row r="21" spans="1:5">
      <c r="A21" s="12" t="s">
        <v>21</v>
      </c>
      <c r="B21" s="20">
        <v>283</v>
      </c>
      <c r="C21" s="31" t="str">
        <f>IF(Balans!C21=0,"",Balans!C21/Balans!C$47)</f>
        <v/>
      </c>
      <c r="D21" s="31" t="str">
        <f>IF(Balans!D21=0,"",Balans!D21/Balans!D$47)</f>
        <v/>
      </c>
      <c r="E21" s="31" t="str">
        <f>IF(Balans!E21=0,"",Balans!E21/Balans!E$47)</f>
        <v/>
      </c>
    </row>
    <row r="22" spans="1:5">
      <c r="A22" s="12" t="s">
        <v>25</v>
      </c>
      <c r="B22" s="12" t="s">
        <v>26</v>
      </c>
      <c r="C22" s="31">
        <f>IF(Balans!C22=0,"",Balans!C22/Balans!C$47)</f>
        <v>1.4385385342148757E-3</v>
      </c>
      <c r="D22" s="31">
        <f>IF(Balans!D22=0,"",Balans!D22/Balans!D$47)</f>
        <v>1.3578191983576759E-3</v>
      </c>
      <c r="E22" s="31">
        <f>IF(Balans!E22=0,"",Balans!E22/Balans!E$47)</f>
        <v>1.2577392451357413E-3</v>
      </c>
    </row>
    <row r="23" spans="1:5">
      <c r="A23" s="12" t="s">
        <v>27</v>
      </c>
      <c r="B23" s="20">
        <v>284</v>
      </c>
      <c r="C23" s="31" t="str">
        <f>IF(Balans!C23=0,"",Balans!C23/Balans!C$47)</f>
        <v/>
      </c>
      <c r="D23" s="31" t="str">
        <f>IF(Balans!D23=0,"",Balans!D23/Balans!D$47)</f>
        <v/>
      </c>
      <c r="E23" s="31" t="str">
        <f>IF(Balans!E23=0,"",Balans!E23/Balans!E$47)</f>
        <v/>
      </c>
    </row>
    <row r="24" spans="1:5">
      <c r="A24" s="12" t="s">
        <v>28</v>
      </c>
      <c r="B24" s="12" t="s">
        <v>29</v>
      </c>
      <c r="C24" s="31">
        <f>IF(Balans!C24=0,"",Balans!C24/Balans!C$47)</f>
        <v>1.4385385342148757E-3</v>
      </c>
      <c r="D24" s="31">
        <f>IF(Balans!D24=0,"",Balans!D24/Balans!D$47)</f>
        <v>1.3578191983576759E-3</v>
      </c>
      <c r="E24" s="31">
        <f>IF(Balans!E24=0,"",Balans!E24/Balans!E$47)</f>
        <v>1.2577392451357413E-3</v>
      </c>
    </row>
    <row r="25" spans="1:5">
      <c r="A25" s="12"/>
      <c r="B25" s="12"/>
      <c r="C25" s="31" t="str">
        <f>IF(Balans!C25=0,"",Balans!C25/Balans!C$47)</f>
        <v/>
      </c>
      <c r="D25" s="31" t="str">
        <f>IF(Balans!D25=0,"",Balans!D25/Balans!D$47)</f>
        <v/>
      </c>
      <c r="E25" s="31" t="str">
        <f>IF(Balans!E25=0,"",Balans!E25/Balans!E$47)</f>
        <v/>
      </c>
    </row>
    <row r="26" spans="1:5">
      <c r="A26" s="16" t="s">
        <v>30</v>
      </c>
      <c r="B26" s="16" t="s">
        <v>31</v>
      </c>
      <c r="C26" s="23">
        <f>IF(Balans!C26=0,"",Balans!C26/Balans!C$47)</f>
        <v>0.86395886110139486</v>
      </c>
      <c r="D26" s="23">
        <f>IF(Balans!D26=0,"",Balans!D26/Balans!D$47)</f>
        <v>0.88179031710084377</v>
      </c>
      <c r="E26" s="23">
        <f>IF(Balans!E26=0,"",Balans!E26/Balans!E$47)</f>
        <v>0.91363534423747983</v>
      </c>
    </row>
    <row r="27" spans="1:5">
      <c r="A27" s="12" t="s">
        <v>32</v>
      </c>
      <c r="B27" s="20">
        <v>29</v>
      </c>
      <c r="C27" s="31" t="str">
        <f>IF(Balans!C27=0,"",Balans!C27/Balans!C$47)</f>
        <v/>
      </c>
      <c r="D27" s="31" t="str">
        <f>IF(Balans!D27=0,"",Balans!D27/Balans!D$47)</f>
        <v/>
      </c>
      <c r="E27" s="31" t="str">
        <f>IF(Balans!E27=0,"",Balans!E27/Balans!E$47)</f>
        <v/>
      </c>
    </row>
    <row r="28" spans="1:5">
      <c r="A28" s="12" t="s">
        <v>33</v>
      </c>
      <c r="B28" s="20">
        <v>290</v>
      </c>
      <c r="C28" s="31" t="str">
        <f>IF(Balans!C28=0,"",Balans!C28/Balans!C$47)</f>
        <v/>
      </c>
      <c r="D28" s="31" t="str">
        <f>IF(Balans!D28=0,"",Balans!D28/Balans!D$47)</f>
        <v/>
      </c>
      <c r="E28" s="31" t="str">
        <f>IF(Balans!E28=0,"",Balans!E28/Balans!E$47)</f>
        <v/>
      </c>
    </row>
    <row r="29" spans="1:5">
      <c r="A29" s="12" t="s">
        <v>34</v>
      </c>
      <c r="B29" s="20">
        <v>291</v>
      </c>
      <c r="C29" s="31" t="str">
        <f>IF(Balans!C29=0,"",Balans!C29/Balans!C$47)</f>
        <v/>
      </c>
      <c r="D29" s="31" t="str">
        <f>IF(Balans!D29=0,"",Balans!D29/Balans!D$47)</f>
        <v/>
      </c>
      <c r="E29" s="31" t="str">
        <f>IF(Balans!E29=0,"",Balans!E29/Balans!E$47)</f>
        <v/>
      </c>
    </row>
    <row r="30" spans="1:5">
      <c r="A30" s="12" t="s">
        <v>35</v>
      </c>
      <c r="B30" s="20">
        <v>3</v>
      </c>
      <c r="C30" s="31">
        <f>IF(Balans!C30=0,"",Balans!C30/Balans!C$47)</f>
        <v>9.6953277162065088E-2</v>
      </c>
      <c r="D30" s="31">
        <f>IF(Balans!D30=0,"",Balans!D30/Balans!D$47)</f>
        <v>0.10078469999918893</v>
      </c>
      <c r="E30" s="31">
        <f>IF(Balans!E30=0,"",Balans!E30/Balans!E$47)</f>
        <v>7.780633580363995E-2</v>
      </c>
    </row>
    <row r="31" spans="1:5">
      <c r="A31" s="12" t="s">
        <v>36</v>
      </c>
      <c r="B31" s="12" t="s">
        <v>37</v>
      </c>
      <c r="C31" s="31">
        <f>IF(Balans!C31=0,"",Balans!C31/Balans!C$47)</f>
        <v>9.6953277162065088E-2</v>
      </c>
      <c r="D31" s="31">
        <f>IF(Balans!D31=0,"",Balans!D31/Balans!D$47)</f>
        <v>0.10078469999918893</v>
      </c>
      <c r="E31" s="31">
        <f>IF(Balans!E31=0,"",Balans!E31/Balans!E$47)</f>
        <v>7.780633580363995E-2</v>
      </c>
    </row>
    <row r="32" spans="1:5">
      <c r="A32" s="12" t="s">
        <v>38</v>
      </c>
      <c r="B32" s="12" t="s">
        <v>39</v>
      </c>
      <c r="C32" s="31">
        <f>IF(Balans!C32=0,"",Balans!C32/Balans!C$47)</f>
        <v>5.3018207943222727E-2</v>
      </c>
      <c r="D32" s="31">
        <f>IF(Balans!D32=0,"",Balans!D32/Balans!D$47)</f>
        <v>5.5724460121101577E-2</v>
      </c>
      <c r="E32" s="31">
        <f>IF(Balans!E32=0,"",Balans!E32/Balans!E$47)</f>
        <v>4.4162750106002534E-2</v>
      </c>
    </row>
    <row r="33" spans="1:5">
      <c r="A33" s="12" t="s">
        <v>40</v>
      </c>
      <c r="B33" s="20">
        <v>32</v>
      </c>
      <c r="C33" s="31">
        <f>IF(Balans!C33=0,"",Balans!C33/Balans!C$47)</f>
        <v>2.3033534913951773E-2</v>
      </c>
      <c r="D33" s="31">
        <f>IF(Balans!D33=0,"",Balans!D33/Balans!D$47)</f>
        <v>2.4000263146748472E-2</v>
      </c>
      <c r="E33" s="31">
        <f>IF(Balans!E33=0,"",Balans!E33/Balans!E$47)</f>
        <v>2.1979876071906122E-2</v>
      </c>
    </row>
    <row r="34" spans="1:5">
      <c r="A34" s="12" t="s">
        <v>41</v>
      </c>
      <c r="B34" s="20">
        <v>33</v>
      </c>
      <c r="C34" s="31">
        <f>IF(Balans!C34=0,"",Balans!C34/Balans!C$47)</f>
        <v>2.0328104794271707E-2</v>
      </c>
      <c r="D34" s="31">
        <f>IF(Balans!D34=0,"",Balans!D34/Balans!D$47)</f>
        <v>2.0879558994887564E-2</v>
      </c>
      <c r="E34" s="31">
        <f>IF(Balans!E34=0,"",Balans!E34/Balans!E$47)</f>
        <v>1.1663709625731293E-2</v>
      </c>
    </row>
    <row r="35" spans="1:5">
      <c r="A35" s="12" t="s">
        <v>42</v>
      </c>
      <c r="B35" s="20">
        <v>34</v>
      </c>
      <c r="C35" s="31">
        <f>IF(Balans!C35=0,"",Balans!C35/Balans!C$47)</f>
        <v>5.7342951061887192E-4</v>
      </c>
      <c r="D35" s="31">
        <f>IF(Balans!D35=0,"",Balans!D35/Balans!D$47)</f>
        <v>1.804177364513219E-4</v>
      </c>
      <c r="E35" s="31" t="str">
        <f>IF(Balans!E35=0,"",Balans!E35/Balans!E$47)</f>
        <v/>
      </c>
    </row>
    <row r="36" spans="1:5">
      <c r="A36" s="12" t="s">
        <v>43</v>
      </c>
      <c r="B36" s="20">
        <v>35</v>
      </c>
      <c r="C36" s="31" t="str">
        <f>IF(Balans!C36=0,"",Balans!C36/Balans!C$47)</f>
        <v/>
      </c>
      <c r="D36" s="31" t="str">
        <f>IF(Balans!D36=0,"",Balans!D36/Balans!D$47)</f>
        <v/>
      </c>
      <c r="E36" s="31" t="str">
        <f>IF(Balans!E36=0,"",Balans!E36/Balans!E$47)</f>
        <v/>
      </c>
    </row>
    <row r="37" spans="1:5">
      <c r="A37" s="12" t="s">
        <v>44</v>
      </c>
      <c r="B37" s="20">
        <v>36</v>
      </c>
      <c r="C37" s="31" t="str">
        <f>IF(Balans!C37=0,"",Balans!C37/Balans!C$47)</f>
        <v/>
      </c>
      <c r="D37" s="31" t="str">
        <f>IF(Balans!D37=0,"",Balans!D37/Balans!D$47)</f>
        <v/>
      </c>
      <c r="E37" s="31" t="str">
        <f>IF(Balans!E37=0,"",Balans!E37/Balans!E$47)</f>
        <v/>
      </c>
    </row>
    <row r="38" spans="1:5">
      <c r="A38" s="12" t="s">
        <v>45</v>
      </c>
      <c r="B38" s="20">
        <v>37</v>
      </c>
      <c r="C38" s="31" t="str">
        <f>IF(Balans!C38=0,"",Balans!C38/Balans!C$47)</f>
        <v/>
      </c>
      <c r="D38" s="31" t="str">
        <f>IF(Balans!D38=0,"",Balans!D38/Balans!D$47)</f>
        <v/>
      </c>
      <c r="E38" s="31" t="str">
        <f>IF(Balans!E38=0,"",Balans!E38/Balans!E$47)</f>
        <v/>
      </c>
    </row>
    <row r="39" spans="1:5">
      <c r="A39" s="12" t="s">
        <v>46</v>
      </c>
      <c r="B39" s="12" t="s">
        <v>47</v>
      </c>
      <c r="C39" s="31">
        <f>IF(Balans!C39=0,"",Balans!C39/Balans!C$47)</f>
        <v>0.61391111349928684</v>
      </c>
      <c r="D39" s="31">
        <f>IF(Balans!D39=0,"",Balans!D39/Balans!D$47)</f>
        <v>0.63922685322449391</v>
      </c>
      <c r="E39" s="31">
        <f>IF(Balans!E39=0,"",Balans!E39/Balans!E$47)</f>
        <v>0.57948737563536612</v>
      </c>
    </row>
    <row r="40" spans="1:5">
      <c r="A40" s="12" t="s">
        <v>33</v>
      </c>
      <c r="B40" s="20">
        <v>40</v>
      </c>
      <c r="C40" s="31">
        <f>IF(Balans!C40=0,"",Balans!C40/Balans!C$47)</f>
        <v>0.59956621002735166</v>
      </c>
      <c r="D40" s="31">
        <f>IF(Balans!D40=0,"",Balans!D40/Balans!D$47)</f>
        <v>0.62660035128288549</v>
      </c>
      <c r="E40" s="31">
        <f>IF(Balans!E40=0,"",Balans!E40/Balans!E$47)</f>
        <v>0.55445618592255963</v>
      </c>
    </row>
    <row r="41" spans="1:5">
      <c r="A41" s="12" t="s">
        <v>34</v>
      </c>
      <c r="B41" s="20">
        <v>41</v>
      </c>
      <c r="C41" s="31">
        <f>IF(Balans!C41=0,"",Balans!C41/Balans!C$47)</f>
        <v>1.4344903471935237E-2</v>
      </c>
      <c r="D41" s="31">
        <f>IF(Balans!D41=0,"",Balans!D41/Balans!D$47)</f>
        <v>1.2626501941608458E-2</v>
      </c>
      <c r="E41" s="31">
        <f>IF(Balans!E41=0,"",Balans!E41/Balans!E$47)</f>
        <v>2.5031189712806549E-2</v>
      </c>
    </row>
    <row r="42" spans="1:5">
      <c r="A42" s="12" t="s">
        <v>48</v>
      </c>
      <c r="B42" s="12" t="s">
        <v>49</v>
      </c>
      <c r="C42" s="31" t="str">
        <f>IF(Balans!C42=0,"",Balans!C42/Balans!C$47)</f>
        <v/>
      </c>
      <c r="D42" s="31" t="str">
        <f>IF(Balans!D42=0,"",Balans!D42/Balans!D$47)</f>
        <v/>
      </c>
      <c r="E42" s="31" t="str">
        <f>IF(Balans!E42=0,"",Balans!E42/Balans!E$47)</f>
        <v/>
      </c>
    </row>
    <row r="43" spans="1:5">
      <c r="A43" s="12" t="s">
        <v>50</v>
      </c>
      <c r="B43" s="20">
        <v>50</v>
      </c>
      <c r="C43" s="31" t="str">
        <f>IF(Balans!C43=0,"",Balans!C43/Balans!C$47)</f>
        <v/>
      </c>
      <c r="D43" s="31" t="str">
        <f>IF(Balans!D43=0,"",Balans!D43/Balans!D$47)</f>
        <v/>
      </c>
      <c r="E43" s="31" t="str">
        <f>IF(Balans!E43=0,"",Balans!E43/Balans!E$47)</f>
        <v/>
      </c>
    </row>
    <row r="44" spans="1:5">
      <c r="A44" s="12" t="s">
        <v>51</v>
      </c>
      <c r="B44" s="12" t="s">
        <v>52</v>
      </c>
      <c r="C44" s="31" t="str">
        <f>IF(Balans!C44=0,"",Balans!C44/Balans!C$47)</f>
        <v/>
      </c>
      <c r="D44" s="31" t="str">
        <f>IF(Balans!D44=0,"",Balans!D44/Balans!D$47)</f>
        <v/>
      </c>
      <c r="E44" s="31" t="str">
        <f>IF(Balans!E44=0,"",Balans!E44/Balans!E$47)</f>
        <v/>
      </c>
    </row>
    <row r="45" spans="1:5">
      <c r="A45" s="12" t="s">
        <v>53</v>
      </c>
      <c r="B45" s="12" t="s">
        <v>54</v>
      </c>
      <c r="C45" s="31">
        <f>IF(Balans!C45=0,"",Balans!C45/Balans!C$47)</f>
        <v>0.135776421838808</v>
      </c>
      <c r="D45" s="31">
        <f>IF(Balans!D45=0,"",Balans!D45/Balans!D$47)</f>
        <v>0.13633688911879183</v>
      </c>
      <c r="E45" s="31">
        <f>IF(Balans!E45=0,"",Balans!E45/Balans!E$47)</f>
        <v>0.21483243118416664</v>
      </c>
    </row>
    <row r="46" spans="1:5">
      <c r="A46" s="12" t="s">
        <v>55</v>
      </c>
      <c r="B46" s="12" t="s">
        <v>56</v>
      </c>
      <c r="C46" s="31">
        <f>IF(Balans!C46=0,"",Balans!C46/Balans!C$47)</f>
        <v>1.7318048601234905E-2</v>
      </c>
      <c r="D46" s="31">
        <f>IF(Balans!D46=0,"",Balans!D46/Balans!D$47)</f>
        <v>5.4418747583691029E-3</v>
      </c>
      <c r="E46" s="31">
        <f>IF(Balans!E46=0,"",Balans!E46/Balans!E$47)</f>
        <v>4.1509201614307108E-2</v>
      </c>
    </row>
    <row r="47" spans="1:5">
      <c r="A47" s="16" t="s">
        <v>57</v>
      </c>
      <c r="B47" s="16" t="s">
        <v>58</v>
      </c>
      <c r="C47" s="33">
        <f>IF(Balans!C47=0,"",Balans!C47/Balans!C$47)</f>
        <v>1</v>
      </c>
      <c r="D47" s="33">
        <f>IF(Balans!D47=0,"",Balans!D47/Balans!D$47)</f>
        <v>1</v>
      </c>
      <c r="E47" s="33">
        <f>IF(Balans!E47=0,"",Balans!E47/Balans!E$47)</f>
        <v>1</v>
      </c>
    </row>
    <row r="48" spans="1:5">
      <c r="A48" s="19"/>
      <c r="B48" s="19"/>
      <c r="C48" s="27"/>
      <c r="D48" s="27"/>
      <c r="E48" s="27"/>
    </row>
    <row r="49" spans="1:5">
      <c r="A49" s="19"/>
      <c r="B49" s="19"/>
      <c r="C49" s="27"/>
      <c r="D49" s="27"/>
      <c r="E49" s="27"/>
    </row>
    <row r="50" spans="1:5">
      <c r="A50" s="19"/>
      <c r="B50" s="19"/>
      <c r="C50" s="27"/>
      <c r="D50" s="27"/>
      <c r="E50" s="27"/>
    </row>
    <row r="51" spans="1:5">
      <c r="A51" s="13" t="s">
        <v>59</v>
      </c>
      <c r="B51" s="12" t="s">
        <v>2</v>
      </c>
      <c r="C51" s="12" t="s">
        <v>204</v>
      </c>
      <c r="D51" s="12" t="s">
        <v>205</v>
      </c>
      <c r="E51" s="12" t="s">
        <v>206</v>
      </c>
    </row>
    <row r="52" spans="1:5">
      <c r="A52" s="17" t="s">
        <v>62</v>
      </c>
      <c r="B52" s="16" t="s">
        <v>63</v>
      </c>
      <c r="C52" s="23">
        <f>IF(Balans!C52=0,"",Balans!C52/Balans!C$47)</f>
        <v>0.14394877576904955</v>
      </c>
      <c r="D52" s="23">
        <f>IF(Balans!D52=0,"",Balans!D52/Balans!D$47)</f>
        <v>9.1784414322753097E-2</v>
      </c>
      <c r="E52" s="23">
        <f>IF(Balans!E52=0,"",Balans!E52/Balans!E$47)</f>
        <v>7.7028419030199982E-2</v>
      </c>
    </row>
    <row r="53" spans="1:5">
      <c r="A53" s="12" t="s">
        <v>64</v>
      </c>
      <c r="B53" s="20">
        <v>10</v>
      </c>
      <c r="C53" s="31">
        <f>IF(Balans!C53=0,"",Balans!C53/Balans!C$47)</f>
        <v>5.5758047652584283E-2</v>
      </c>
      <c r="D53" s="31">
        <f>IF(Balans!D53=0,"",Balans!D53/Balans!D$47)</f>
        <v>5.2629349694091908E-2</v>
      </c>
      <c r="E53" s="31">
        <f>IF(Balans!E53=0,"",Balans!E53/Balans!E$47)</f>
        <v>4.8750230248840037E-2</v>
      </c>
    </row>
    <row r="54" spans="1:5">
      <c r="A54" s="12" t="s">
        <v>65</v>
      </c>
      <c r="B54" s="20">
        <v>100</v>
      </c>
      <c r="C54" s="31">
        <f>IF(Balans!C54=0,"",Balans!C54/Balans!C$47)</f>
        <v>5.5758047652584283E-2</v>
      </c>
      <c r="D54" s="31">
        <f>IF(Balans!D54=0,"",Balans!D54/Balans!D$47)</f>
        <v>5.2629349694091908E-2</v>
      </c>
      <c r="E54" s="31">
        <f>IF(Balans!E54=0,"",Balans!E54/Balans!E$47)</f>
        <v>4.8750230248840037E-2</v>
      </c>
    </row>
    <row r="55" spans="1:5">
      <c r="A55" s="12" t="s">
        <v>66</v>
      </c>
      <c r="B55" s="20">
        <v>101</v>
      </c>
      <c r="C55" s="31" t="str">
        <f>IF(Balans!C55=0,"",Balans!C55/Balans!C$47)</f>
        <v/>
      </c>
      <c r="D55" s="31" t="str">
        <f>IF(Balans!D55=0,"",Balans!D55/Balans!D$47)</f>
        <v/>
      </c>
      <c r="E55" s="31" t="str">
        <f>IF(Balans!E55=0,"",Balans!E55/Balans!E$47)</f>
        <v/>
      </c>
    </row>
    <row r="56" spans="1:5">
      <c r="A56" s="12" t="s">
        <v>67</v>
      </c>
      <c r="B56" s="20">
        <v>11</v>
      </c>
      <c r="C56" s="31" t="str">
        <f>IF(Balans!C56=0,"",Balans!C56/Balans!C$47)</f>
        <v/>
      </c>
      <c r="D56" s="31" t="str">
        <f>IF(Balans!D56=0,"",Balans!D56/Balans!D$47)</f>
        <v/>
      </c>
      <c r="E56" s="31" t="str">
        <f>IF(Balans!E56=0,"",Balans!E56/Balans!E$47)</f>
        <v/>
      </c>
    </row>
    <row r="57" spans="1:5">
      <c r="A57" s="12" t="s">
        <v>68</v>
      </c>
      <c r="B57" s="20">
        <v>12</v>
      </c>
      <c r="C57" s="31" t="str">
        <f>IF(Balans!C57=0,"",Balans!C57/Balans!C$47)</f>
        <v/>
      </c>
      <c r="D57" s="31" t="str">
        <f>IF(Balans!D57=0,"",Balans!D57/Balans!D$47)</f>
        <v/>
      </c>
      <c r="E57" s="31" t="str">
        <f>IF(Balans!E57=0,"",Balans!E57/Balans!E$47)</f>
        <v/>
      </c>
    </row>
    <row r="58" spans="1:5">
      <c r="A58" s="12" t="s">
        <v>69</v>
      </c>
      <c r="B58" s="20">
        <v>13</v>
      </c>
      <c r="C58" s="31">
        <f>IF(Balans!C58=0,"",Balans!C58/Balans!C$47)</f>
        <v>1.0883970901784452E-2</v>
      </c>
      <c r="D58" s="31">
        <f>IF(Balans!D58=0,"",Balans!D58/Balans!D$47)</f>
        <v>1.0273249060286739E-2</v>
      </c>
      <c r="E58" s="31">
        <f>IF(Balans!E58=0,"",Balans!E58/Balans!E$47)</f>
        <v>9.5160449445735752E-3</v>
      </c>
    </row>
    <row r="59" spans="1:5">
      <c r="A59" s="12" t="s">
        <v>70</v>
      </c>
      <c r="B59" s="20">
        <v>130</v>
      </c>
      <c r="C59" s="31">
        <f>IF(Balans!C59=0,"",Balans!C59/Balans!C$47)</f>
        <v>5.5758047652584289E-3</v>
      </c>
      <c r="D59" s="31">
        <f>IF(Balans!D59=0,"",Balans!D59/Balans!D$47)</f>
        <v>5.2629349694091904E-3</v>
      </c>
      <c r="E59" s="31">
        <f>IF(Balans!E59=0,"",Balans!E59/Balans!E$47)</f>
        <v>4.8750230248840037E-3</v>
      </c>
    </row>
    <row r="60" spans="1:5">
      <c r="A60" s="12" t="s">
        <v>71</v>
      </c>
      <c r="B60" s="20">
        <v>131</v>
      </c>
      <c r="C60" s="31" t="str">
        <f>IF(Balans!C60=0,"",Balans!C60/Balans!C$47)</f>
        <v/>
      </c>
      <c r="D60" s="31" t="str">
        <f>IF(Balans!D60=0,"",Balans!D60/Balans!D$47)</f>
        <v/>
      </c>
      <c r="E60" s="31" t="str">
        <f>IF(Balans!E60=0,"",Balans!E60/Balans!E$47)</f>
        <v/>
      </c>
    </row>
    <row r="61" spans="1:5">
      <c r="A61" s="12" t="s">
        <v>72</v>
      </c>
      <c r="B61" s="20">
        <v>1310</v>
      </c>
      <c r="C61" s="31" t="str">
        <f>IF(Balans!C61=0,"",Balans!C61/Balans!C$47)</f>
        <v/>
      </c>
      <c r="D61" s="31" t="str">
        <f>IF(Balans!D61=0,"",Balans!D61/Balans!D$47)</f>
        <v/>
      </c>
      <c r="E61" s="31" t="str">
        <f>IF(Balans!E61=0,"",Balans!E61/Balans!E$47)</f>
        <v/>
      </c>
    </row>
    <row r="62" spans="1:5">
      <c r="A62" s="12" t="s">
        <v>73</v>
      </c>
      <c r="B62" s="20">
        <v>1311</v>
      </c>
      <c r="C62" s="31" t="str">
        <f>IF(Balans!C62=0,"",Balans!C62/Balans!C$47)</f>
        <v/>
      </c>
      <c r="D62" s="31" t="str">
        <f>IF(Balans!D62=0,"",Balans!D62/Balans!D$47)</f>
        <v/>
      </c>
      <c r="E62" s="31" t="str">
        <f>IF(Balans!E62=0,"",Balans!E62/Balans!E$47)</f>
        <v/>
      </c>
    </row>
    <row r="63" spans="1:5">
      <c r="A63" s="12" t="s">
        <v>74</v>
      </c>
      <c r="B63" s="20">
        <v>132</v>
      </c>
      <c r="C63" s="31">
        <f>IF(Balans!C63=0,"",Balans!C63/Balans!C$47)</f>
        <v>9.5113299779973396E-5</v>
      </c>
      <c r="D63" s="31">
        <f>IF(Balans!D63=0,"",Balans!D63/Balans!D$47)</f>
        <v>8.9776298228175271E-5</v>
      </c>
      <c r="E63" s="31">
        <f>IF(Balans!E63=0,"",Balans!E63/Balans!E$47)</f>
        <v>8.3159211256668579E-5</v>
      </c>
    </row>
    <row r="64" spans="1:5">
      <c r="A64" s="12" t="s">
        <v>75</v>
      </c>
      <c r="B64" s="20">
        <v>133</v>
      </c>
      <c r="C64" s="31">
        <f>IF(Balans!C64=0,"",Balans!C64/Balans!C$47)</f>
        <v>5.2130528367460502E-3</v>
      </c>
      <c r="D64" s="31">
        <f>IF(Balans!D64=0,"",Balans!D64/Balans!D$47)</f>
        <v>4.9205377926493741E-3</v>
      </c>
      <c r="E64" s="31">
        <f>IF(Balans!E64=0,"",Balans!E64/Balans!E$47)</f>
        <v>4.5578627084329037E-3</v>
      </c>
    </row>
    <row r="65" spans="1:6">
      <c r="A65" s="12" t="s">
        <v>76</v>
      </c>
      <c r="B65" s="20">
        <v>14</v>
      </c>
      <c r="C65" s="31">
        <f>IF(Balans!C65=0,"",Balans!C65/Balans!C$47)</f>
        <v>7.7306757214680819E-2</v>
      </c>
      <c r="D65" s="31">
        <f>IF(Balans!D65=0,"",Balans!D65/Balans!D$47)</f>
        <v>2.8881815568374446E-2</v>
      </c>
      <c r="E65" s="31">
        <f>IF(Balans!E65=0,"",Balans!E65/Balans!E$47)</f>
        <v>1.8762143836786368E-2</v>
      </c>
      <c r="F65" s="30"/>
    </row>
    <row r="66" spans="1:6">
      <c r="A66" s="12" t="s">
        <v>77</v>
      </c>
      <c r="B66" s="20">
        <v>15</v>
      </c>
      <c r="C66" s="31" t="str">
        <f>IF(Balans!C66=0,"",Balans!C66/Balans!C$47)</f>
        <v/>
      </c>
      <c r="D66" s="31" t="str">
        <f>IF(Balans!D66=0,"",Balans!D66/Balans!D$47)</f>
        <v/>
      </c>
      <c r="E66" s="31" t="str">
        <f>IF(Balans!E66=0,"",Balans!E66/Balans!E$47)</f>
        <v/>
      </c>
    </row>
    <row r="67" spans="1:6">
      <c r="A67" s="16" t="s">
        <v>78</v>
      </c>
      <c r="B67" s="22">
        <v>16</v>
      </c>
      <c r="C67" s="23">
        <f>IF(Balans!C67=0,"",Balans!C67/Balans!C$47)</f>
        <v>4.5036290659980896E-2</v>
      </c>
      <c r="D67" s="23">
        <f>IF(Balans!D67=0,"",Balans!D67/Balans!D$47)</f>
        <v>8.2769565456401895E-3</v>
      </c>
      <c r="E67" s="23">
        <f>IF(Balans!E67=0,"",Balans!E67/Balans!E$47)</f>
        <v>6.7269474393883127E-3</v>
      </c>
    </row>
    <row r="68" spans="1:6">
      <c r="A68" s="12" t="s">
        <v>79</v>
      </c>
      <c r="B68" s="12" t="s">
        <v>80</v>
      </c>
      <c r="C68" s="31">
        <f>IF(Balans!C68=0,"",Balans!C68/Balans!C$47)</f>
        <v>4.5036290659980896E-2</v>
      </c>
      <c r="D68" s="31">
        <f>IF(Balans!D68=0,"",Balans!D68/Balans!D$47)</f>
        <v>8.2769565456401895E-3</v>
      </c>
      <c r="E68" s="31">
        <f>IF(Balans!E68=0,"",Balans!E68/Balans!E$47)</f>
        <v>6.7269474393883127E-3</v>
      </c>
    </row>
    <row r="69" spans="1:6">
      <c r="A69" s="12" t="s">
        <v>81</v>
      </c>
      <c r="B69" s="20">
        <v>160</v>
      </c>
      <c r="C69" s="31">
        <f>IF(Balans!C69=0,"",Balans!C69/Balans!C$47)</f>
        <v>5.2325681534244554E-3</v>
      </c>
      <c r="D69" s="31">
        <f>IF(Balans!D69=0,"",Balans!D69/Balans!D$47)</f>
        <v>3.284377824659554E-3</v>
      </c>
      <c r="E69" s="31">
        <f>IF(Balans!E69=0,"",Balans!E69/Balans!E$47)</f>
        <v>2.1023536794812269E-3</v>
      </c>
    </row>
    <row r="70" spans="1:6">
      <c r="A70" s="12" t="s">
        <v>82</v>
      </c>
      <c r="B70" s="20">
        <v>161</v>
      </c>
      <c r="C70" s="31" t="str">
        <f>IF(Balans!C70=0,"",Balans!C70/Balans!C$47)</f>
        <v/>
      </c>
      <c r="D70" s="31" t="str">
        <f>IF(Balans!D70=0,"",Balans!D70/Balans!D$47)</f>
        <v/>
      </c>
      <c r="E70" s="31" t="str">
        <f>IF(Balans!E70=0,"",Balans!E70/Balans!E$47)</f>
        <v/>
      </c>
    </row>
    <row r="71" spans="1:6">
      <c r="A71" s="12" t="s">
        <v>83</v>
      </c>
      <c r="B71" s="20">
        <v>162</v>
      </c>
      <c r="C71" s="31" t="str">
        <f>IF(Balans!C71=0,"",Balans!C71/Balans!C$47)</f>
        <v/>
      </c>
      <c r="D71" s="31" t="str">
        <f>IF(Balans!D71=0,"",Balans!D71/Balans!D$47)</f>
        <v/>
      </c>
      <c r="E71" s="31" t="str">
        <f>IF(Balans!E71=0,"",Balans!E71/Balans!E$47)</f>
        <v/>
      </c>
    </row>
    <row r="72" spans="1:6">
      <c r="A72" s="12" t="s">
        <v>84</v>
      </c>
      <c r="B72" s="12" t="s">
        <v>85</v>
      </c>
      <c r="C72" s="31">
        <f>IF(Balans!C72=0,"",Balans!C72/Balans!C$47)</f>
        <v>3.9803722506556442E-2</v>
      </c>
      <c r="D72" s="31">
        <f>IF(Balans!D72=0,"",Balans!D72/Balans!D$47)</f>
        <v>4.9925787209806364E-3</v>
      </c>
      <c r="E72" s="31">
        <f>IF(Balans!E72=0,"",Balans!E72/Balans!E$47)</f>
        <v>4.6245937599070858E-3</v>
      </c>
    </row>
    <row r="73" spans="1:6">
      <c r="A73" s="12" t="s">
        <v>86</v>
      </c>
      <c r="B73" s="20">
        <v>168</v>
      </c>
      <c r="C73" s="31" t="str">
        <f>IF(Balans!C73=0,"",Balans!C73/Balans!C$47)</f>
        <v/>
      </c>
      <c r="D73" s="31" t="str">
        <f>IF(Balans!D73=0,"",Balans!D73/Balans!D$47)</f>
        <v/>
      </c>
      <c r="E73" s="31" t="str">
        <f>IF(Balans!E73=0,"",Balans!E73/Balans!E$47)</f>
        <v/>
      </c>
    </row>
    <row r="74" spans="1:6">
      <c r="A74" s="17" t="s">
        <v>87</v>
      </c>
      <c r="B74" s="16" t="s">
        <v>88</v>
      </c>
      <c r="C74" s="23">
        <f>IF(Balans!C74=0,"",Balans!C74/Balans!C$47)</f>
        <v>0.81101493357096954</v>
      </c>
      <c r="D74" s="23">
        <f>IF(Balans!D74=0,"",Balans!D74/Balans!D$47)</f>
        <v>0.89993862913160672</v>
      </c>
      <c r="E74" s="23">
        <f>IF(Balans!E74=0,"",Balans!E74/Balans!E$47)</f>
        <v>0.91624463353041175</v>
      </c>
    </row>
    <row r="75" spans="1:6">
      <c r="A75" s="12" t="s">
        <v>89</v>
      </c>
      <c r="B75" s="20">
        <v>17</v>
      </c>
      <c r="C75" s="31" t="str">
        <f>IF(Balans!C75=0,"",Balans!C75/Balans!C$47)</f>
        <v/>
      </c>
      <c r="D75" s="31">
        <f>IF(Balans!D75=0,"",Balans!D75/Balans!D$47)</f>
        <v>5.4087921654363956E-2</v>
      </c>
      <c r="E75" s="31" t="str">
        <f>IF(Balans!E75=0,"",Balans!E75/Balans!E$47)</f>
        <v/>
      </c>
    </row>
    <row r="76" spans="1:6">
      <c r="A76" s="12" t="s">
        <v>90</v>
      </c>
      <c r="B76" s="12" t="s">
        <v>91</v>
      </c>
      <c r="C76" s="31" t="str">
        <f>IF(Balans!C76=0,"",Balans!C76/Balans!C$47)</f>
        <v/>
      </c>
      <c r="D76" s="31">
        <f>IF(Balans!D76=0,"",Balans!D76/Balans!D$47)</f>
        <v>5.4087921654363956E-2</v>
      </c>
      <c r="E76" s="31" t="str">
        <f>IF(Balans!E76=0,"",Balans!E76/Balans!E$47)</f>
        <v/>
      </c>
    </row>
    <row r="77" spans="1:6">
      <c r="A77" s="12" t="s">
        <v>92</v>
      </c>
      <c r="B77" s="20">
        <v>170</v>
      </c>
      <c r="C77" s="31" t="str">
        <f>IF(Balans!C77=0,"",Balans!C77/Balans!C$47)</f>
        <v/>
      </c>
      <c r="D77" s="31" t="str">
        <f>IF(Balans!D77=0,"",Balans!D77/Balans!D$47)</f>
        <v/>
      </c>
      <c r="E77" s="31" t="str">
        <f>IF(Balans!E77=0,"",Balans!E77/Balans!E$47)</f>
        <v/>
      </c>
    </row>
    <row r="78" spans="1:6">
      <c r="A78" s="12" t="s">
        <v>93</v>
      </c>
      <c r="B78" s="20">
        <v>171</v>
      </c>
      <c r="C78" s="31" t="str">
        <f>IF(Balans!C78=0,"",Balans!C78/Balans!C$47)</f>
        <v/>
      </c>
      <c r="D78" s="31" t="str">
        <f>IF(Balans!D78=0,"",Balans!D78/Balans!D$47)</f>
        <v/>
      </c>
      <c r="E78" s="31" t="str">
        <f>IF(Balans!E78=0,"",Balans!E78/Balans!E$47)</f>
        <v/>
      </c>
    </row>
    <row r="79" spans="1:6">
      <c r="A79" s="12" t="s">
        <v>94</v>
      </c>
      <c r="B79" s="20">
        <v>172</v>
      </c>
      <c r="C79" s="31" t="str">
        <f>IF(Balans!C79=0,"",Balans!C79/Balans!C$47)</f>
        <v/>
      </c>
      <c r="D79" s="31" t="str">
        <f>IF(Balans!D79=0,"",Balans!D79/Balans!D$47)</f>
        <v/>
      </c>
      <c r="E79" s="31" t="str">
        <f>IF(Balans!E79=0,"",Balans!E79/Balans!E$47)</f>
        <v/>
      </c>
    </row>
    <row r="80" spans="1:6">
      <c r="A80" s="12" t="s">
        <v>95</v>
      </c>
      <c r="B80" s="20">
        <v>173</v>
      </c>
      <c r="C80" s="31" t="str">
        <f>IF(Balans!C80=0,"",Balans!C80/Balans!C$47)</f>
        <v/>
      </c>
      <c r="D80" s="31" t="str">
        <f>IF(Balans!D80=0,"",Balans!D80/Balans!D$47)</f>
        <v/>
      </c>
      <c r="E80" s="31" t="str">
        <f>IF(Balans!E80=0,"",Balans!E80/Balans!E$47)</f>
        <v/>
      </c>
    </row>
    <row r="81" spans="1:5">
      <c r="A81" s="12" t="s">
        <v>96</v>
      </c>
      <c r="B81" s="20">
        <v>174</v>
      </c>
      <c r="C81" s="31" t="str">
        <f>IF(Balans!C81=0,"",Balans!C81/Balans!C$47)</f>
        <v/>
      </c>
      <c r="D81" s="31">
        <f>IF(Balans!D81=0,"",Balans!D81/Balans!D$47)</f>
        <v>5.4087921654363956E-2</v>
      </c>
      <c r="E81" s="31" t="str">
        <f>IF(Balans!E81=0,"",Balans!E81/Balans!E$47)</f>
        <v/>
      </c>
    </row>
    <row r="82" spans="1:5">
      <c r="A82" s="12" t="s">
        <v>97</v>
      </c>
      <c r="B82" s="20">
        <v>175</v>
      </c>
      <c r="C82" s="31" t="str">
        <f>IF(Balans!C82=0,"",Balans!C82/Balans!C$47)</f>
        <v/>
      </c>
      <c r="D82" s="31" t="str">
        <f>IF(Balans!D82=0,"",Balans!D82/Balans!D$47)</f>
        <v/>
      </c>
      <c r="E82" s="31" t="str">
        <f>IF(Balans!E82=0,"",Balans!E82/Balans!E$47)</f>
        <v/>
      </c>
    </row>
    <row r="83" spans="1:5">
      <c r="A83" s="12" t="s">
        <v>98</v>
      </c>
      <c r="B83" s="20">
        <v>1750</v>
      </c>
      <c r="C83" s="31" t="str">
        <f>IF(Balans!C83=0,"",Balans!C83/Balans!C$47)</f>
        <v/>
      </c>
      <c r="D83" s="31" t="str">
        <f>IF(Balans!D83=0,"",Balans!D83/Balans!D$47)</f>
        <v/>
      </c>
      <c r="E83" s="31" t="str">
        <f>IF(Balans!E83=0,"",Balans!E83/Balans!E$47)</f>
        <v/>
      </c>
    </row>
    <row r="84" spans="1:5">
      <c r="A84" s="12" t="s">
        <v>99</v>
      </c>
      <c r="B84" s="20">
        <v>1751</v>
      </c>
      <c r="C84" s="31" t="str">
        <f>IF(Balans!C84=0,"",Balans!C84/Balans!C$47)</f>
        <v/>
      </c>
      <c r="D84" s="31" t="str">
        <f>IF(Balans!D84=0,"",Balans!D84/Balans!D$47)</f>
        <v/>
      </c>
      <c r="E84" s="31" t="str">
        <f>IF(Balans!E84=0,"",Balans!E84/Balans!E$47)</f>
        <v/>
      </c>
    </row>
    <row r="85" spans="1:5">
      <c r="A85" s="12" t="s">
        <v>100</v>
      </c>
      <c r="B85" s="20">
        <v>176</v>
      </c>
      <c r="C85" s="31" t="str">
        <f>IF(Balans!C85=0,"",Balans!C85/Balans!C$47)</f>
        <v/>
      </c>
      <c r="D85" s="31" t="str">
        <f>IF(Balans!D85=0,"",Balans!D85/Balans!D$47)</f>
        <v/>
      </c>
      <c r="E85" s="31" t="str">
        <f>IF(Balans!E85=0,"",Balans!E85/Balans!E$47)</f>
        <v/>
      </c>
    </row>
    <row r="86" spans="1:5">
      <c r="A86" s="12" t="s">
        <v>101</v>
      </c>
      <c r="B86" s="12" t="s">
        <v>102</v>
      </c>
      <c r="C86" s="31" t="str">
        <f>IF(Balans!C86=0,"",Balans!C86/Balans!C$47)</f>
        <v/>
      </c>
      <c r="D86" s="31" t="str">
        <f>IF(Balans!D86=0,"",Balans!D86/Balans!D$47)</f>
        <v/>
      </c>
      <c r="E86" s="31" t="str">
        <f>IF(Balans!E86=0,"",Balans!E86/Balans!E$47)</f>
        <v/>
      </c>
    </row>
    <row r="87" spans="1:5">
      <c r="A87" s="12" t="s">
        <v>103</v>
      </c>
      <c r="B87" s="12" t="s">
        <v>104</v>
      </c>
      <c r="C87" s="31">
        <f>IF(Balans!C87=0,"",Balans!C87/Balans!C$47)</f>
        <v>0.81101493357096954</v>
      </c>
      <c r="D87" s="31">
        <f>IF(Balans!D87=0,"",Balans!D87/Balans!D$47)</f>
        <v>0.83407579167068446</v>
      </c>
      <c r="E87" s="31">
        <f>IF(Balans!E87=0,"",Balans!E87/Balans!E$47)</f>
        <v>0.91624463353041175</v>
      </c>
    </row>
    <row r="88" spans="1:5">
      <c r="A88" s="12" t="s">
        <v>105</v>
      </c>
      <c r="B88" s="20">
        <v>42</v>
      </c>
      <c r="C88" s="31" t="str">
        <f>IF(Balans!C88=0,"",Balans!C88/Balans!C$47)</f>
        <v/>
      </c>
      <c r="D88" s="31" t="str">
        <f>IF(Balans!D88=0,"",Balans!D88/Balans!D$47)</f>
        <v/>
      </c>
      <c r="E88" s="31">
        <f>IF(Balans!E88=0,"",Balans!E88/Balans!E$47)</f>
        <v>5.0085852995383602E-2</v>
      </c>
    </row>
    <row r="89" spans="1:5">
      <c r="A89" s="12" t="s">
        <v>90</v>
      </c>
      <c r="B89" s="20">
        <v>43</v>
      </c>
      <c r="C89" s="31" t="str">
        <f>IF(Balans!C89=0,"",Balans!C89/Balans!C$47)</f>
        <v/>
      </c>
      <c r="D89" s="31" t="str">
        <f>IF(Balans!D89=0,"",Balans!D89/Balans!D$47)</f>
        <v/>
      </c>
      <c r="E89" s="31" t="str">
        <f>IF(Balans!E89=0,"",Balans!E89/Balans!E$47)</f>
        <v/>
      </c>
    </row>
    <row r="90" spans="1:5">
      <c r="A90" s="12" t="s">
        <v>95</v>
      </c>
      <c r="B90" s="12" t="s">
        <v>106</v>
      </c>
      <c r="C90" s="31" t="str">
        <f>IF(Balans!C90=0,"",Balans!C90/Balans!C$47)</f>
        <v/>
      </c>
      <c r="D90" s="31" t="str">
        <f>IF(Balans!D90=0,"",Balans!D90/Balans!D$47)</f>
        <v/>
      </c>
      <c r="E90" s="31" t="str">
        <f>IF(Balans!E90=0,"",Balans!E90/Balans!E$47)</f>
        <v/>
      </c>
    </row>
    <row r="91" spans="1:5">
      <c r="A91" s="12" t="s">
        <v>96</v>
      </c>
      <c r="B91" s="20">
        <v>439</v>
      </c>
      <c r="C91" s="31" t="str">
        <f>IF(Balans!C91=0,"",Balans!C91/Balans!C$47)</f>
        <v/>
      </c>
      <c r="D91" s="31" t="str">
        <f>IF(Balans!D91=0,"",Balans!D91/Balans!D$47)</f>
        <v/>
      </c>
      <c r="E91" s="31" t="str">
        <f>IF(Balans!E91=0,"",Balans!E91/Balans!E$47)</f>
        <v/>
      </c>
    </row>
    <row r="92" spans="1:5">
      <c r="A92" s="12" t="s">
        <v>97</v>
      </c>
      <c r="B92" s="20">
        <v>44</v>
      </c>
      <c r="C92" s="31">
        <f>IF(Balans!C92=0,"",Balans!C92/Balans!C$47)</f>
        <v>0.56203082801350002</v>
      </c>
      <c r="D92" s="31">
        <f>IF(Balans!D92=0,"",Balans!D92/Balans!D$47)</f>
        <v>0.56099067541299175</v>
      </c>
      <c r="E92" s="31">
        <f>IF(Balans!E92=0,"",Balans!E92/Balans!E$47)</f>
        <v>0.60345095200100751</v>
      </c>
    </row>
    <row r="93" spans="1:5">
      <c r="A93" s="12" t="s">
        <v>98</v>
      </c>
      <c r="B93" s="12" t="s">
        <v>107</v>
      </c>
      <c r="C93" s="31">
        <f>IF(Balans!C93=0,"",Balans!C93/Balans!C$47)</f>
        <v>0.56203082801350002</v>
      </c>
      <c r="D93" s="31">
        <f>IF(Balans!D93=0,"",Balans!D93/Balans!D$47)</f>
        <v>0.56099067541299175</v>
      </c>
      <c r="E93" s="31">
        <f>IF(Balans!E93=0,"",Balans!E93/Balans!E$47)</f>
        <v>0.60345095200100751</v>
      </c>
    </row>
    <row r="94" spans="1:5">
      <c r="A94" s="12" t="s">
        <v>99</v>
      </c>
      <c r="B94" s="20">
        <v>441</v>
      </c>
      <c r="C94" s="31" t="str">
        <f>IF(Balans!C94=0,"",Balans!C94/Balans!C$47)</f>
        <v/>
      </c>
      <c r="D94" s="31" t="str">
        <f>IF(Balans!D94=0,"",Balans!D94/Balans!D$47)</f>
        <v/>
      </c>
      <c r="E94" s="31" t="str">
        <f>IF(Balans!E94=0,"",Balans!E94/Balans!E$47)</f>
        <v/>
      </c>
    </row>
    <row r="95" spans="1:5">
      <c r="A95" s="12" t="s">
        <v>100</v>
      </c>
      <c r="B95" s="20">
        <v>46</v>
      </c>
      <c r="C95" s="31">
        <f>IF(Balans!C95=0,"",Balans!C95/Balans!C$47)</f>
        <v>5.1904078132148174E-2</v>
      </c>
      <c r="D95" s="31">
        <f>IF(Balans!D95=0,"",Balans!D95/Balans!D$47)</f>
        <v>5.1829401602491602E-2</v>
      </c>
      <c r="E95" s="31">
        <f>IF(Balans!E95=0,"",Balans!E95/Balans!E$47)</f>
        <v>4.8885445356643242E-2</v>
      </c>
    </row>
    <row r="96" spans="1:5">
      <c r="A96" s="12" t="s">
        <v>108</v>
      </c>
      <c r="B96" s="12"/>
      <c r="C96" s="31" t="str">
        <f>IF(Balans!C96=0,"",Balans!C96/Balans!C$47)</f>
        <v/>
      </c>
      <c r="D96" s="31" t="str">
        <f>IF(Balans!D96=0,"",Balans!D96/Balans!D$47)</f>
        <v/>
      </c>
      <c r="E96" s="31" t="str">
        <f>IF(Balans!E96=0,"",Balans!E96/Balans!E$47)</f>
        <v/>
      </c>
    </row>
    <row r="97" spans="1:5">
      <c r="A97" s="12" t="s">
        <v>109</v>
      </c>
      <c r="B97" s="20">
        <v>45</v>
      </c>
      <c r="C97" s="31">
        <f>IF(Balans!C97=0,"",Balans!C97/Balans!C$47)</f>
        <v>0.13979436202883067</v>
      </c>
      <c r="D97" s="31">
        <f>IF(Balans!D97=0,"",Balans!D97/Balans!D$47)</f>
        <v>0.11311321528377943</v>
      </c>
      <c r="E97" s="31">
        <f>IF(Balans!E97=0,"",Balans!E97/Balans!E$47)</f>
        <v>0.11365067718661019</v>
      </c>
    </row>
    <row r="98" spans="1:5">
      <c r="A98" s="12" t="s">
        <v>110</v>
      </c>
      <c r="B98" s="12" t="s">
        <v>111</v>
      </c>
      <c r="C98" s="31">
        <f>IF(Balans!C98=0,"",Balans!C98/Balans!C$47)</f>
        <v>4.692142824162681E-2</v>
      </c>
      <c r="D98" s="31">
        <f>IF(Balans!D98=0,"",Balans!D98/Balans!D$47)</f>
        <v>2.0775309625493513E-2</v>
      </c>
      <c r="E98" s="31">
        <f>IF(Balans!E98=0,"",Balans!E98/Balans!E$47)</f>
        <v>2.2105841992189512E-2</v>
      </c>
    </row>
    <row r="99" spans="1:5">
      <c r="A99" s="12" t="s">
        <v>112</v>
      </c>
      <c r="B99" s="12" t="s">
        <v>113</v>
      </c>
      <c r="C99" s="31">
        <f>IF(Balans!C99=0,"",Balans!C99/Balans!C$47)</f>
        <v>9.2872933787203835E-2</v>
      </c>
      <c r="D99" s="31">
        <f>IF(Balans!D99=0,"",Balans!D99/Balans!D$47)</f>
        <v>9.2337905658285924E-2</v>
      </c>
      <c r="E99" s="31">
        <f>IF(Balans!E99=0,"",Balans!E99/Balans!E$47)</f>
        <v>9.1544835194420679E-2</v>
      </c>
    </row>
    <row r="100" spans="1:5">
      <c r="A100" s="12" t="s">
        <v>101</v>
      </c>
      <c r="B100" s="12" t="s">
        <v>114</v>
      </c>
      <c r="C100" s="31">
        <f>IF(Balans!C100=0,"",Balans!C100/Balans!C$47)</f>
        <v>5.7285665396490701E-2</v>
      </c>
      <c r="D100" s="31">
        <f>IF(Balans!D100=0,"",Balans!D100/Balans!D$47)</f>
        <v>0.10814249937142172</v>
      </c>
      <c r="E100" s="31">
        <f>IF(Balans!E100=0,"",Balans!E100/Balans!E$47)</f>
        <v>0.1001717059907672</v>
      </c>
    </row>
    <row r="101" spans="1:5">
      <c r="A101" s="12" t="s">
        <v>55</v>
      </c>
      <c r="B101" s="12" t="s">
        <v>115</v>
      </c>
      <c r="C101" s="31" t="str">
        <f>IF(Balans!C101=0,"",Balans!C101/Balans!C$47)</f>
        <v/>
      </c>
      <c r="D101" s="31">
        <f>IF(Balans!D101=0,"",Balans!D101/Balans!D$47)</f>
        <v>1.1774915806558301E-2</v>
      </c>
      <c r="E101" s="31" t="str">
        <f>IF(Balans!E101=0,"",Balans!E101/Balans!E$47)</f>
        <v/>
      </c>
    </row>
    <row r="102" spans="1:5">
      <c r="A102" s="16" t="s">
        <v>116</v>
      </c>
      <c r="B102" s="16" t="s">
        <v>117</v>
      </c>
      <c r="C102" s="23">
        <f>IF(Balans!C102=0,"",Balans!C102/Balans!C$47)</f>
        <v>1</v>
      </c>
      <c r="D102" s="23">
        <f>IF(Balans!D102=0,"",Balans!D102/Balans!D$47)</f>
        <v>1</v>
      </c>
      <c r="E102" s="23">
        <f>IF(Balans!E102=0,"",Balans!E102/Balans!E$47)</f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0"/>
  <sheetViews>
    <sheetView workbookViewId="0">
      <selection activeCell="F11" sqref="F11"/>
    </sheetView>
  </sheetViews>
  <sheetFormatPr defaultRowHeight="15"/>
  <cols>
    <col min="1" max="1" width="48.7109375" bestFit="1" customWidth="1"/>
    <col min="3" max="5" width="13.7109375" bestFit="1" customWidth="1"/>
  </cols>
  <sheetData>
    <row r="1" spans="1:5">
      <c r="A1" s="6" t="s">
        <v>126</v>
      </c>
      <c r="B1" s="6"/>
    </row>
    <row r="2" spans="1:5">
      <c r="A2" s="7"/>
      <c r="B2" s="7" t="s">
        <v>119</v>
      </c>
      <c r="C2" s="49" t="s">
        <v>3</v>
      </c>
      <c r="D2" s="49" t="s">
        <v>4</v>
      </c>
      <c r="E2" s="50" t="s">
        <v>5</v>
      </c>
    </row>
    <row r="3" spans="1:5">
      <c r="A3" s="51" t="s">
        <v>127</v>
      </c>
      <c r="B3" s="51" t="s">
        <v>189</v>
      </c>
      <c r="C3" s="53">
        <f>IF(Resultatenrek!C3=0,"",Resultatenrek!C3/Resultatenrek!C$4)</f>
        <v>1.0188268560335734</v>
      </c>
      <c r="D3" s="53">
        <f>IF(Resultatenrek!D3=0,"",Resultatenrek!D3/Resultatenrek!D$4)</f>
        <v>1.0114736234398356</v>
      </c>
      <c r="E3" s="53">
        <f>IF(Resultatenrek!E3=0,"",Resultatenrek!E3/Resultatenrek!E$4)</f>
        <v>1.0067047211383071</v>
      </c>
    </row>
    <row r="4" spans="1:5">
      <c r="A4" s="20" t="s">
        <v>128</v>
      </c>
      <c r="B4" s="20">
        <v>70</v>
      </c>
      <c r="C4" s="54">
        <f>IF(Resultatenrek!C4=0,"",Resultatenrek!C4/Resultatenrek!C$4)</f>
        <v>1</v>
      </c>
      <c r="D4" s="54">
        <f>IF(Resultatenrek!D4=0,"",Resultatenrek!D4/Resultatenrek!D$4)</f>
        <v>1</v>
      </c>
      <c r="E4" s="54">
        <f>IF(Resultatenrek!E4=0,"",Resultatenrek!E4/Resultatenrek!E$4)</f>
        <v>1</v>
      </c>
    </row>
    <row r="5" spans="1:5">
      <c r="A5" s="20" t="s">
        <v>129</v>
      </c>
      <c r="B5" s="20">
        <v>71</v>
      </c>
      <c r="C5" s="54">
        <f>IF(Resultatenrek!C5=0,"",Resultatenrek!C5/Resultatenrek!C$4)</f>
        <v>4.9298050629277045E-3</v>
      </c>
      <c r="D5" s="54">
        <f>IF(Resultatenrek!D5=0,"",Resultatenrek!D5/Resultatenrek!D$4)</f>
        <v>1.0442037680281485E-3</v>
      </c>
      <c r="E5" s="54">
        <f>IF(Resultatenrek!E5=0,"",Resultatenrek!E5/Resultatenrek!E$4)</f>
        <v>-3.6692477195097166E-3</v>
      </c>
    </row>
    <row r="6" spans="1:5">
      <c r="A6" s="20" t="s">
        <v>130</v>
      </c>
      <c r="B6" s="20">
        <v>72</v>
      </c>
      <c r="C6" s="54" t="str">
        <f>IF(Resultatenrek!C6=0,"",Resultatenrek!C6/Resultatenrek!C$4)</f>
        <v/>
      </c>
      <c r="D6" s="54" t="str">
        <f>IF(Resultatenrek!D6=0,"",Resultatenrek!D6/Resultatenrek!D$4)</f>
        <v/>
      </c>
      <c r="E6" s="54" t="str">
        <f>IF(Resultatenrek!E6=0,"",Resultatenrek!E6/Resultatenrek!E$4)</f>
        <v/>
      </c>
    </row>
    <row r="7" spans="1:5">
      <c r="A7" s="20" t="s">
        <v>131</v>
      </c>
      <c r="B7" s="20">
        <v>74</v>
      </c>
      <c r="C7" s="54">
        <f>IF(Resultatenrek!C7=0,"",Resultatenrek!C7/Resultatenrek!C$4)</f>
        <v>1.3897050970645702E-2</v>
      </c>
      <c r="D7" s="54">
        <f>IF(Resultatenrek!D7=0,"",Resultatenrek!D7/Resultatenrek!D$4)</f>
        <v>1.0429419671807348E-2</v>
      </c>
      <c r="E7" s="54">
        <f>IF(Resultatenrek!E7=0,"",Resultatenrek!E7/Resultatenrek!E$4)</f>
        <v>1.0191922159015987E-2</v>
      </c>
    </row>
    <row r="8" spans="1:5">
      <c r="A8" s="20" t="s">
        <v>187</v>
      </c>
      <c r="B8" s="20" t="s">
        <v>188</v>
      </c>
      <c r="C8" s="54" t="str">
        <f>IF(Resultatenrek!C8=0,"",Resultatenrek!C8/Resultatenrek!C$4)</f>
        <v/>
      </c>
      <c r="D8" s="54" t="str">
        <f>IF(Resultatenrek!D8=0,"",Resultatenrek!D8/Resultatenrek!D$4)</f>
        <v/>
      </c>
      <c r="E8" s="54">
        <f>IF(Resultatenrek!E8=0,"",Resultatenrek!E8/Resultatenrek!E$4)</f>
        <v>1.8204669880093132E-4</v>
      </c>
    </row>
    <row r="9" spans="1:5">
      <c r="A9" s="51" t="s">
        <v>132</v>
      </c>
      <c r="B9" s="51" t="s">
        <v>190</v>
      </c>
      <c r="C9" s="53">
        <f>IF(Resultatenrek!C9=0,"",Resultatenrek!C9/Resultatenrek!C$4)</f>
        <v>0.96335120925479789</v>
      </c>
      <c r="D9" s="53">
        <f>IF(Resultatenrek!D9=0,"",Resultatenrek!D9/Resultatenrek!D$4)</f>
        <v>0.93963686182088046</v>
      </c>
      <c r="E9" s="53">
        <f>IF(Resultatenrek!E9=0,"",Resultatenrek!E9/Resultatenrek!E$4)</f>
        <v>0.94097423222565568</v>
      </c>
    </row>
    <row r="10" spans="1:5">
      <c r="A10" s="20" t="s">
        <v>133</v>
      </c>
      <c r="B10" s="20">
        <v>60</v>
      </c>
      <c r="C10" s="54">
        <f>IF(Resultatenrek!C10=0,"",Resultatenrek!C10/Resultatenrek!C$4)</f>
        <v>0.42293465109200495</v>
      </c>
      <c r="D10" s="54">
        <f>IF(Resultatenrek!D10=0,"",Resultatenrek!D10/Resultatenrek!D$4)</f>
        <v>0.42490589710969179</v>
      </c>
      <c r="E10" s="54">
        <f>IF(Resultatenrek!E10=0,"",Resultatenrek!E10/Resultatenrek!E$4)</f>
        <v>0.41622805376396371</v>
      </c>
    </row>
    <row r="11" spans="1:5">
      <c r="A11" s="20" t="s">
        <v>134</v>
      </c>
      <c r="B11" s="20" t="s">
        <v>135</v>
      </c>
      <c r="C11" s="54">
        <f>IF(Resultatenrek!C11=0,"",Resultatenrek!C11/Resultatenrek!C$4)</f>
        <v>0.42290148301358182</v>
      </c>
      <c r="D11" s="54">
        <f>IF(Resultatenrek!D11=0,"",Resultatenrek!D11/Resultatenrek!D$4)</f>
        <v>0.42718711067573861</v>
      </c>
      <c r="E11" s="54">
        <f>IF(Resultatenrek!E11=0,"",Resultatenrek!E11/Resultatenrek!E$4)</f>
        <v>0.4132670831755067</v>
      </c>
    </row>
    <row r="12" spans="1:5">
      <c r="A12" s="20" t="s">
        <v>136</v>
      </c>
      <c r="B12" s="20">
        <v>609</v>
      </c>
      <c r="C12" s="54">
        <f>IF(Resultatenrek!C12=0,"",Resultatenrek!C12/Resultatenrek!C$4)</f>
        <v>3.3168078423162961E-5</v>
      </c>
      <c r="D12" s="54">
        <f>IF(Resultatenrek!D12=0,"",Resultatenrek!D12/Resultatenrek!D$4)</f>
        <v>-2.2812135660468082E-3</v>
      </c>
      <c r="E12" s="54">
        <f>IF(Resultatenrek!E12=0,"",Resultatenrek!E12/Resultatenrek!E$4)</f>
        <v>2.9609705884569705E-3</v>
      </c>
    </row>
    <row r="13" spans="1:5">
      <c r="A13" s="20" t="s">
        <v>137</v>
      </c>
      <c r="B13" s="20">
        <v>61</v>
      </c>
      <c r="C13" s="54">
        <f>IF(Resultatenrek!C13=0,"",Resultatenrek!C13/Resultatenrek!C$4)</f>
        <v>0.34129089430062903</v>
      </c>
      <c r="D13" s="54">
        <f>IF(Resultatenrek!D13=0,"",Resultatenrek!D13/Resultatenrek!D$4)</f>
        <v>0.32937184812497783</v>
      </c>
      <c r="E13" s="54">
        <f>IF(Resultatenrek!E13=0,"",Resultatenrek!E13/Resultatenrek!E$4)</f>
        <v>0.33653632973445308</v>
      </c>
    </row>
    <row r="14" spans="1:5">
      <c r="A14" s="20" t="s">
        <v>138</v>
      </c>
      <c r="B14" s="20">
        <v>62</v>
      </c>
      <c r="C14" s="54">
        <f>IF(Resultatenrek!C14=0,"",Resultatenrek!C14/Resultatenrek!C$4)</f>
        <v>0.17519441337891276</v>
      </c>
      <c r="D14" s="54">
        <f>IF(Resultatenrek!D14=0,"",Resultatenrek!D14/Resultatenrek!D$4)</f>
        <v>0.17357813975482114</v>
      </c>
      <c r="E14" s="54">
        <f>IF(Resultatenrek!E14=0,"",Resultatenrek!E14/Resultatenrek!E$4)</f>
        <v>0.17503795509006739</v>
      </c>
    </row>
    <row r="15" spans="1:5">
      <c r="A15" s="20" t="s">
        <v>139</v>
      </c>
      <c r="B15" s="20">
        <v>630</v>
      </c>
      <c r="C15" s="54">
        <f>IF(Resultatenrek!C15=0,"",Resultatenrek!C15/Resultatenrek!C$4)</f>
        <v>9.5246640473301159E-3</v>
      </c>
      <c r="D15" s="54">
        <f>IF(Resultatenrek!D15=0,"",Resultatenrek!D15/Resultatenrek!D$4)</f>
        <v>1.0616163018884907E-2</v>
      </c>
      <c r="E15" s="54">
        <f>IF(Resultatenrek!E15=0,"",Resultatenrek!E15/Resultatenrek!E$4)</f>
        <v>1.1002107089447885E-2</v>
      </c>
    </row>
    <row r="16" spans="1:5">
      <c r="A16" s="20" t="s">
        <v>140</v>
      </c>
      <c r="B16" s="20" t="s">
        <v>141</v>
      </c>
      <c r="C16" s="54">
        <f>IF(Resultatenrek!C16=0,"",Resultatenrek!C16/Resultatenrek!C$4)</f>
        <v>4.3199926591531442E-4</v>
      </c>
      <c r="D16" s="54">
        <f>IF(Resultatenrek!D16=0,"",Resultatenrek!D16/Resultatenrek!D$4)</f>
        <v>-2.7438606336832193E-4</v>
      </c>
      <c r="E16" s="54">
        <f>IF(Resultatenrek!E16=0,"",Resultatenrek!E16/Resultatenrek!E$4)</f>
        <v>1.0053880153426474E-3</v>
      </c>
    </row>
    <row r="17" spans="1:5" ht="37.5" customHeight="1">
      <c r="A17" s="20" t="s">
        <v>142</v>
      </c>
      <c r="B17" s="20" t="s">
        <v>192</v>
      </c>
      <c r="C17" s="54">
        <f>IF(Resultatenrek!C17=0,"",Resultatenrek!C17/Resultatenrek!C$4)</f>
        <v>-2.4701577442901674E-3</v>
      </c>
      <c r="D17" s="54">
        <f>IF(Resultatenrek!D17=0,"",Resultatenrek!D17/Resultatenrek!D$4)</f>
        <v>-7.2942895335375744E-4</v>
      </c>
      <c r="E17" s="54">
        <f>IF(Resultatenrek!E17=0,"",Resultatenrek!E17/Resultatenrek!E$4)</f>
        <v>-4.6939451076219061E-4</v>
      </c>
    </row>
    <row r="18" spans="1:5" ht="21" customHeight="1">
      <c r="A18" s="20" t="s">
        <v>143</v>
      </c>
      <c r="B18" s="20" t="s">
        <v>144</v>
      </c>
      <c r="C18" s="54">
        <f>IF(Resultatenrek!C18=0,"",Resultatenrek!C18/Resultatenrek!C$4)</f>
        <v>7.242472595166005E-4</v>
      </c>
      <c r="D18" s="54">
        <f>IF(Resultatenrek!D18=0,"",Resultatenrek!D18/Resultatenrek!D$4)</f>
        <v>1.347369697072367E-3</v>
      </c>
      <c r="E18" s="54">
        <f>IF(Resultatenrek!E18=0,"",Resultatenrek!E18/Resultatenrek!E$4)</f>
        <v>1.2917186669075837E-3</v>
      </c>
    </row>
    <row r="19" spans="1:5">
      <c r="A19" s="20" t="s">
        <v>191</v>
      </c>
      <c r="B19" s="20" t="s">
        <v>203</v>
      </c>
      <c r="C19" s="54">
        <f>IF(Resultatenrek!C19=0,"",Resultatenrek!C19/Resultatenrek!C$4)</f>
        <v>1.5720497654779227E-2</v>
      </c>
      <c r="D19" s="54">
        <f>IF(Resultatenrek!D19=0,"",Resultatenrek!D19/Resultatenrek!D$4)</f>
        <v>8.212591321545131E-4</v>
      </c>
      <c r="E19" s="54">
        <f>IF(Resultatenrek!E19=0,"",Resultatenrek!E19/Resultatenrek!E$4)</f>
        <v>3.4207437623555805E-4</v>
      </c>
    </row>
    <row r="20" spans="1:5">
      <c r="A20" s="46" t="s">
        <v>145</v>
      </c>
      <c r="B20" s="48">
        <v>9901</v>
      </c>
      <c r="C20" s="53">
        <f>IF(Resultatenrek!C20=0,"",Resultatenrek!C20/Resultatenrek!C$4)</f>
        <v>5.5475646778775548E-2</v>
      </c>
      <c r="D20" s="53">
        <f>IF(Resultatenrek!D20=0,"",Resultatenrek!D20/Resultatenrek!D$4)</f>
        <v>7.1836761618955011E-2</v>
      </c>
      <c r="E20" s="53">
        <f>IF(Resultatenrek!E20=0,"",Resultatenrek!E20/Resultatenrek!E$4)</f>
        <v>6.5730488912651541E-2</v>
      </c>
    </row>
    <row r="21" spans="1:5">
      <c r="A21" s="51" t="s">
        <v>146</v>
      </c>
      <c r="B21" s="51" t="s">
        <v>193</v>
      </c>
      <c r="C21" s="53">
        <f>IF(Resultatenrek!C21=0,"",Resultatenrek!C21/Resultatenrek!C$4)</f>
        <v>3.7304948725490829E-3</v>
      </c>
      <c r="D21" s="53">
        <f>IF(Resultatenrek!D21=0,"",Resultatenrek!D21/Resultatenrek!D$4)</f>
        <v>1.1733595732818375E-2</v>
      </c>
      <c r="E21" s="53">
        <f>IF(Resultatenrek!E21=0,"",Resultatenrek!E21/Resultatenrek!E$4)</f>
        <v>1.4164783919447834E-2</v>
      </c>
    </row>
    <row r="22" spans="1:5">
      <c r="A22" s="20" t="s">
        <v>200</v>
      </c>
      <c r="B22" s="20">
        <v>75</v>
      </c>
      <c r="C22" s="54">
        <f>IF(Resultatenrek!C22=0,"",Resultatenrek!C22/Resultatenrek!C$4)</f>
        <v>3.7304948725490829E-3</v>
      </c>
      <c r="D22" s="54">
        <f>IF(Resultatenrek!D22=0,"",Resultatenrek!D22/Resultatenrek!D$4)</f>
        <v>1.1733595732818375E-2</v>
      </c>
      <c r="E22" s="54">
        <f>IF(Resultatenrek!E22=0,"",Resultatenrek!E22/Resultatenrek!E$4)</f>
        <v>1.4164783919447834E-2</v>
      </c>
    </row>
    <row r="23" spans="1:5">
      <c r="A23" s="20" t="s">
        <v>147</v>
      </c>
      <c r="B23" s="20">
        <v>750</v>
      </c>
      <c r="C23" s="54" t="str">
        <f>IF(Resultatenrek!C23=0,"",Resultatenrek!C23/Resultatenrek!C$4)</f>
        <v/>
      </c>
      <c r="D23" s="54">
        <f>IF(Resultatenrek!D23=0,"",Resultatenrek!D23/Resultatenrek!D$4)</f>
        <v>7.9458491650736107E-3</v>
      </c>
      <c r="E23" s="54">
        <f>IF(Resultatenrek!E23=0,"",Resultatenrek!E23/Resultatenrek!E$4)</f>
        <v>3.3349521190919407E-3</v>
      </c>
    </row>
    <row r="24" spans="1:5">
      <c r="A24" s="20" t="s">
        <v>148</v>
      </c>
      <c r="B24" s="20">
        <v>751</v>
      </c>
      <c r="C24" s="54">
        <f>IF(Resultatenrek!C24=0,"",Resultatenrek!C24/Resultatenrek!C$4)</f>
        <v>1.6355551697393861E-4</v>
      </c>
      <c r="D24" s="54">
        <f>IF(Resultatenrek!D24=0,"",Resultatenrek!D24/Resultatenrek!D$4)</f>
        <v>5.9482626849741044E-5</v>
      </c>
      <c r="E24" s="54">
        <f>IF(Resultatenrek!E24=0,"",Resultatenrek!E24/Resultatenrek!E$4)</f>
        <v>6.8915951803005175E-4</v>
      </c>
    </row>
    <row r="25" spans="1:5">
      <c r="A25" s="20" t="s">
        <v>149</v>
      </c>
      <c r="B25" s="20" t="s">
        <v>150</v>
      </c>
      <c r="C25" s="54">
        <f>IF(Resultatenrek!C25=0,"",Resultatenrek!C25/Resultatenrek!C$4)</f>
        <v>3.5669393555751443E-3</v>
      </c>
      <c r="D25" s="54">
        <f>IF(Resultatenrek!D25=0,"",Resultatenrek!D25/Resultatenrek!D$4)</f>
        <v>3.7282639408950237E-3</v>
      </c>
      <c r="E25" s="54">
        <f>IF(Resultatenrek!E25=0,"",Resultatenrek!E25/Resultatenrek!E$4)</f>
        <v>1.0140672282325841E-2</v>
      </c>
    </row>
    <row r="26" spans="1:5">
      <c r="A26" s="20" t="s">
        <v>194</v>
      </c>
      <c r="B26" s="20" t="s">
        <v>195</v>
      </c>
      <c r="C26" s="54" t="str">
        <f>IF(Resultatenrek!C26=0,"",Resultatenrek!C26/Resultatenrek!C$4)</f>
        <v/>
      </c>
      <c r="D26" s="54" t="str">
        <f>IF(Resultatenrek!D26=0,"",Resultatenrek!D26/Resultatenrek!D$4)</f>
        <v/>
      </c>
      <c r="E26" s="54" t="str">
        <f>IF(Resultatenrek!E26=0,"",Resultatenrek!E26/Resultatenrek!E$4)</f>
        <v/>
      </c>
    </row>
    <row r="27" spans="1:5" ht="24" customHeight="1">
      <c r="A27" s="51" t="s">
        <v>151</v>
      </c>
      <c r="B27" s="51" t="s">
        <v>196</v>
      </c>
      <c r="C27" s="53">
        <f>IF(Resultatenrek!C27=0,"",Resultatenrek!C27/Resultatenrek!C$4)</f>
        <v>1.0501095053414814E-2</v>
      </c>
      <c r="D27" s="53">
        <f>IF(Resultatenrek!D27=0,"",Resultatenrek!D27/Resultatenrek!D$4)</f>
        <v>9.5639816182950255E-3</v>
      </c>
      <c r="E27" s="53">
        <f>IF(Resultatenrek!E27=0,"",Resultatenrek!E27/Resultatenrek!E$4)</f>
        <v>1.5373870810224616E-2</v>
      </c>
    </row>
    <row r="28" spans="1:5">
      <c r="A28" s="20" t="s">
        <v>197</v>
      </c>
      <c r="B28" s="20">
        <v>65</v>
      </c>
      <c r="C28" s="54">
        <f>IF(Resultatenrek!C28=0,"",Resultatenrek!C28/Resultatenrek!C$4)</f>
        <v>9.0877959202033867E-3</v>
      </c>
      <c r="D28" s="54">
        <f>IF(Resultatenrek!D28=0,"",Resultatenrek!D28/Resultatenrek!D$4)</f>
        <v>8.9257312841104879E-3</v>
      </c>
      <c r="E28" s="54">
        <f>IF(Resultatenrek!E28=0,"",Resultatenrek!E28/Resultatenrek!E$4)</f>
        <v>1.5373870810224616E-2</v>
      </c>
    </row>
    <row r="29" spans="1:5">
      <c r="A29" s="20" t="s">
        <v>152</v>
      </c>
      <c r="B29" s="20">
        <v>650</v>
      </c>
      <c r="C29" s="54">
        <f>IF(Resultatenrek!C29=0,"",Resultatenrek!C29/Resultatenrek!C$4)</f>
        <v>1.2944856258338653E-4</v>
      </c>
      <c r="D29" s="54">
        <f>IF(Resultatenrek!D29=0,"",Resultatenrek!D29/Resultatenrek!D$4)</f>
        <v>3.0615356833028617E-5</v>
      </c>
      <c r="E29" s="54">
        <f>IF(Resultatenrek!E29=0,"",Resultatenrek!E29/Resultatenrek!E$4)</f>
        <v>4.3481105728720721E-4</v>
      </c>
    </row>
    <row r="30" spans="1:5">
      <c r="A30" s="20" t="s">
        <v>153</v>
      </c>
      <c r="B30" s="20">
        <v>651</v>
      </c>
      <c r="C30" s="54" t="str">
        <f>IF(Resultatenrek!C30=0,"",Resultatenrek!C30/Resultatenrek!C$4)</f>
        <v/>
      </c>
      <c r="D30" s="54" t="str">
        <f>IF(Resultatenrek!D30=0,"",Resultatenrek!D30/Resultatenrek!D$4)</f>
        <v/>
      </c>
      <c r="E30" s="54" t="str">
        <f>IF(Resultatenrek!E30=0,"",Resultatenrek!E30/Resultatenrek!E$4)</f>
        <v/>
      </c>
    </row>
    <row r="31" spans="1:5">
      <c r="A31" s="20" t="s">
        <v>154</v>
      </c>
      <c r="B31" s="20" t="s">
        <v>155</v>
      </c>
      <c r="C31" s="54">
        <f>IF(Resultatenrek!C31=0,"",Resultatenrek!C31/Resultatenrek!C$4)</f>
        <v>8.9583473576199998E-3</v>
      </c>
      <c r="D31" s="54">
        <f>IF(Resultatenrek!D31=0,"",Resultatenrek!D31/Resultatenrek!D$4)</f>
        <v>8.8951159272774583E-3</v>
      </c>
      <c r="E31" s="54">
        <f>IF(Resultatenrek!E31=0,"",Resultatenrek!E31/Resultatenrek!E$4)</f>
        <v>1.493905975293741E-2</v>
      </c>
    </row>
    <row r="32" spans="1:5">
      <c r="A32" s="20" t="s">
        <v>198</v>
      </c>
      <c r="B32" s="20" t="s">
        <v>199</v>
      </c>
      <c r="C32" s="54">
        <f>IF(Resultatenrek!C32=0,"",Resultatenrek!C32/Resultatenrek!C$4)</f>
        <v>1.4132991332114278E-3</v>
      </c>
      <c r="D32" s="54">
        <f>IF(Resultatenrek!D32=0,"",Resultatenrek!D32/Resultatenrek!D$4)</f>
        <v>6.3825033418453772E-4</v>
      </c>
      <c r="E32" s="54" t="str">
        <f>IF(Resultatenrek!E32=0,"",Resultatenrek!E32/Resultatenrek!E$4)</f>
        <v/>
      </c>
    </row>
    <row r="33" spans="1:5" ht="30" customHeight="1">
      <c r="A33" s="52" t="s">
        <v>201</v>
      </c>
      <c r="B33" s="51">
        <v>9903</v>
      </c>
      <c r="C33" s="53">
        <f>IF(Resultatenrek!C33=0,"",Resultatenrek!C33/Resultatenrek!C$4)</f>
        <v>4.8705046597909814E-2</v>
      </c>
      <c r="D33" s="53">
        <f>IF(Resultatenrek!D33=0,"",Resultatenrek!D33/Resultatenrek!D$4)</f>
        <v>7.4006375733478361E-2</v>
      </c>
      <c r="E33" s="53">
        <f>IF(Resultatenrek!E33=0,"",Resultatenrek!E33/Resultatenrek!E$4)</f>
        <v>6.4521402021874757E-2</v>
      </c>
    </row>
    <row r="34" spans="1:5">
      <c r="A34" s="20" t="s">
        <v>156</v>
      </c>
      <c r="B34" s="20">
        <v>780</v>
      </c>
      <c r="C34" s="54" t="str">
        <f>IF(Resultatenrek!C34=0,"",Resultatenrek!C34/Resultatenrek!C$4)</f>
        <v/>
      </c>
      <c r="D34" s="54" t="str">
        <f>IF(Resultatenrek!D34=0,"",Resultatenrek!D34/Resultatenrek!D$4)</f>
        <v/>
      </c>
      <c r="E34" s="54" t="str">
        <f>IF(Resultatenrek!E34=0,"",Resultatenrek!E34/Resultatenrek!E$4)</f>
        <v/>
      </c>
    </row>
    <row r="35" spans="1:5">
      <c r="A35" s="20" t="s">
        <v>157</v>
      </c>
      <c r="B35" s="20">
        <v>680</v>
      </c>
      <c r="C35" s="54" t="str">
        <f>IF(Resultatenrek!C35=0,"",Resultatenrek!C35/Resultatenrek!C$4)</f>
        <v/>
      </c>
      <c r="D35" s="54" t="str">
        <f>IF(Resultatenrek!D35=0,"",Resultatenrek!D35/Resultatenrek!D$4)</f>
        <v/>
      </c>
      <c r="E35" s="54" t="str">
        <f>IF(Resultatenrek!E35=0,"",Resultatenrek!E35/Resultatenrek!E$4)</f>
        <v/>
      </c>
    </row>
    <row r="36" spans="1:5">
      <c r="A36" s="20" t="s">
        <v>158</v>
      </c>
      <c r="B36" s="20" t="s">
        <v>159</v>
      </c>
      <c r="C36" s="54">
        <f>IF(Resultatenrek!C36=0,"",Resultatenrek!C36/Resultatenrek!C$4)</f>
        <v>1.7127016940296943E-2</v>
      </c>
      <c r="D36" s="54">
        <f>IF(Resultatenrek!D36=0,"",Resultatenrek!D36/Resultatenrek!D$4)</f>
        <v>2.1929725273139161E-2</v>
      </c>
      <c r="E36" s="54">
        <f>IF(Resultatenrek!E36=0,"",Resultatenrek!E36/Resultatenrek!E$4)</f>
        <v>1.8487673916919273E-2</v>
      </c>
    </row>
    <row r="37" spans="1:5">
      <c r="A37" s="20" t="s">
        <v>160</v>
      </c>
      <c r="B37" s="20" t="s">
        <v>202</v>
      </c>
      <c r="C37" s="54">
        <f>IF(Resultatenrek!C37=0,"",Resultatenrek!C37/Resultatenrek!C$4)</f>
        <v>1.7127016940296943E-2</v>
      </c>
      <c r="D37" s="54">
        <f>IF(Resultatenrek!D37=0,"",Resultatenrek!D37/Resultatenrek!D$4)</f>
        <v>2.1929725273139161E-2</v>
      </c>
      <c r="E37" s="54">
        <f>IF(Resultatenrek!E37=0,"",Resultatenrek!E37/Resultatenrek!E$4)</f>
        <v>1.9630770442639525E-2</v>
      </c>
    </row>
    <row r="38" spans="1:5">
      <c r="A38" s="20" t="s">
        <v>161</v>
      </c>
      <c r="B38" s="20">
        <v>77</v>
      </c>
      <c r="C38" s="54" t="str">
        <f>IF(Resultatenrek!C38=0,"",Resultatenrek!C38/Resultatenrek!C$4)</f>
        <v/>
      </c>
      <c r="D38" s="54" t="str">
        <f>IF(Resultatenrek!D38=0,"",Resultatenrek!D38/Resultatenrek!D$4)</f>
        <v/>
      </c>
      <c r="E38" s="54">
        <f>IF(Resultatenrek!E38=0,"",Resultatenrek!E38/Resultatenrek!E$4)</f>
        <v>1.1430965257202513E-3</v>
      </c>
    </row>
    <row r="39" spans="1:5">
      <c r="A39" s="52" t="s">
        <v>162</v>
      </c>
      <c r="B39" s="51">
        <v>9904</v>
      </c>
      <c r="C39" s="53">
        <f>IF(Resultatenrek!C39=0,"",Resultatenrek!C39/Resultatenrek!C$4)</f>
        <v>3.1578029657612874E-2</v>
      </c>
      <c r="D39" s="53">
        <f>IF(Resultatenrek!D39=0,"",Resultatenrek!D39/Resultatenrek!D$4)</f>
        <v>5.2076650460339192E-2</v>
      </c>
      <c r="E39" s="53">
        <f>IF(Resultatenrek!E39=0,"",Resultatenrek!E39/Resultatenrek!E$4)</f>
        <v>4.6033728104955478E-2</v>
      </c>
    </row>
    <row r="40" spans="1:5">
      <c r="A40" s="20" t="s">
        <v>163</v>
      </c>
      <c r="B40" s="20">
        <v>789</v>
      </c>
      <c r="C40" s="54" t="str">
        <f>IF(Resultatenrek!C40=0,"",Resultatenrek!C40/Resultatenrek!C$4)</f>
        <v/>
      </c>
      <c r="D40" s="54" t="str">
        <f>IF(Resultatenrek!D40=0,"",Resultatenrek!D40/Resultatenrek!D$4)</f>
        <v/>
      </c>
      <c r="E40" s="54" t="str">
        <f>IF(Resultatenrek!E40=0,"",Resultatenrek!E40/Resultatenrek!E$4)</f>
        <v/>
      </c>
    </row>
    <row r="41" spans="1:5">
      <c r="A41" s="20" t="s">
        <v>164</v>
      </c>
      <c r="B41" s="20">
        <v>689</v>
      </c>
      <c r="C41" s="54" t="str">
        <f>IF(Resultatenrek!C41=0,"",Resultatenrek!C41/Resultatenrek!C$4)</f>
        <v/>
      </c>
      <c r="D41" s="54" t="str">
        <f>IF(Resultatenrek!D41=0,"",Resultatenrek!D41/Resultatenrek!D$4)</f>
        <v/>
      </c>
      <c r="E41" s="54" t="str">
        <f>IF(Resultatenrek!E41=0,"",Resultatenrek!E41/Resultatenrek!E$4)</f>
        <v/>
      </c>
    </row>
    <row r="42" spans="1:5">
      <c r="A42" s="51" t="s">
        <v>165</v>
      </c>
      <c r="B42" s="51">
        <v>9905</v>
      </c>
      <c r="C42" s="53">
        <f>IF(Resultatenrek!C42=0,"",Resultatenrek!C42/Resultatenrek!C$4)</f>
        <v>3.1578029657612874E-2</v>
      </c>
      <c r="D42" s="53">
        <f>IF(Resultatenrek!D42=0,"",Resultatenrek!D42/Resultatenrek!D$4)</f>
        <v>5.2076650460339192E-2</v>
      </c>
      <c r="E42" s="53">
        <f>IF(Resultatenrek!E42=0,"",Resultatenrek!E42/Resultatenrek!E$4)</f>
        <v>4.6033728104955478E-2</v>
      </c>
    </row>
    <row r="43" spans="1:5">
      <c r="A43" s="10"/>
      <c r="B43" s="7"/>
      <c r="C43" s="30"/>
      <c r="D43" s="30"/>
      <c r="E43" s="30"/>
    </row>
    <row r="44" spans="1:5">
      <c r="A44" s="11"/>
      <c r="B44" s="11"/>
      <c r="C44" s="30"/>
      <c r="D44" s="30"/>
      <c r="E44" s="30"/>
    </row>
    <row r="45" spans="1:5">
      <c r="A45" s="7"/>
      <c r="B45" s="11"/>
      <c r="C45" s="30"/>
      <c r="D45" s="30"/>
      <c r="E45" s="30"/>
    </row>
    <row r="46" spans="1:5">
      <c r="A46" s="7"/>
      <c r="B46" s="11"/>
      <c r="C46" s="30"/>
      <c r="D46" s="30"/>
      <c r="E46" s="30"/>
    </row>
    <row r="47" spans="1:5">
      <c r="A47" s="11"/>
      <c r="B47" s="11"/>
      <c r="C47" s="30"/>
      <c r="D47" s="30"/>
      <c r="E47" s="30"/>
    </row>
    <row r="48" spans="1:5">
      <c r="C48" s="29"/>
      <c r="D48" s="29"/>
      <c r="E48" s="29"/>
    </row>
    <row r="49" spans="1:5">
      <c r="A49" s="11"/>
      <c r="B49" s="11"/>
      <c r="C49" s="24"/>
      <c r="D49" s="24"/>
      <c r="E49" s="24"/>
    </row>
    <row r="50" spans="1:5">
      <c r="A50" s="11"/>
      <c r="B50" s="11"/>
      <c r="C50" s="24"/>
      <c r="D50" s="24"/>
      <c r="E50" s="24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N101"/>
  <sheetViews>
    <sheetView showZeros="0" zoomScale="80" zoomScaleNormal="80" workbookViewId="0">
      <selection activeCell="B4" sqref="B4:B46"/>
    </sheetView>
  </sheetViews>
  <sheetFormatPr defaultRowHeight="15"/>
  <cols>
    <col min="1" max="1" width="60.28515625" bestFit="1" customWidth="1"/>
    <col min="2" max="2" width="10" bestFit="1" customWidth="1"/>
    <col min="3" max="5" width="11.42578125" bestFit="1" customWidth="1"/>
    <col min="6" max="6" width="10" bestFit="1" customWidth="1"/>
  </cols>
  <sheetData>
    <row r="3" spans="1:6">
      <c r="A3" s="13" t="s">
        <v>1</v>
      </c>
      <c r="B3" s="12" t="s">
        <v>2</v>
      </c>
      <c r="C3" s="25" t="s">
        <v>204</v>
      </c>
      <c r="D3" s="25" t="s">
        <v>205</v>
      </c>
      <c r="E3" s="25" t="s">
        <v>206</v>
      </c>
      <c r="F3" s="25"/>
    </row>
    <row r="4" spans="1:6">
      <c r="A4" s="12" t="s">
        <v>207</v>
      </c>
      <c r="B4" s="140">
        <v>20</v>
      </c>
      <c r="C4" s="31"/>
      <c r="D4" s="31"/>
      <c r="E4" s="31"/>
      <c r="F4" s="25"/>
    </row>
    <row r="5" spans="1:6">
      <c r="A5" s="57" t="s">
        <v>6</v>
      </c>
      <c r="B5" s="141" t="s">
        <v>231</v>
      </c>
      <c r="C5" s="58">
        <f>IF(Balans!C5=0,"",Balans!C5/Balans!$C5)</f>
        <v>1</v>
      </c>
      <c r="D5" s="58">
        <f>IF(Balans!D5=0,"",Balans!D5/Balans!$C5)</f>
        <v>0.92058172283666384</v>
      </c>
      <c r="E5" s="58">
        <f>IF(Balans!E5=0,"",Balans!E5/Balans!$C5)</f>
        <v>0.72610039786057823</v>
      </c>
      <c r="F5" s="32"/>
    </row>
    <row r="6" spans="1:6">
      <c r="A6" s="12" t="s">
        <v>208</v>
      </c>
      <c r="B6" s="140">
        <v>21</v>
      </c>
      <c r="C6" s="31" t="str">
        <f>IF(Balans!C6=0,"",Balans!C6/Balans!$C6)</f>
        <v/>
      </c>
      <c r="D6" s="31" t="str">
        <f>IF(Balans!D6=0,"",Balans!D6/Balans!$C6)</f>
        <v/>
      </c>
      <c r="E6" s="31" t="str">
        <f>IF(Balans!E6=0,"",Balans!E6/Balans!$C6)</f>
        <v/>
      </c>
      <c r="F6" s="32"/>
    </row>
    <row r="7" spans="1:6">
      <c r="A7" s="12" t="s">
        <v>210</v>
      </c>
      <c r="B7" s="140" t="s">
        <v>10</v>
      </c>
      <c r="C7" s="31">
        <f>IF(Balans!C7=0,"",Balans!C7/Balans!$C7)</f>
        <v>1</v>
      </c>
      <c r="D7" s="31">
        <f>IF(Balans!D7=0,"",Balans!D7/Balans!$C7)</f>
        <v>0.90068613668330832</v>
      </c>
      <c r="E7" s="31">
        <f>IF(Balans!E7=0,"",Balans!E7/Balans!$C7)</f>
        <v>0.86699233312257384</v>
      </c>
      <c r="F7" s="32"/>
    </row>
    <row r="8" spans="1:6">
      <c r="A8" s="12" t="s">
        <v>211</v>
      </c>
      <c r="B8" s="140">
        <v>22</v>
      </c>
      <c r="C8" s="31">
        <f>IF(Balans!C8=0,"",Balans!C8/Balans!$C8)</f>
        <v>1</v>
      </c>
      <c r="D8" s="31">
        <f>IF(Balans!D8=0,"",Balans!D8/Balans!$C8)</f>
        <v>0.92775826413104612</v>
      </c>
      <c r="E8" s="31">
        <f>IF(Balans!E8=0,"",Balans!E8/Balans!$C8)</f>
        <v>0.76903377201073375</v>
      </c>
      <c r="F8" s="32"/>
    </row>
    <row r="9" spans="1:6">
      <c r="A9" s="12" t="s">
        <v>212</v>
      </c>
      <c r="B9" s="140">
        <v>23</v>
      </c>
      <c r="C9" s="31">
        <f>IF(Balans!C9=0,"",Balans!C9/Balans!$C9)</f>
        <v>1</v>
      </c>
      <c r="D9" s="31">
        <f>IF(Balans!D9=0,"",Balans!D9/Balans!$C9)</f>
        <v>0.86063577620385923</v>
      </c>
      <c r="E9" s="31">
        <f>IF(Balans!E9=0,"",Balans!E9/Balans!$C9)</f>
        <v>0.81443894247255066</v>
      </c>
      <c r="F9" s="32"/>
    </row>
    <row r="10" spans="1:6">
      <c r="A10" s="12" t="s">
        <v>213</v>
      </c>
      <c r="B10" s="140">
        <v>24</v>
      </c>
      <c r="C10" s="31">
        <f>IF(Balans!C10=0,"",Balans!C10/Balans!$C10)</f>
        <v>1</v>
      </c>
      <c r="D10" s="31">
        <f>IF(Balans!D10=0,"",Balans!D10/Balans!$C10)</f>
        <v>0.70040115777179712</v>
      </c>
      <c r="E10" s="31">
        <f>IF(Balans!E10=0,"",Balans!E10/Balans!$C10)</f>
        <v>0.48758442086020415</v>
      </c>
      <c r="F10" s="32"/>
    </row>
    <row r="11" spans="1:6">
      <c r="A11" s="12" t="s">
        <v>214</v>
      </c>
      <c r="B11" s="140">
        <v>25</v>
      </c>
      <c r="C11" s="31" t="str">
        <f>IF(Balans!C11=0,"",Balans!C11/Balans!$C11)</f>
        <v/>
      </c>
      <c r="D11" s="31" t="str">
        <f>IF(Balans!D11=0,"",Balans!D11/Balans!$C11)</f>
        <v/>
      </c>
      <c r="E11" s="31" t="str">
        <f>IF(Balans!E11=0,"",Balans!E11/Balans!$C11)</f>
        <v/>
      </c>
      <c r="F11" s="32"/>
    </row>
    <row r="12" spans="1:6">
      <c r="A12" s="12" t="s">
        <v>215</v>
      </c>
      <c r="B12" s="140">
        <v>26</v>
      </c>
      <c r="C12" s="31" t="str">
        <f>IF(Balans!C12=0,"",Balans!C12/Balans!$C12)</f>
        <v/>
      </c>
      <c r="D12" s="31" t="str">
        <f>IF(Balans!D12=0,"",Balans!D12/Balans!$C12)</f>
        <v/>
      </c>
      <c r="E12" s="31" t="str">
        <f>IF(Balans!E12=0,"",Balans!E12/Balans!$C12)</f>
        <v/>
      </c>
      <c r="F12" s="32"/>
    </row>
    <row r="13" spans="1:6">
      <c r="A13" s="12" t="s">
        <v>216</v>
      </c>
      <c r="B13" s="140">
        <v>27</v>
      </c>
      <c r="C13" s="31">
        <f>IF(Balans!C13=0,"",Balans!C13/Balans!$C13)</f>
        <v>1</v>
      </c>
      <c r="D13" s="31">
        <f>IF(Balans!D13=0,"",Balans!D13/Balans!$C13)</f>
        <v>1.7874865828745543</v>
      </c>
      <c r="E13" s="31">
        <f>IF(Balans!E13=0,"",Balans!E13/Balans!$C13)</f>
        <v>3.2842076105398013</v>
      </c>
      <c r="F13" s="32"/>
    </row>
    <row r="14" spans="1:6">
      <c r="A14" s="12" t="s">
        <v>217</v>
      </c>
      <c r="B14" s="140">
        <v>28</v>
      </c>
      <c r="C14" s="31">
        <f>IF(Balans!C14=0,"",Balans!C14/Balans!$C14)</f>
        <v>1</v>
      </c>
      <c r="D14" s="31">
        <f>IF(Balans!D14=0,"",Balans!D14/Balans!$C14)</f>
        <v>0.98832861659233451</v>
      </c>
      <c r="E14" s="31">
        <f>IF(Balans!E14=0,"",Balans!E14/Balans!$C14)</f>
        <v>0.24634620033896229</v>
      </c>
      <c r="F14" s="32"/>
    </row>
    <row r="15" spans="1:6">
      <c r="A15" s="12" t="s">
        <v>218</v>
      </c>
      <c r="B15" s="140" t="s">
        <v>19</v>
      </c>
      <c r="C15" s="31">
        <f>IF(Balans!C15=0,"",Balans!C15/Balans!$C15)</f>
        <v>1</v>
      </c>
      <c r="D15" s="31">
        <f>IF(Balans!D15=0,"",Balans!D15/Balans!$C15)</f>
        <v>0.9877583896795884</v>
      </c>
      <c r="E15" s="31">
        <f>IF(Balans!E15=0,"",Balans!E15/Balans!$C15)</f>
        <v>0.20952505716772354</v>
      </c>
      <c r="F15" s="32"/>
    </row>
    <row r="16" spans="1:6">
      <c r="A16" s="12" t="s">
        <v>219</v>
      </c>
      <c r="B16" s="140">
        <v>280</v>
      </c>
      <c r="C16" s="31">
        <f>IF(Balans!C16=0,"",Balans!C16/Balans!$C16)</f>
        <v>1</v>
      </c>
      <c r="D16" s="31">
        <f>IF(Balans!D16=0,"",Balans!D16/Balans!$C16)</f>
        <v>1</v>
      </c>
      <c r="E16" s="31">
        <f>IF(Balans!E16=0,"",Balans!E16/Balans!$C16)</f>
        <v>1</v>
      </c>
      <c r="F16" s="32"/>
    </row>
    <row r="17" spans="1:14">
      <c r="A17" s="12" t="s">
        <v>220</v>
      </c>
      <c r="B17" s="140">
        <v>281</v>
      </c>
      <c r="C17" s="31">
        <f>IF(Balans!C17=0,"",Balans!C17/Balans!$C17)</f>
        <v>1</v>
      </c>
      <c r="D17" s="31">
        <f>IF(Balans!D17=0,"",Balans!D17/Balans!$C17)</f>
        <v>0.98451360105539854</v>
      </c>
      <c r="E17" s="31" t="str">
        <f>IF(Balans!E17=0,"",Balans!E17/Balans!$C17)</f>
        <v/>
      </c>
      <c r="F17" s="32"/>
    </row>
    <row r="18" spans="1:14">
      <c r="A18" s="12" t="s">
        <v>22</v>
      </c>
      <c r="B18" s="140"/>
      <c r="C18" s="31" t="str">
        <f>IF(Balans!C18=0,"",Balans!C18/Balans!$C18)</f>
        <v/>
      </c>
      <c r="D18" s="31" t="str">
        <f>IF(Balans!D18=0,"",Balans!D18/Balans!$C18)</f>
        <v/>
      </c>
      <c r="E18" s="31" t="str">
        <f>IF(Balans!E18=0,"",Balans!E18/Balans!$C18)</f>
        <v/>
      </c>
      <c r="F18" s="32"/>
    </row>
    <row r="19" spans="1:14">
      <c r="A19" s="12" t="s">
        <v>221</v>
      </c>
      <c r="B19" s="140" t="s">
        <v>24</v>
      </c>
      <c r="C19" s="31" t="str">
        <f>IF(Balans!C19=0,"",Balans!C19/Balans!$C19)</f>
        <v/>
      </c>
      <c r="D19" s="31" t="str">
        <f>IF(Balans!D19=0,"",Balans!D19/Balans!$C19)</f>
        <v/>
      </c>
      <c r="E19" s="31" t="str">
        <f>IF(Balans!E19=0,"",Balans!E19/Balans!$C19)</f>
        <v/>
      </c>
      <c r="F19" s="32"/>
    </row>
    <row r="20" spans="1:14">
      <c r="A20" s="12" t="s">
        <v>222</v>
      </c>
      <c r="B20" s="140">
        <v>282</v>
      </c>
      <c r="C20" s="31" t="str">
        <f>IF(Balans!C20=0,"",Balans!C20/Balans!$C20)</f>
        <v/>
      </c>
      <c r="D20" s="31" t="str">
        <f>IF(Balans!D20=0,"",Balans!D20/Balans!$C20)</f>
        <v/>
      </c>
      <c r="E20" s="31" t="str">
        <f>IF(Balans!E20=0,"",Balans!E20/Balans!$C20)</f>
        <v/>
      </c>
      <c r="F20" s="32"/>
      <c r="N20">
        <f>IF(Balans!$C5=0,"",Balans!C5/Balans!$C5)</f>
        <v>1</v>
      </c>
    </row>
    <row r="21" spans="1:14">
      <c r="A21" s="12" t="s">
        <v>220</v>
      </c>
      <c r="B21" s="140">
        <v>283</v>
      </c>
      <c r="C21" s="31" t="str">
        <f>IF(Balans!C21=0,"",Balans!C21/Balans!$C21)</f>
        <v/>
      </c>
      <c r="D21" s="31" t="str">
        <f>IF(Balans!D21=0,"",Balans!D21/Balans!$C21)</f>
        <v/>
      </c>
      <c r="E21" s="31" t="str">
        <f>IF(Balans!E21=0,"",Balans!E21/Balans!$C21)</f>
        <v/>
      </c>
      <c r="F21" s="32"/>
    </row>
    <row r="22" spans="1:14">
      <c r="A22" s="12" t="s">
        <v>223</v>
      </c>
      <c r="B22" s="140" t="s">
        <v>26</v>
      </c>
      <c r="C22" s="31">
        <f>IF(Balans!C22=0,"",Balans!C22/Balans!$C22)</f>
        <v>1</v>
      </c>
      <c r="D22" s="31">
        <f>IF(Balans!D22=0,"",Balans!D22/Balans!$C22)</f>
        <v>1</v>
      </c>
      <c r="E22" s="31">
        <f>IF(Balans!E22=0,"",Balans!E22/Balans!$C22)</f>
        <v>1</v>
      </c>
      <c r="F22" s="32"/>
    </row>
    <row r="23" spans="1:14">
      <c r="A23" s="12" t="s">
        <v>224</v>
      </c>
      <c r="B23" s="140">
        <v>284</v>
      </c>
      <c r="C23" s="31" t="str">
        <f>IF(Balans!C23=0,"",Balans!C23/Balans!$C23)</f>
        <v/>
      </c>
      <c r="D23" s="31" t="str">
        <f>IF(Balans!D23=0,"",Balans!D23/Balans!$C23)</f>
        <v/>
      </c>
      <c r="E23" s="31" t="str">
        <f>IF(Balans!E23=0,"",Balans!E23/Balans!$C23)</f>
        <v/>
      </c>
      <c r="F23" s="32"/>
    </row>
    <row r="24" spans="1:14">
      <c r="A24" s="12" t="s">
        <v>209</v>
      </c>
      <c r="B24" s="140" t="s">
        <v>29</v>
      </c>
      <c r="C24" s="31">
        <f>IF(Balans!C24=0,"",Balans!C24/Balans!$C24)</f>
        <v>1</v>
      </c>
      <c r="D24" s="31">
        <f>IF(Balans!D24=0,"",Balans!D24/Balans!$C24)</f>
        <v>1</v>
      </c>
      <c r="E24" s="31">
        <f>IF(Balans!E24=0,"",Balans!E24/Balans!$C24)</f>
        <v>1</v>
      </c>
      <c r="F24" s="32"/>
    </row>
    <row r="25" spans="1:14">
      <c r="A25" s="58" t="s">
        <v>30</v>
      </c>
      <c r="B25" s="138" t="s">
        <v>31</v>
      </c>
      <c r="C25" s="58">
        <f>IF(Balans!C26=0,"",Balans!C26/Balans!$C26)</f>
        <v>1</v>
      </c>
      <c r="D25" s="58">
        <f>IF(Balans!D26=0,"",Balans!D26/Balans!$C26)</f>
        <v>1.081313978255209</v>
      </c>
      <c r="E25" s="58">
        <f>IF(Balans!E26=0,"",Balans!E26/Balans!$C26)</f>
        <v>1.2095134891511321</v>
      </c>
      <c r="F25" s="32"/>
    </row>
    <row r="26" spans="1:14">
      <c r="A26" s="12" t="s">
        <v>32</v>
      </c>
      <c r="B26" s="140">
        <v>29</v>
      </c>
      <c r="C26" s="31" t="str">
        <f>IF(Balans!C27=0,"",Balans!C27/Balans!$C27)</f>
        <v/>
      </c>
      <c r="D26" s="32" t="str">
        <f>IF(Balans!D27=0,"",Balans!D27/Balans!$C27)</f>
        <v/>
      </c>
      <c r="E26" s="32" t="str">
        <f>IF(Balans!E27=0,"",Balans!E27/Balans!$C27)</f>
        <v/>
      </c>
      <c r="F26" s="32"/>
    </row>
    <row r="27" spans="1:14">
      <c r="A27" s="12" t="s">
        <v>33</v>
      </c>
      <c r="B27" s="140">
        <v>290</v>
      </c>
      <c r="C27" s="31" t="str">
        <f>IF(Balans!C28=0,"",Balans!C28/Balans!$C28)</f>
        <v/>
      </c>
      <c r="D27" s="32" t="str">
        <f>IF(Balans!D28=0,"",Balans!D28/Balans!$C28)</f>
        <v/>
      </c>
      <c r="E27" s="32" t="str">
        <f>IF(Balans!E28=0,"",Balans!E28/Balans!$C28)</f>
        <v/>
      </c>
      <c r="F27" s="32"/>
    </row>
    <row r="28" spans="1:14">
      <c r="A28" s="12" t="s">
        <v>34</v>
      </c>
      <c r="B28" s="140">
        <v>291</v>
      </c>
      <c r="C28" s="31" t="str">
        <f>IF(Balans!C29=0,"",Balans!C29/Balans!$C29)</f>
        <v/>
      </c>
      <c r="D28" s="32" t="str">
        <f>IF(Balans!D29=0,"",Balans!D29/Balans!$C29)</f>
        <v/>
      </c>
      <c r="E28" s="32" t="str">
        <f>IF(Balans!E29=0,"",Balans!E29/Balans!$C29)</f>
        <v/>
      </c>
      <c r="F28" s="32"/>
    </row>
    <row r="29" spans="1:14">
      <c r="A29" s="12" t="s">
        <v>35</v>
      </c>
      <c r="B29" s="140">
        <v>3</v>
      </c>
      <c r="C29" s="31">
        <f>IF(Balans!C30=0,"",Balans!C30/Balans!$C30)</f>
        <v>1</v>
      </c>
      <c r="D29" s="32">
        <f>IF(Balans!D30=0,"",Balans!D30/Balans!$C30)</f>
        <v>1.1013152903537626</v>
      </c>
      <c r="E29" s="32">
        <f>IF(Balans!E30=0,"",Balans!E30/Balans!$C30)</f>
        <v>0.91787461116588587</v>
      </c>
      <c r="F29" s="32"/>
    </row>
    <row r="30" spans="1:14">
      <c r="A30" s="12" t="s">
        <v>36</v>
      </c>
      <c r="B30" s="140" t="s">
        <v>37</v>
      </c>
      <c r="C30" s="31">
        <f>IF(Balans!C31=0,"",Balans!C31/Balans!$C31)</f>
        <v>1</v>
      </c>
      <c r="D30" s="32">
        <f>IF(Balans!D31=0,"",Balans!D31/Balans!$C31)</f>
        <v>1.1013152903537626</v>
      </c>
      <c r="E30" s="32">
        <f>IF(Balans!E31=0,"",Balans!E31/Balans!$C31)</f>
        <v>0.91787461116588587</v>
      </c>
      <c r="F30" s="32"/>
    </row>
    <row r="31" spans="1:14">
      <c r="A31" s="12" t="s">
        <v>38</v>
      </c>
      <c r="B31" s="140" t="s">
        <v>39</v>
      </c>
      <c r="C31" s="31">
        <f>IF(Balans!C32=0,"",Balans!C32/Balans!$C32)</f>
        <v>1</v>
      </c>
      <c r="D31" s="32">
        <f>IF(Balans!D32=0,"",Balans!D32/Balans!$C32)</f>
        <v>1.1135260472023041</v>
      </c>
      <c r="E31" s="32">
        <f>IF(Balans!E32=0,"",Balans!E32/Balans!$C32)</f>
        <v>0.95271269723902285</v>
      </c>
      <c r="F31" s="32"/>
    </row>
    <row r="32" spans="1:14">
      <c r="A32" s="12" t="s">
        <v>40</v>
      </c>
      <c r="B32" s="140">
        <v>32</v>
      </c>
      <c r="C32" s="31">
        <f>IF(Balans!C33=0,"",Balans!C33/Balans!$C33)</f>
        <v>1</v>
      </c>
      <c r="D32" s="32">
        <f>IF(Balans!D33=0,"",Balans!D33/Balans!$C33)</f>
        <v>1.1039132979508326</v>
      </c>
      <c r="E32" s="32">
        <f>IF(Balans!E33=0,"",Balans!E33/Balans!$C33)</f>
        <v>1.0914291114747738</v>
      </c>
      <c r="F32" s="32"/>
    </row>
    <row r="33" spans="1:6">
      <c r="A33" s="12" t="s">
        <v>41</v>
      </c>
      <c r="B33" s="140">
        <v>33</v>
      </c>
      <c r="C33" s="31">
        <f>IF(Balans!C34=0,"",Balans!C34/Balans!$C34)</f>
        <v>1</v>
      </c>
      <c r="D33" s="32">
        <f>IF(Balans!D34=0,"",Balans!D34/Balans!$C34)</f>
        <v>1.0881881331811585</v>
      </c>
      <c r="E33" s="32">
        <f>IF(Balans!E34=0,"",Balans!E34/Balans!$C34)</f>
        <v>0.65625208418462</v>
      </c>
      <c r="F33" s="32"/>
    </row>
    <row r="34" spans="1:6">
      <c r="A34" s="12" t="s">
        <v>42</v>
      </c>
      <c r="B34" s="140">
        <v>34</v>
      </c>
      <c r="C34" s="31">
        <f>IF(Balans!C35=0,"",Balans!C35/Balans!$C35)</f>
        <v>1</v>
      </c>
      <c r="D34" s="32">
        <f>IF(Balans!D35=0,"",Balans!D35/Balans!$C35)</f>
        <v>0.33333333333333331</v>
      </c>
      <c r="E34" s="32" t="str">
        <f>IF(Balans!E35=0,"",Balans!E35/Balans!$C35)</f>
        <v/>
      </c>
      <c r="F34" s="32"/>
    </row>
    <row r="35" spans="1:6">
      <c r="A35" s="12" t="s">
        <v>43</v>
      </c>
      <c r="B35" s="140">
        <v>35</v>
      </c>
      <c r="C35" s="31" t="str">
        <f>IF(Balans!C36=0,"",Balans!C36/Balans!$C36)</f>
        <v/>
      </c>
      <c r="D35" s="32" t="str">
        <f>IF(Balans!D36=0,"",Balans!D36/Balans!$C36)</f>
        <v/>
      </c>
      <c r="E35" s="32" t="str">
        <f>IF(Balans!E36=0,"",Balans!E36/Balans!$C36)</f>
        <v/>
      </c>
      <c r="F35" s="32"/>
    </row>
    <row r="36" spans="1:6">
      <c r="A36" s="12" t="s">
        <v>44</v>
      </c>
      <c r="B36" s="140">
        <v>36</v>
      </c>
      <c r="C36" s="31" t="str">
        <f>IF(Balans!C37=0,"",Balans!C37/Balans!$C37)</f>
        <v/>
      </c>
      <c r="D36" s="32" t="str">
        <f>IF(Balans!D37=0,"",Balans!D37/Balans!$C37)</f>
        <v/>
      </c>
      <c r="E36" s="32" t="str">
        <f>IF(Balans!E37=0,"",Balans!E37/Balans!$C37)</f>
        <v/>
      </c>
      <c r="F36" s="32"/>
    </row>
    <row r="37" spans="1:6">
      <c r="A37" s="12" t="s">
        <v>45</v>
      </c>
      <c r="B37" s="140">
        <v>37</v>
      </c>
      <c r="C37" s="31" t="str">
        <f>IF(Balans!C38=0,"",Balans!C38/Balans!$C38)</f>
        <v/>
      </c>
      <c r="D37" s="32" t="str">
        <f>IF(Balans!D38=0,"",Balans!D38/Balans!$C38)</f>
        <v/>
      </c>
      <c r="E37" s="32" t="str">
        <f>IF(Balans!E38=0,"",Balans!E38/Balans!$C38)</f>
        <v/>
      </c>
      <c r="F37" s="32"/>
    </row>
    <row r="38" spans="1:6">
      <c r="A38" s="12" t="s">
        <v>46</v>
      </c>
      <c r="B38" s="140" t="s">
        <v>47</v>
      </c>
      <c r="C38" s="31">
        <f>IF(Balans!C39=0,"",Balans!C39/Balans!$C39)</f>
        <v>1</v>
      </c>
      <c r="D38" s="32">
        <f>IF(Balans!D39=0,"",Balans!D39/Balans!$C39)</f>
        <v>1.1031360324698121</v>
      </c>
      <c r="E38" s="32">
        <f>IF(Balans!E39=0,"",Balans!E39/Balans!$C39)</f>
        <v>1.0796161466446672</v>
      </c>
      <c r="F38" s="32"/>
    </row>
    <row r="39" spans="1:6">
      <c r="A39" s="12" t="s">
        <v>33</v>
      </c>
      <c r="B39" s="140">
        <v>40</v>
      </c>
      <c r="C39" s="31">
        <f>IF(Balans!C40=0,"",Balans!C40/Balans!$C40)</f>
        <v>1</v>
      </c>
      <c r="D39" s="32">
        <f>IF(Balans!D40=0,"",Balans!D40/Balans!$C40)</f>
        <v>1.1072177509198136</v>
      </c>
      <c r="E39" s="32">
        <f>IF(Balans!E40=0,"",Balans!E40/Balans!$C40)</f>
        <v>1.0576962666928589</v>
      </c>
      <c r="F39" s="32"/>
    </row>
    <row r="40" spans="1:6">
      <c r="A40" s="12" t="s">
        <v>34</v>
      </c>
      <c r="B40" s="140">
        <v>41</v>
      </c>
      <c r="C40" s="31">
        <f>IF(Balans!C41=0,"",Balans!C41/Balans!$C41)</f>
        <v>1</v>
      </c>
      <c r="D40" s="32">
        <f>IF(Balans!D41=0,"",Balans!D41/Balans!$C41)</f>
        <v>0.93253464318517632</v>
      </c>
      <c r="E40" s="32">
        <f>IF(Balans!E41=0,"",Balans!E41/Balans!$C41)</f>
        <v>1.9957895717689655</v>
      </c>
      <c r="F40" s="32"/>
    </row>
    <row r="41" spans="1:6">
      <c r="A41" s="12" t="s">
        <v>48</v>
      </c>
      <c r="B41" s="140" t="s">
        <v>49</v>
      </c>
      <c r="C41" s="31" t="str">
        <f>IF(Balans!C42=0,"",Balans!C42/Balans!$C42)</f>
        <v/>
      </c>
      <c r="D41" s="32" t="str">
        <f>IF(Balans!D42=0,"",Balans!D42/Balans!$C42)</f>
        <v/>
      </c>
      <c r="E41" s="32" t="str">
        <f>IF(Balans!E42=0,"",Balans!E42/Balans!$C42)</f>
        <v/>
      </c>
      <c r="F41" s="32"/>
    </row>
    <row r="42" spans="1:6">
      <c r="A42" s="12" t="s">
        <v>50</v>
      </c>
      <c r="B42" s="140">
        <v>50</v>
      </c>
      <c r="C42" s="31" t="str">
        <f>IF(Balans!C43=0,"",Balans!C43/Balans!$C43)</f>
        <v/>
      </c>
      <c r="D42" s="32" t="str">
        <f>IF(Balans!D43=0,"",Balans!D43/Balans!$C43)</f>
        <v/>
      </c>
      <c r="E42" s="32" t="str">
        <f>IF(Balans!E43=0,"",Balans!E43/Balans!$C43)</f>
        <v/>
      </c>
      <c r="F42" s="32"/>
    </row>
    <row r="43" spans="1:6">
      <c r="A43" s="12" t="s">
        <v>51</v>
      </c>
      <c r="B43" s="140" t="s">
        <v>52</v>
      </c>
      <c r="C43" s="31" t="str">
        <f>IF(Balans!C44=0,"",Balans!C44/Balans!$C44)</f>
        <v/>
      </c>
      <c r="D43" s="32" t="str">
        <f>IF(Balans!D44=0,"",Balans!D44/Balans!$C44)</f>
        <v/>
      </c>
      <c r="E43" s="32" t="str">
        <f>IF(Balans!E44=0,"",Balans!E44/Balans!$C44)</f>
        <v/>
      </c>
      <c r="F43" s="32"/>
    </row>
    <row r="44" spans="1:6">
      <c r="A44" s="12" t="s">
        <v>53</v>
      </c>
      <c r="B44" s="140" t="s">
        <v>54</v>
      </c>
      <c r="C44" s="31">
        <f>IF(Balans!C45=0,"",Balans!C45/Balans!$C45)</f>
        <v>1</v>
      </c>
      <c r="D44" s="32">
        <f>IF(Balans!D45=0,"",Balans!D45/Balans!$C45)</f>
        <v>1.0638210407943642</v>
      </c>
      <c r="E44" s="32">
        <f>IF(Balans!E45=0,"",Balans!E45/Balans!$C45)</f>
        <v>1.8096991038032249</v>
      </c>
      <c r="F44" s="32"/>
    </row>
    <row r="45" spans="1:6">
      <c r="A45" s="12" t="s">
        <v>55</v>
      </c>
      <c r="B45" s="140" t="s">
        <v>56</v>
      </c>
      <c r="C45" s="31">
        <f>IF(Balans!C46=0,"",Balans!C46/Balans!$C46)</f>
        <v>1</v>
      </c>
      <c r="D45" s="32">
        <f>IF(Balans!D46=0,"",Balans!D46/Balans!$C46)</f>
        <v>0.33291176506261227</v>
      </c>
      <c r="E45" s="32">
        <f>IF(Balans!E46=0,"",Balans!E46/Balans!$C46)</f>
        <v>2.7414246508279021</v>
      </c>
      <c r="F45" s="32"/>
    </row>
    <row r="46" spans="1:6">
      <c r="A46" s="58" t="s">
        <v>57</v>
      </c>
      <c r="B46" s="138" t="s">
        <v>58</v>
      </c>
      <c r="C46" s="58">
        <f>IF(Balans!C47=0,"",Balans!C47/Balans!$C47)</f>
        <v>1</v>
      </c>
      <c r="D46" s="58">
        <f>IF(Balans!D47=0,"",Balans!D47/Balans!$C47)</f>
        <v>1.0594477791703287</v>
      </c>
      <c r="E46" s="58">
        <f>IF(Balans!E47=0,"",Balans!E47/Balans!$C47)</f>
        <v>1.1437494216534698</v>
      </c>
      <c r="F46" s="32"/>
    </row>
    <row r="47" spans="1:6">
      <c r="A47" s="32"/>
      <c r="B47" s="32"/>
      <c r="C47" s="32"/>
      <c r="D47" s="32"/>
      <c r="E47" s="32"/>
      <c r="F47" s="32"/>
    </row>
    <row r="48" spans="1:6">
      <c r="A48" s="32"/>
      <c r="B48" s="32"/>
      <c r="C48" s="32"/>
      <c r="D48" s="32"/>
      <c r="E48" s="32"/>
      <c r="F48" s="32"/>
    </row>
    <row r="49" spans="1:8">
      <c r="A49" s="136"/>
      <c r="B49" s="136"/>
      <c r="C49" s="136"/>
      <c r="D49" s="136"/>
      <c r="E49" s="136"/>
      <c r="F49" s="32"/>
    </row>
    <row r="50" spans="1:8">
      <c r="A50" s="13" t="s">
        <v>59</v>
      </c>
      <c r="B50" s="12" t="s">
        <v>2</v>
      </c>
      <c r="C50" s="12" t="s">
        <v>204</v>
      </c>
      <c r="D50" s="12" t="s">
        <v>205</v>
      </c>
      <c r="E50" s="12" t="s">
        <v>206</v>
      </c>
      <c r="F50" s="28"/>
    </row>
    <row r="51" spans="1:8">
      <c r="A51" s="137" t="s">
        <v>62</v>
      </c>
      <c r="B51" s="138" t="s">
        <v>63</v>
      </c>
      <c r="C51" s="58">
        <f>IF(Balans!C52=0,"",Balans!C52/Balans!$C52)</f>
        <v>1</v>
      </c>
      <c r="D51" s="58">
        <f>IF(Balans!D52=0,"",Balans!D52/Balans!$C52)</f>
        <v>0.67552359092447256</v>
      </c>
      <c r="E51" s="58">
        <f>IF(Balans!E52=0,"",Balans!E52/Balans!$C52)</f>
        <v>0.61203167061331132</v>
      </c>
      <c r="F51" s="35"/>
    </row>
    <row r="52" spans="1:8">
      <c r="A52" s="12" t="s">
        <v>64</v>
      </c>
      <c r="B52" s="140">
        <v>10</v>
      </c>
      <c r="C52" s="35">
        <f>IF(Balans!C53=0,"",Balans!C53/Balans!$C53)</f>
        <v>1</v>
      </c>
      <c r="D52" s="32">
        <f>IF(Balans!D53=0,"",Balans!D53/Balans!$C53)</f>
        <v>1</v>
      </c>
      <c r="E52" s="32">
        <f>IF(Balans!E53=0,"",Balans!E53/Balans!$C53)</f>
        <v>1</v>
      </c>
      <c r="F52" s="35"/>
    </row>
    <row r="53" spans="1:8">
      <c r="A53" s="12" t="s">
        <v>65</v>
      </c>
      <c r="B53" s="140">
        <v>100</v>
      </c>
      <c r="C53" s="35">
        <f>IF(Balans!C54=0,"",Balans!C54/Balans!$C54)</f>
        <v>1</v>
      </c>
      <c r="D53" s="32">
        <f>IF(Balans!D54=0,"",Balans!D54/Balans!$C54)</f>
        <v>1</v>
      </c>
      <c r="E53" s="32">
        <f>IF(Balans!E54=0,"",Balans!E54/Balans!$C54)</f>
        <v>1</v>
      </c>
      <c r="F53" s="35"/>
    </row>
    <row r="54" spans="1:8">
      <c r="A54" s="12" t="s">
        <v>66</v>
      </c>
      <c r="B54" s="140">
        <v>101</v>
      </c>
      <c r="C54" s="35" t="str">
        <f>IF(Balans!C55=0,"",Balans!C55/Balans!$C55)</f>
        <v/>
      </c>
      <c r="D54" s="32" t="str">
        <f>IF(Balans!D55=0,"",Balans!D55/Balans!$C55)</f>
        <v/>
      </c>
      <c r="E54" s="32" t="str">
        <f>IF(Balans!E55=0,"",Balans!E55/Balans!$C55)</f>
        <v/>
      </c>
      <c r="F54" s="35"/>
    </row>
    <row r="55" spans="1:8">
      <c r="A55" s="12" t="s">
        <v>67</v>
      </c>
      <c r="B55" s="140">
        <v>11</v>
      </c>
      <c r="C55" s="35" t="str">
        <f>IF(Balans!C56=0,"",Balans!C56/Balans!$C56)</f>
        <v/>
      </c>
      <c r="D55" s="32" t="str">
        <f>IF(Balans!D56=0,"",Balans!D56/Balans!$C56)</f>
        <v/>
      </c>
      <c r="E55" s="32" t="str">
        <f>IF(Balans!E56=0,"",Balans!E56/Balans!$C56)</f>
        <v/>
      </c>
      <c r="F55" s="35"/>
      <c r="H55" s="37"/>
    </row>
    <row r="56" spans="1:8">
      <c r="A56" s="12" t="s">
        <v>68</v>
      </c>
      <c r="B56" s="140">
        <v>12</v>
      </c>
      <c r="C56" s="35" t="str">
        <f>IF(Balans!C57=0,"",Balans!C57/Balans!$C57)</f>
        <v/>
      </c>
      <c r="D56" s="32" t="str">
        <f>IF(Balans!D57=0,"",Balans!D57/Balans!$C57)</f>
        <v/>
      </c>
      <c r="E56" s="32" t="str">
        <f>IF(Balans!E57=0,"",Balans!E57/Balans!$C57)</f>
        <v/>
      </c>
      <c r="F56" s="35"/>
    </row>
    <row r="57" spans="1:8">
      <c r="A57" s="12" t="s">
        <v>69</v>
      </c>
      <c r="B57" s="140">
        <v>13</v>
      </c>
      <c r="C57" s="35">
        <f>IF(Balans!C58=0,"",Balans!C58/Balans!$C58)</f>
        <v>1</v>
      </c>
      <c r="D57" s="32">
        <f>IF(Balans!D58=0,"",Balans!D58/Balans!$C58)</f>
        <v>1</v>
      </c>
      <c r="E57" s="32">
        <f>IF(Balans!E58=0,"",Balans!E58/Balans!$C58)</f>
        <v>1</v>
      </c>
      <c r="F57" s="35"/>
    </row>
    <row r="58" spans="1:8">
      <c r="A58" s="12" t="s">
        <v>70</v>
      </c>
      <c r="B58" s="140">
        <v>130</v>
      </c>
      <c r="C58" s="35">
        <f>IF(Balans!C59=0,"",Balans!C59/Balans!$C59)</f>
        <v>1</v>
      </c>
      <c r="D58" s="32">
        <f>IF(Balans!D59=0,"",Balans!D59/Balans!$C59)</f>
        <v>1</v>
      </c>
      <c r="E58" s="32">
        <f>IF(Balans!E59=0,"",Balans!E59/Balans!$C59)</f>
        <v>1</v>
      </c>
      <c r="F58" s="35"/>
    </row>
    <row r="59" spans="1:8">
      <c r="A59" s="12" t="s">
        <v>71</v>
      </c>
      <c r="B59" s="140">
        <v>131</v>
      </c>
      <c r="C59" s="35" t="str">
        <f>IF(Balans!C60=0,"",Balans!C60/Balans!$C60)</f>
        <v/>
      </c>
      <c r="D59" s="32" t="str">
        <f>IF(Balans!D60=0,"",Balans!D60/Balans!$C60)</f>
        <v/>
      </c>
      <c r="E59" s="32" t="str">
        <f>IF(Balans!E60=0,"",Balans!E60/Balans!$C60)</f>
        <v/>
      </c>
      <c r="F59" s="35"/>
    </row>
    <row r="60" spans="1:8">
      <c r="A60" s="12" t="s">
        <v>72</v>
      </c>
      <c r="B60" s="140">
        <v>1310</v>
      </c>
      <c r="C60" s="35" t="str">
        <f>IF(Balans!C61=0,"",Balans!C61/Balans!$C61)</f>
        <v/>
      </c>
      <c r="D60" s="32" t="str">
        <f>IF(Balans!D61=0,"",Balans!D61/Balans!$C61)</f>
        <v/>
      </c>
      <c r="E60" s="32" t="str">
        <f>IF(Balans!E61=0,"",Balans!E61/Balans!$C61)</f>
        <v/>
      </c>
      <c r="F60" s="35"/>
    </row>
    <row r="61" spans="1:8">
      <c r="A61" s="12" t="s">
        <v>73</v>
      </c>
      <c r="B61" s="140">
        <v>1311</v>
      </c>
      <c r="C61" s="35" t="str">
        <f>IF(Balans!C62=0,"",Balans!C62/Balans!$C62)</f>
        <v/>
      </c>
      <c r="D61" s="32" t="str">
        <f>IF(Balans!D62=0,"",Balans!D62/Balans!$C62)</f>
        <v/>
      </c>
      <c r="E61" s="32" t="str">
        <f>IF(Balans!E62=0,"",Balans!E62/Balans!$C62)</f>
        <v/>
      </c>
      <c r="F61" s="35"/>
    </row>
    <row r="62" spans="1:8">
      <c r="A62" s="12" t="s">
        <v>74</v>
      </c>
      <c r="B62" s="140">
        <v>132</v>
      </c>
      <c r="C62" s="35">
        <f>IF(Balans!C63=0,"",Balans!C63/Balans!$C63)</f>
        <v>1</v>
      </c>
      <c r="D62" s="32">
        <f>IF(Balans!D63=0,"",Balans!D63/Balans!$C63)</f>
        <v>1</v>
      </c>
      <c r="E62" s="32">
        <f>IF(Balans!E63=0,"",Balans!E63/Balans!$C63)</f>
        <v>1</v>
      </c>
      <c r="F62" s="35"/>
    </row>
    <row r="63" spans="1:8">
      <c r="A63" s="12" t="s">
        <v>75</v>
      </c>
      <c r="B63" s="140">
        <v>133</v>
      </c>
      <c r="C63" s="35">
        <f>IF(Balans!C64=0,"",Balans!C64/Balans!$C64)</f>
        <v>1</v>
      </c>
      <c r="D63" s="32">
        <f>IF(Balans!D64=0,"",Balans!D64/Balans!$C64)</f>
        <v>1</v>
      </c>
      <c r="E63" s="32">
        <f>IF(Balans!E64=0,"",Balans!E64/Balans!$C64)</f>
        <v>1</v>
      </c>
      <c r="F63" s="35"/>
    </row>
    <row r="64" spans="1:8">
      <c r="A64" s="12" t="s">
        <v>76</v>
      </c>
      <c r="B64" s="140">
        <v>14</v>
      </c>
      <c r="C64" s="35">
        <f>IF(Balans!C65=0,"",Balans!C65/Balans!$C65)</f>
        <v>1</v>
      </c>
      <c r="D64" s="32">
        <f>IF(Balans!D65=0,"",Balans!D65/Balans!$C65)</f>
        <v>0.39580984204716479</v>
      </c>
      <c r="E64" s="32">
        <f>IF(Balans!E65=0,"",Balans!E65/Balans!$C65)</f>
        <v>0.27758493481638941</v>
      </c>
      <c r="F64" s="35"/>
    </row>
    <row r="65" spans="1:6">
      <c r="A65" s="12" t="s">
        <v>77</v>
      </c>
      <c r="B65" s="140">
        <v>15</v>
      </c>
      <c r="C65" s="35" t="str">
        <f>IF(Balans!C66=0,"",Balans!C66/Balans!$C66)</f>
        <v/>
      </c>
      <c r="D65" s="32" t="str">
        <f>IF(Balans!D66=0,"",Balans!D66/Balans!$C66)</f>
        <v/>
      </c>
      <c r="E65" s="32" t="str">
        <f>IF(Balans!E66=0,"",Balans!E66/Balans!$C66)</f>
        <v/>
      </c>
      <c r="F65" s="35"/>
    </row>
    <row r="66" spans="1:6">
      <c r="A66" s="58" t="s">
        <v>78</v>
      </c>
      <c r="B66" s="139">
        <v>16</v>
      </c>
      <c r="C66" s="58">
        <f>IF(Balans!C67=0,"",Balans!C67/Balans!$C67)</f>
        <v>1</v>
      </c>
      <c r="D66" s="58">
        <f>IF(Balans!D67=0,"",Balans!D67/Balans!$C67)</f>
        <v>0.19470971303504628</v>
      </c>
      <c r="E66" s="58">
        <f>IF(Balans!E67=0,"",Balans!E67/Balans!$C67)</f>
        <v>0.17083871985333118</v>
      </c>
      <c r="F66" s="35"/>
    </row>
    <row r="67" spans="1:6">
      <c r="A67" s="12" t="s">
        <v>79</v>
      </c>
      <c r="B67" s="140" t="s">
        <v>80</v>
      </c>
      <c r="C67" s="35">
        <f>IF(Balans!C68=0,"",Balans!C68/Balans!$C68)</f>
        <v>1</v>
      </c>
      <c r="D67" s="32">
        <f>IF(Balans!D68=0,"",Balans!D68/Balans!$C68)</f>
        <v>0.19470971303504628</v>
      </c>
      <c r="E67" s="32">
        <f>IF(Balans!E68=0,"",Balans!E68/Balans!$C68)</f>
        <v>0.17083871985333118</v>
      </c>
      <c r="F67" s="35"/>
    </row>
    <row r="68" spans="1:6">
      <c r="A68" s="12" t="s">
        <v>81</v>
      </c>
      <c r="B68" s="140">
        <v>160</v>
      </c>
      <c r="C68" s="35">
        <f>IF(Balans!C69=0,"",Balans!C69/Balans!$C69)</f>
        <v>1</v>
      </c>
      <c r="D68" s="32">
        <f>IF(Balans!D69=0,"",Balans!D69/Balans!$C69)</f>
        <v>0.66499406988413468</v>
      </c>
      <c r="E68" s="32">
        <f>IF(Balans!E69=0,"",Balans!E69/Balans!$C69)</f>
        <v>0.45953836328802117</v>
      </c>
      <c r="F68" s="35"/>
    </row>
    <row r="69" spans="1:6">
      <c r="A69" s="12" t="s">
        <v>82</v>
      </c>
      <c r="B69" s="140">
        <v>161</v>
      </c>
      <c r="C69" s="35" t="str">
        <f>IF(Balans!C70=0,"",Balans!C70/Balans!$C70)</f>
        <v/>
      </c>
      <c r="D69" s="32" t="str">
        <f>IF(Balans!D70=0,"",Balans!D70/Balans!$C70)</f>
        <v/>
      </c>
      <c r="E69" s="32" t="str">
        <f>IF(Balans!E70=0,"",Balans!E70/Balans!$C70)</f>
        <v/>
      </c>
      <c r="F69" s="35"/>
    </row>
    <row r="70" spans="1:6">
      <c r="A70" s="12" t="s">
        <v>83</v>
      </c>
      <c r="B70" s="140">
        <v>162</v>
      </c>
      <c r="C70" s="35" t="str">
        <f>IF(Balans!C71=0,"",Balans!C71/Balans!$C71)</f>
        <v/>
      </c>
      <c r="D70" s="32" t="str">
        <f>IF(Balans!D71=0,"",Balans!D71/Balans!$C71)</f>
        <v/>
      </c>
      <c r="E70" s="32" t="str">
        <f>IF(Balans!E71=0,"",Balans!E71/Balans!$C71)</f>
        <v/>
      </c>
      <c r="F70" s="35"/>
    </row>
    <row r="71" spans="1:6">
      <c r="A71" s="12" t="s">
        <v>84</v>
      </c>
      <c r="B71" s="140" t="s">
        <v>85</v>
      </c>
      <c r="C71" s="35">
        <f>IF(Balans!C72=0,"",Balans!C72/Balans!$C72)</f>
        <v>1</v>
      </c>
      <c r="D71" s="32">
        <f>IF(Balans!D72=0,"",Balans!D72/Balans!$C72)</f>
        <v>0.13288647657024322</v>
      </c>
      <c r="E71" s="32">
        <f>IF(Balans!E72=0,"",Balans!E72/Balans!$C72)</f>
        <v>0.13288647657024322</v>
      </c>
      <c r="F71" s="35"/>
    </row>
    <row r="72" spans="1:6">
      <c r="A72" s="12" t="s">
        <v>86</v>
      </c>
      <c r="B72" s="140">
        <v>168</v>
      </c>
      <c r="C72" s="35" t="str">
        <f>IF(Balans!C73=0,"",Balans!C73/Balans!$C73)</f>
        <v/>
      </c>
      <c r="D72" s="32" t="str">
        <f>IF(Balans!D73=0,"",Balans!D73/Balans!$C73)</f>
        <v/>
      </c>
      <c r="E72" s="32" t="str">
        <f>IF(Balans!E73=0,"",Balans!E73/Balans!$C73)</f>
        <v/>
      </c>
      <c r="F72" s="35"/>
    </row>
    <row r="73" spans="1:6">
      <c r="A73" s="137" t="s">
        <v>87</v>
      </c>
      <c r="B73" s="138" t="s">
        <v>88</v>
      </c>
      <c r="C73" s="58">
        <f>IF(Balans!C74=0,"",Balans!C74/Balans!$C74)</f>
        <v>1</v>
      </c>
      <c r="D73" s="58">
        <f>IF(Balans!D74=0,"",Balans!D74/Balans!$C74)</f>
        <v>1.1756108828045868</v>
      </c>
      <c r="E73" s="58">
        <f>IF(Balans!E74=0,"",Balans!E74/Balans!$C74)</f>
        <v>1.2921516316342903</v>
      </c>
      <c r="F73" s="35"/>
    </row>
    <row r="74" spans="1:6">
      <c r="A74" s="12" t="s">
        <v>89</v>
      </c>
      <c r="B74" s="140">
        <v>17</v>
      </c>
      <c r="C74" s="35" t="str">
        <f>IF(Balans!C75=0,"",Balans!C75/Balans!$C75)</f>
        <v/>
      </c>
      <c r="D74" s="32"/>
      <c r="E74" s="32" t="str">
        <f>IF(Balans!E75=0,"",Balans!E75/Balans!$C75)</f>
        <v/>
      </c>
      <c r="F74" s="35"/>
    </row>
    <row r="75" spans="1:6">
      <c r="A75" s="12" t="s">
        <v>90</v>
      </c>
      <c r="B75" s="140" t="s">
        <v>91</v>
      </c>
      <c r="C75" s="35" t="str">
        <f>IF(Balans!C76=0,"",Balans!C76/Balans!$C76)</f>
        <v/>
      </c>
      <c r="D75" s="32"/>
      <c r="E75" s="32" t="str">
        <f>IF(Balans!E76=0,"",Balans!E76/Balans!$C76)</f>
        <v/>
      </c>
      <c r="F75" s="35"/>
    </row>
    <row r="76" spans="1:6">
      <c r="A76" s="12" t="s">
        <v>92</v>
      </c>
      <c r="B76" s="140">
        <v>170</v>
      </c>
      <c r="C76" s="35" t="str">
        <f>IF(Balans!C77=0,"",Balans!C77/Balans!$C77)</f>
        <v/>
      </c>
      <c r="D76" s="32" t="str">
        <f>IF(Balans!D77=0,"",Balans!D77/Balans!$C77)</f>
        <v/>
      </c>
      <c r="E76" s="32" t="str">
        <f>IF(Balans!E77=0,"",Balans!E77/Balans!$C77)</f>
        <v/>
      </c>
      <c r="F76" s="35"/>
    </row>
    <row r="77" spans="1:6">
      <c r="A77" s="12" t="s">
        <v>93</v>
      </c>
      <c r="B77" s="140">
        <v>171</v>
      </c>
      <c r="C77" s="35" t="str">
        <f>IF(Balans!C78=0,"",Balans!C78/Balans!$C78)</f>
        <v/>
      </c>
      <c r="D77" s="32" t="str">
        <f>IF(Balans!D78=0,"",Balans!D78/Balans!$C78)</f>
        <v/>
      </c>
      <c r="E77" s="32" t="str">
        <f>IF(Balans!E78=0,"",Balans!E78/Balans!$C78)</f>
        <v/>
      </c>
      <c r="F77" s="35"/>
    </row>
    <row r="78" spans="1:6">
      <c r="A78" s="12" t="s">
        <v>94</v>
      </c>
      <c r="B78" s="140">
        <v>172</v>
      </c>
      <c r="C78" s="35" t="str">
        <f>IF(Balans!C79=0,"",Balans!C79/Balans!$C79)</f>
        <v/>
      </c>
      <c r="D78" s="32" t="str">
        <f>IF(Balans!D79=0,"",Balans!D79/Balans!$C79)</f>
        <v/>
      </c>
      <c r="E78" s="32" t="str">
        <f>IF(Balans!E79=0,"",Balans!E79/Balans!$C79)</f>
        <v/>
      </c>
      <c r="F78" s="35"/>
    </row>
    <row r="79" spans="1:6">
      <c r="A79" s="12" t="s">
        <v>95</v>
      </c>
      <c r="B79" s="140">
        <v>173</v>
      </c>
      <c r="C79" s="35" t="str">
        <f>IF(Balans!C80=0,"",Balans!C80/Balans!$C80)</f>
        <v/>
      </c>
      <c r="D79" s="32" t="str">
        <f>IF(Balans!D80=0,"",Balans!D80/Balans!$C80)</f>
        <v/>
      </c>
      <c r="E79" s="32" t="str">
        <f>IF(Balans!E80=0,"",Balans!E80/Balans!$C80)</f>
        <v/>
      </c>
      <c r="F79" s="35"/>
    </row>
    <row r="80" spans="1:6">
      <c r="A80" s="12" t="s">
        <v>96</v>
      </c>
      <c r="B80" s="140">
        <v>174</v>
      </c>
      <c r="C80" s="35" t="str">
        <f>IF(Balans!C81=0,"",Balans!C81/Balans!$C81)</f>
        <v/>
      </c>
      <c r="D80" s="32"/>
      <c r="E80" s="32" t="str">
        <f>IF(Balans!E81=0,"",Balans!E81/Balans!$C81)</f>
        <v/>
      </c>
      <c r="F80" s="35"/>
    </row>
    <row r="81" spans="1:6">
      <c r="A81" s="12" t="s">
        <v>97</v>
      </c>
      <c r="B81" s="140">
        <v>175</v>
      </c>
      <c r="C81" s="35" t="str">
        <f>IF(Balans!C82=0,"",Balans!C82/Balans!$C82)</f>
        <v/>
      </c>
      <c r="D81" s="32" t="str">
        <f>IF(Balans!D82=0,"",Balans!D82/Balans!$C82)</f>
        <v/>
      </c>
      <c r="E81" s="32" t="str">
        <f>IF(Balans!E82=0,"",Balans!E82/Balans!$C82)</f>
        <v/>
      </c>
      <c r="F81" s="35"/>
    </row>
    <row r="82" spans="1:6">
      <c r="A82" s="12" t="s">
        <v>98</v>
      </c>
      <c r="B82" s="140">
        <v>1750</v>
      </c>
      <c r="C82" s="35" t="str">
        <f>IF(Balans!C83=0,"",Balans!C83/Balans!$C83)</f>
        <v/>
      </c>
      <c r="D82" s="32" t="str">
        <f>IF(Balans!D83=0,"",Balans!D83/Balans!$C83)</f>
        <v/>
      </c>
      <c r="E82" s="32" t="str">
        <f>IF(Balans!E83=0,"",Balans!E83/Balans!$C83)</f>
        <v/>
      </c>
      <c r="F82" s="35"/>
    </row>
    <row r="83" spans="1:6">
      <c r="A83" s="12" t="s">
        <v>99</v>
      </c>
      <c r="B83" s="140">
        <v>1751</v>
      </c>
      <c r="C83" s="35" t="str">
        <f>IF(Balans!C84=0,"",Balans!C84/Balans!$C84)</f>
        <v/>
      </c>
      <c r="D83" s="32" t="str">
        <f>IF(Balans!D84=0,"",Balans!D84/Balans!$C84)</f>
        <v/>
      </c>
      <c r="E83" s="32" t="str">
        <f>IF(Balans!E84=0,"",Balans!E84/Balans!$C84)</f>
        <v/>
      </c>
      <c r="F83" s="35"/>
    </row>
    <row r="84" spans="1:6">
      <c r="A84" s="12" t="s">
        <v>100</v>
      </c>
      <c r="B84" s="140">
        <v>176</v>
      </c>
      <c r="C84" s="35" t="str">
        <f>IF(Balans!C85=0,"",Balans!C85/Balans!$C85)</f>
        <v/>
      </c>
      <c r="D84" s="32" t="str">
        <f>IF(Balans!D85=0,"",Balans!D85/Balans!$C85)</f>
        <v/>
      </c>
      <c r="E84" s="32" t="str">
        <f>IF(Balans!E85=0,"",Balans!E85/Balans!$C85)</f>
        <v/>
      </c>
      <c r="F84" s="35"/>
    </row>
    <row r="85" spans="1:6">
      <c r="A85" s="12" t="s">
        <v>101</v>
      </c>
      <c r="B85" s="140" t="s">
        <v>102</v>
      </c>
      <c r="C85" s="35" t="str">
        <f>IF(Balans!C86=0,"",Balans!C86/Balans!$C86)</f>
        <v/>
      </c>
      <c r="D85" s="32" t="str">
        <f>IF(Balans!D86=0,"",Balans!D86/Balans!$C86)</f>
        <v/>
      </c>
      <c r="E85" s="32" t="str">
        <f>IF(Balans!E86=0,"",Balans!E86/Balans!$C86)</f>
        <v/>
      </c>
      <c r="F85" s="35"/>
    </row>
    <row r="86" spans="1:6">
      <c r="A86" s="12" t="s">
        <v>103</v>
      </c>
      <c r="B86" s="140" t="s">
        <v>104</v>
      </c>
      <c r="C86" s="35">
        <f>IF(Balans!C87=0,"",Balans!C87/Balans!$C87)</f>
        <v>1</v>
      </c>
      <c r="D86" s="32">
        <f>IF(Balans!D87=0,"",Balans!D87/Balans!$C87)</f>
        <v>1.0895727175508463</v>
      </c>
      <c r="E86" s="32">
        <f>IF(Balans!E87=0,"",Balans!E87/Balans!$C87)</f>
        <v>1.2921516316342903</v>
      </c>
      <c r="F86" s="35"/>
    </row>
    <row r="87" spans="1:6">
      <c r="A87" s="12" t="s">
        <v>105</v>
      </c>
      <c r="B87" s="140">
        <v>42</v>
      </c>
      <c r="C87" s="35" t="str">
        <f>IF(Balans!C88=0,"",Balans!C88/Balans!$C88)</f>
        <v/>
      </c>
      <c r="D87" s="32" t="str">
        <f>IF(Balans!D88=0,"",Balans!D88/Balans!$C88)</f>
        <v/>
      </c>
      <c r="E87" s="32"/>
      <c r="F87" s="35"/>
    </row>
    <row r="88" spans="1:6">
      <c r="A88" s="12" t="s">
        <v>90</v>
      </c>
      <c r="B88" s="140">
        <v>43</v>
      </c>
      <c r="C88" s="35" t="str">
        <f>IF(Balans!C89=0,"",Balans!C89/Balans!$C89)</f>
        <v/>
      </c>
      <c r="D88" s="32" t="str">
        <f>IF(Balans!D89=0,"",Balans!D89/Balans!$C89)</f>
        <v/>
      </c>
      <c r="E88" s="32" t="str">
        <f>IF(Balans!E89=0,"",Balans!E89/Balans!$C89)</f>
        <v/>
      </c>
      <c r="F88" s="35"/>
    </row>
    <row r="89" spans="1:6">
      <c r="A89" s="12" t="s">
        <v>95</v>
      </c>
      <c r="B89" s="140" t="s">
        <v>106</v>
      </c>
      <c r="C89" s="35" t="str">
        <f>IF(Balans!C90=0,"",Balans!C90/Balans!$C90)</f>
        <v/>
      </c>
      <c r="D89" s="32" t="str">
        <f>IF(Balans!D90=0,"",Balans!D90/Balans!$C90)</f>
        <v/>
      </c>
      <c r="E89" s="32" t="str">
        <f>IF(Balans!E90=0,"",Balans!E90/Balans!$C90)</f>
        <v/>
      </c>
      <c r="F89" s="35"/>
    </row>
    <row r="90" spans="1:6">
      <c r="A90" s="12" t="s">
        <v>96</v>
      </c>
      <c r="B90" s="140">
        <v>439</v>
      </c>
      <c r="C90" s="35" t="str">
        <f>IF(Balans!C91=0,"",Balans!C91/Balans!$C91)</f>
        <v/>
      </c>
      <c r="D90" s="32" t="str">
        <f>IF(Balans!D91=0,"",Balans!D91/Balans!$C91)</f>
        <v/>
      </c>
      <c r="E90" s="32" t="str">
        <f>IF(Balans!E91=0,"",Balans!E91/Balans!$C91)</f>
        <v/>
      </c>
      <c r="F90" s="35"/>
    </row>
    <row r="91" spans="1:6">
      <c r="A91" s="12" t="s">
        <v>97</v>
      </c>
      <c r="B91" s="140">
        <v>44</v>
      </c>
      <c r="C91" s="35">
        <f>IF(Balans!C92=0,"",Balans!C92/Balans!$C92)</f>
        <v>1</v>
      </c>
      <c r="D91" s="32">
        <f>IF(Balans!D92=0,"",Balans!D92/Balans!$C92)</f>
        <v>1.0574870551180524</v>
      </c>
      <c r="E91" s="32">
        <f>IF(Balans!E92=0,"",Balans!E92/Balans!$C92)</f>
        <v>1.2280406037278964</v>
      </c>
      <c r="F91" s="35"/>
    </row>
    <row r="92" spans="1:6">
      <c r="A92" s="12" t="s">
        <v>98</v>
      </c>
      <c r="B92" s="140" t="s">
        <v>107</v>
      </c>
      <c r="C92" s="35">
        <f>IF(Balans!C93=0,"",Balans!C93/Balans!$C93)</f>
        <v>1</v>
      </c>
      <c r="D92" s="32">
        <f>IF(Balans!D93=0,"",Balans!D93/Balans!$C93)</f>
        <v>1.0574870551180524</v>
      </c>
      <c r="E92" s="32">
        <f>IF(Balans!E93=0,"",Balans!E93/Balans!$C93)</f>
        <v>1.2280406037278964</v>
      </c>
      <c r="F92" s="35"/>
    </row>
    <row r="93" spans="1:6">
      <c r="A93" s="12" t="s">
        <v>99</v>
      </c>
      <c r="B93" s="140">
        <v>441</v>
      </c>
      <c r="C93" s="35" t="str">
        <f>IF(Balans!C94=0,"",Balans!C94/Balans!$C94)</f>
        <v/>
      </c>
      <c r="D93" s="32" t="str">
        <f>IF(Balans!D94=0,"",Balans!D94/Balans!$C94)</f>
        <v/>
      </c>
      <c r="E93" s="32" t="str">
        <f>IF(Balans!E94=0,"",Balans!E94/Balans!$C94)</f>
        <v/>
      </c>
      <c r="F93" s="35"/>
    </row>
    <row r="94" spans="1:6">
      <c r="A94" s="12" t="s">
        <v>100</v>
      </c>
      <c r="B94" s="140">
        <v>46</v>
      </c>
      <c r="C94" s="35">
        <f>IF(Balans!C95=0,"",Balans!C95/Balans!$C95)</f>
        <v>1</v>
      </c>
      <c r="D94" s="32">
        <f>IF(Balans!D95=0,"",Balans!D95/Balans!$C95)</f>
        <v>1.0579235081236611</v>
      </c>
      <c r="E94" s="32">
        <f>IF(Balans!E95=0,"",Balans!E95/Balans!$C95)</f>
        <v>1.0772313441648815</v>
      </c>
      <c r="F94" s="35"/>
    </row>
    <row r="95" spans="1:6">
      <c r="A95" s="12" t="s">
        <v>108</v>
      </c>
      <c r="B95" s="140"/>
      <c r="C95" s="35" t="str">
        <f>IF(Balans!C96=0,"",Balans!C96/Balans!$C96)</f>
        <v/>
      </c>
      <c r="D95" s="32" t="str">
        <f>IF(Balans!D96=0,"",Balans!D96/Balans!$C96)</f>
        <v/>
      </c>
      <c r="E95" s="32" t="str">
        <f>IF(Balans!E96=0,"",Balans!E96/Balans!$C96)</f>
        <v/>
      </c>
      <c r="F95" s="35"/>
    </row>
    <row r="96" spans="1:6">
      <c r="A96" s="12" t="s">
        <v>109</v>
      </c>
      <c r="B96" s="140">
        <v>45</v>
      </c>
      <c r="C96" s="35">
        <f>IF(Balans!C97=0,"",Balans!C97/Balans!$C97)</f>
        <v>1</v>
      </c>
      <c r="D96" s="32">
        <f>IF(Balans!D97=0,"",Balans!D97/Balans!$C97)</f>
        <v>0.8572416153843212</v>
      </c>
      <c r="E96" s="32">
        <f>IF(Balans!E97=0,"",Balans!E97/Balans!$C97)</f>
        <v>0.92985077807288385</v>
      </c>
      <c r="F96" s="35"/>
    </row>
    <row r="97" spans="1:6">
      <c r="A97" s="12" t="s">
        <v>110</v>
      </c>
      <c r="B97" s="140" t="s">
        <v>111</v>
      </c>
      <c r="C97" s="35">
        <f>IF(Balans!C98=0,"",Balans!C98/Balans!$C98)</f>
        <v>1</v>
      </c>
      <c r="D97" s="32">
        <f>IF(Balans!D98=0,"",Balans!D98/Balans!$C98)</f>
        <v>0.46908963493098338</v>
      </c>
      <c r="E97" s="32">
        <f>IF(Balans!E98=0,"",Balans!E98/Balans!$C98)</f>
        <v>0.53884855898949791</v>
      </c>
      <c r="F97" s="35"/>
    </row>
    <row r="98" spans="1:6">
      <c r="A98" s="12" t="s">
        <v>112</v>
      </c>
      <c r="B98" s="140" t="s">
        <v>113</v>
      </c>
      <c r="C98" s="35">
        <f>IF(Balans!C99=0,"",Balans!C99/Balans!$C99)</f>
        <v>1</v>
      </c>
      <c r="D98" s="32">
        <f>IF(Balans!D99=0,"",Balans!D99/Balans!$C99)</f>
        <v>1.0533444470168025</v>
      </c>
      <c r="E98" s="32">
        <f>IF(Balans!E99=0,"",Balans!E99/Balans!$C99)</f>
        <v>1.1273936123185888</v>
      </c>
      <c r="F98" s="35"/>
    </row>
    <row r="99" spans="1:6">
      <c r="A99" s="12" t="s">
        <v>101</v>
      </c>
      <c r="B99" s="140" t="s">
        <v>114</v>
      </c>
      <c r="C99" s="35">
        <f>IF(Balans!C100=0,"",Balans!C100/Balans!$C100)</f>
        <v>1</v>
      </c>
      <c r="D99" s="32">
        <f>IF(Balans!D100=0,"",Balans!D100/Balans!$C100)</f>
        <v>2</v>
      </c>
      <c r="E99" s="32">
        <f>IF(Balans!E100=0,"",Balans!E100/Balans!$C100)</f>
        <v>2</v>
      </c>
      <c r="F99" s="35"/>
    </row>
    <row r="100" spans="1:6">
      <c r="A100" s="12" t="s">
        <v>55</v>
      </c>
      <c r="B100" s="140" t="s">
        <v>115</v>
      </c>
      <c r="C100" s="35" t="str">
        <f>IF(Balans!C101=0,"",Balans!C101/Balans!$C101)</f>
        <v/>
      </c>
      <c r="D100" s="32"/>
      <c r="E100" s="32" t="str">
        <f>IF(Balans!E101=0,"",Balans!E101/Balans!$C101)</f>
        <v/>
      </c>
      <c r="F100" s="35"/>
    </row>
    <row r="101" spans="1:6">
      <c r="A101" s="58" t="s">
        <v>116</v>
      </c>
      <c r="B101" s="138" t="s">
        <v>117</v>
      </c>
      <c r="C101" s="58">
        <f>IF(Balans!C102=0,"",Balans!C102/Balans!$C102)</f>
        <v>1</v>
      </c>
      <c r="D101" s="58">
        <f>IF(Balans!D102=0,"",Balans!D102/Balans!$C102)</f>
        <v>1.0594477791703287</v>
      </c>
      <c r="E101" s="58">
        <f>IF(Balans!E102=0,"",Balans!E102/Balans!$C102)</f>
        <v>1.1437494216534698</v>
      </c>
      <c r="F101" s="35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8"/>
  <sheetViews>
    <sheetView topLeftCell="A21" workbookViewId="0">
      <selection activeCell="H42" sqref="H42"/>
    </sheetView>
  </sheetViews>
  <sheetFormatPr defaultRowHeight="15"/>
  <cols>
    <col min="1" max="1" width="48.7109375" bestFit="1" customWidth="1"/>
    <col min="2" max="2" width="6" bestFit="1" customWidth="1"/>
    <col min="3" max="4" width="9.7109375" bestFit="1" customWidth="1"/>
    <col min="5" max="5" width="10.28515625" bestFit="1" customWidth="1"/>
  </cols>
  <sheetData>
    <row r="1" spans="1:5">
      <c r="A1" s="6" t="s">
        <v>126</v>
      </c>
      <c r="B1" s="6"/>
    </row>
    <row r="2" spans="1:5">
      <c r="A2" s="7"/>
      <c r="B2" s="7" t="s">
        <v>119</v>
      </c>
      <c r="C2" s="49" t="s">
        <v>3</v>
      </c>
      <c r="D2" s="49" t="s">
        <v>4</v>
      </c>
      <c r="E2" s="49" t="s">
        <v>5</v>
      </c>
    </row>
    <row r="3" spans="1:5">
      <c r="A3" s="59" t="s">
        <v>127</v>
      </c>
      <c r="B3" s="59" t="s">
        <v>189</v>
      </c>
      <c r="C3" s="60">
        <f>IF(Resultatenrek!$C3=0,"",Resultatenrek!C3/Resultatenrek!$C3)</f>
        <v>1</v>
      </c>
      <c r="D3" s="60">
        <f>IF(Resultatenrek!$C3=0,"",Resultatenrek!D3/Resultatenrek!$C3)</f>
        <v>1.0381106344617124</v>
      </c>
      <c r="E3" s="60">
        <f>IF(Resultatenrek!$C3=0,"",Resultatenrek!E3/Resultatenrek!$C3)</f>
        <v>0.9846953527923199</v>
      </c>
    </row>
    <row r="4" spans="1:5">
      <c r="A4" s="20" t="s">
        <v>128</v>
      </c>
      <c r="B4" s="20">
        <v>70</v>
      </c>
      <c r="C4" s="55">
        <f>IF(Resultatenrek!$C4=0,"",Resultatenrek!C4/Resultatenrek!$C4)</f>
        <v>1</v>
      </c>
      <c r="D4" s="55">
        <f>IF(Resultatenrek!$C4=0,"",Resultatenrek!D4/Resultatenrek!$C4)</f>
        <v>1.0456575133682229</v>
      </c>
      <c r="E4" s="55">
        <f>IF(Resultatenrek!$C4=0,"",Resultatenrek!E4/Resultatenrek!$C4)</f>
        <v>0.99655246406502085</v>
      </c>
    </row>
    <row r="5" spans="1:5" ht="42.75" customHeight="1">
      <c r="A5" s="20" t="s">
        <v>129</v>
      </c>
      <c r="B5" s="20">
        <v>71</v>
      </c>
      <c r="C5" s="55">
        <f>IF(Resultatenrek!$C5=0,"",Resultatenrek!C5/Resultatenrek!$C5)</f>
        <v>1</v>
      </c>
      <c r="D5" s="55">
        <f>IF(Resultatenrek!$C5=0,"",Resultatenrek!D5/Resultatenrek!$C5)</f>
        <v>0.22148533290636824</v>
      </c>
      <c r="E5" s="55">
        <f>IF(Resultatenrek!$C5=0,"",Resultatenrek!E5/Resultatenrek!$C5)</f>
        <v>-0.74173274794171928</v>
      </c>
    </row>
    <row r="6" spans="1:5">
      <c r="A6" s="20" t="s">
        <v>130</v>
      </c>
      <c r="B6" s="20">
        <v>72</v>
      </c>
      <c r="C6" s="55" t="str">
        <f>IF(Resultatenrek!$C6=0,"",Resultatenrek!C6/Resultatenrek!$C6)</f>
        <v/>
      </c>
      <c r="D6" s="55" t="str">
        <f>IF(Resultatenrek!$C6=0,"",Resultatenrek!D6/Resultatenrek!$C6)</f>
        <v/>
      </c>
      <c r="E6" s="55" t="str">
        <f>IF(Resultatenrek!$C6=0,"",Resultatenrek!E6/Resultatenrek!$C6)</f>
        <v/>
      </c>
    </row>
    <row r="7" spans="1:5">
      <c r="A7" s="20" t="s">
        <v>131</v>
      </c>
      <c r="B7" s="20">
        <v>74</v>
      </c>
      <c r="C7" s="55">
        <f>IF(Resultatenrek!$C7=0,"",Resultatenrek!C7/Resultatenrek!$C7)</f>
        <v>1</v>
      </c>
      <c r="D7" s="55">
        <f>IF(Resultatenrek!$C7=0,"",Resultatenrek!D7/Resultatenrek!$C7)</f>
        <v>0.78474210556838653</v>
      </c>
      <c r="E7" s="55">
        <f>IF(Resultatenrek!$C7=0,"",Resultatenrek!E7/Resultatenrek!$C7)</f>
        <v>0.73085902632005328</v>
      </c>
    </row>
    <row r="8" spans="1:5">
      <c r="A8" s="20" t="s">
        <v>187</v>
      </c>
      <c r="B8" s="20" t="s">
        <v>188</v>
      </c>
      <c r="C8" s="55" t="str">
        <f>IF(Resultatenrek!$C8=0,"",Resultatenrek!C8/Resultatenrek!$C8)</f>
        <v/>
      </c>
      <c r="D8" s="55" t="str">
        <f>IF(Resultatenrek!$C8=0,"",Resultatenrek!D8/Resultatenrek!$C8)</f>
        <v/>
      </c>
      <c r="E8" s="55" t="str">
        <f>IF(Resultatenrek!$C8=0,"",Resultatenrek!E8/Resultatenrek!$C8)</f>
        <v/>
      </c>
    </row>
    <row r="9" spans="1:5">
      <c r="A9" s="59" t="s">
        <v>132</v>
      </c>
      <c r="B9" s="59" t="s">
        <v>190</v>
      </c>
      <c r="C9" s="60">
        <f>IF(Resultatenrek!$C9=0,"",Resultatenrek!C9/Resultatenrek!$C9)</f>
        <v>1</v>
      </c>
      <c r="D9" s="60">
        <f>IF(Resultatenrek!$C9=0,"",Resultatenrek!D9/Resultatenrek!$C9)</f>
        <v>1.0199170717404162</v>
      </c>
      <c r="E9" s="60">
        <f>IF(Resultatenrek!$C9=0,"",Resultatenrek!E9/Resultatenrek!$C9)</f>
        <v>0.9734042794958977</v>
      </c>
    </row>
    <row r="10" spans="1:5">
      <c r="A10" s="20" t="s">
        <v>133</v>
      </c>
      <c r="B10" s="20">
        <v>60</v>
      </c>
      <c r="C10" s="55">
        <f>IF(Resultatenrek!$C10=0,"",Resultatenrek!C10/Resultatenrek!$C10)</f>
        <v>1</v>
      </c>
      <c r="D10" s="55">
        <f>IF(Resultatenrek!$C10=0,"",Resultatenrek!D10/Resultatenrek!$C10)</f>
        <v>1.0505311935071506</v>
      </c>
      <c r="E10" s="55">
        <f>IF(Resultatenrek!$C10=0,"",Resultatenrek!E10/Resultatenrek!$C10)</f>
        <v>0.98074984284329103</v>
      </c>
    </row>
    <row r="11" spans="1:5">
      <c r="A11" s="20" t="s">
        <v>134</v>
      </c>
      <c r="B11" s="20" t="s">
        <v>135</v>
      </c>
      <c r="C11" s="55">
        <f>IF(Resultatenrek!$C11=0,"",Resultatenrek!C11/Resultatenrek!$C11)</f>
        <v>1</v>
      </c>
      <c r="D11" s="55">
        <f>IF(Resultatenrek!$C11=0,"",Resultatenrek!D11/Resultatenrek!$C11)</f>
        <v>1.0562540682265775</v>
      </c>
      <c r="E11" s="55">
        <f>IF(Resultatenrek!$C11=0,"",Resultatenrek!E11/Resultatenrek!$C11)</f>
        <v>0.97384933985272526</v>
      </c>
    </row>
    <row r="12" spans="1:5">
      <c r="A12" s="20" t="s">
        <v>136</v>
      </c>
      <c r="B12" s="20">
        <v>609</v>
      </c>
      <c r="C12" s="55">
        <f>IF(Resultatenrek!$C12=0,"",Resultatenrek!C12/Resultatenrek!$C12)</f>
        <v>1</v>
      </c>
      <c r="D12" s="55">
        <f>IF(Resultatenrek!$C12=0,"",Resultatenrek!D12/Resultatenrek!$C12)</f>
        <v>-71.917585170340686</v>
      </c>
      <c r="E12" s="55">
        <f>IF(Resultatenrek!$C12=0,"",Resultatenrek!E12/Resultatenrek!$C12)</f>
        <v>88.963927855711418</v>
      </c>
    </row>
    <row r="13" spans="1:5">
      <c r="A13" s="20" t="s">
        <v>137</v>
      </c>
      <c r="B13" s="20">
        <v>61</v>
      </c>
      <c r="C13" s="55">
        <f>IF(Resultatenrek!$C13=0,"",Resultatenrek!C13/Resultatenrek!$C13)</f>
        <v>1</v>
      </c>
      <c r="D13" s="55">
        <f>IF(Resultatenrek!$C13=0,"",Resultatenrek!D13/Resultatenrek!$C13)</f>
        <v>1.0091395739977862</v>
      </c>
      <c r="E13" s="55">
        <f>IF(Resultatenrek!$C13=0,"",Resultatenrek!E13/Resultatenrek!$C13)</f>
        <v>0.98266937162656509</v>
      </c>
    </row>
    <row r="14" spans="1:5" ht="35.25" customHeight="1">
      <c r="A14" s="20" t="s">
        <v>138</v>
      </c>
      <c r="B14" s="20">
        <v>62</v>
      </c>
      <c r="C14" s="55">
        <f>IF(Resultatenrek!$C14=0,"",Resultatenrek!C14/Resultatenrek!$C14)</f>
        <v>1</v>
      </c>
      <c r="D14" s="55">
        <f>IF(Resultatenrek!$C14=0,"",Resultatenrek!D14/Resultatenrek!$C14)</f>
        <v>1.0360106951501387</v>
      </c>
      <c r="E14" s="55">
        <f>IF(Resultatenrek!$C14=0,"",Resultatenrek!E14/Resultatenrek!$C14)</f>
        <v>0.9956624876652882</v>
      </c>
    </row>
    <row r="15" spans="1:5" ht="33.75" customHeight="1">
      <c r="A15" s="20" t="s">
        <v>139</v>
      </c>
      <c r="B15" s="20">
        <v>630</v>
      </c>
      <c r="C15" s="55">
        <f>IF(Resultatenrek!$C15=0,"",Resultatenrek!C15/Resultatenrek!$C15)</f>
        <v>1</v>
      </c>
      <c r="D15" s="55">
        <f>IF(Resultatenrek!$C15=0,"",Resultatenrek!D15/Resultatenrek!$C15)</f>
        <v>1.1654868422315212</v>
      </c>
      <c r="E15" s="55">
        <f>IF(Resultatenrek!$C15=0,"",Resultatenrek!E15/Resultatenrek!$C15)</f>
        <v>1.1511352920599778</v>
      </c>
    </row>
    <row r="16" spans="1:5" ht="27" customHeight="1">
      <c r="A16" s="20" t="s">
        <v>140</v>
      </c>
      <c r="B16" s="20" t="s">
        <v>141</v>
      </c>
      <c r="C16" s="55">
        <f>IF(Resultatenrek!$C16=0,"",Resultatenrek!C16/Resultatenrek!$C16)</f>
        <v>1</v>
      </c>
      <c r="D16" s="55">
        <f>IF(Resultatenrek!$C16=0,"",Resultatenrek!D16/Resultatenrek!$C16)</f>
        <v>-0.66415355617955918</v>
      </c>
      <c r="E16" s="55">
        <f>IF(Resultatenrek!$C16=0,"",Resultatenrek!E16/Resultatenrek!$C16)</f>
        <v>2.3192676078009002</v>
      </c>
    </row>
    <row r="17" spans="1:5">
      <c r="A17" s="20" t="s">
        <v>142</v>
      </c>
      <c r="B17" s="20" t="s">
        <v>192</v>
      </c>
      <c r="C17" s="55">
        <f>IF(Resultatenrek!$C17=0,"",Resultatenrek!C17/Resultatenrek!$C17)</f>
        <v>1</v>
      </c>
      <c r="D17" s="55">
        <f>IF(Resultatenrek!$C17=0,"",Resultatenrek!D17/Resultatenrek!$C17)</f>
        <v>0.30877901109989908</v>
      </c>
      <c r="E17" s="55">
        <f>IF(Resultatenrek!$C17=0,"",Resultatenrek!E17/Resultatenrek!$C17)</f>
        <v>0.18937100571812984</v>
      </c>
    </row>
    <row r="18" spans="1:5">
      <c r="A18" s="20" t="s">
        <v>143</v>
      </c>
      <c r="B18" s="20" t="s">
        <v>144</v>
      </c>
      <c r="C18" s="55">
        <f>IF(Resultatenrek!$C18=0,"",Resultatenrek!C18/Resultatenrek!$C18)</f>
        <v>1</v>
      </c>
      <c r="D18" s="55">
        <f>IF(Resultatenrek!$C18=0,"",Resultatenrek!D18/Resultatenrek!$C18)</f>
        <v>1.9453125</v>
      </c>
      <c r="E18" s="55">
        <f>IF(Resultatenrek!$C18=0,"",Resultatenrek!E18/Resultatenrek!$C18)</f>
        <v>1.777383902349486</v>
      </c>
    </row>
    <row r="19" spans="1:5">
      <c r="A19" s="20" t="s">
        <v>191</v>
      </c>
      <c r="B19" s="20" t="s">
        <v>203</v>
      </c>
      <c r="C19" s="55">
        <f>IF(Resultatenrek!$C19=0,"",Resultatenrek!C19/Resultatenrek!$C19)</f>
        <v>1</v>
      </c>
      <c r="D19" s="55">
        <f>IF(Resultatenrek!$C19=0,"",Resultatenrek!D19/Resultatenrek!$C19)</f>
        <v>5.4626501069993824E-2</v>
      </c>
      <c r="E19" s="55">
        <f>IF(Resultatenrek!$C19=0,"",Resultatenrek!E19/Resultatenrek!$C19)</f>
        <v>2.1684750064347617E-2</v>
      </c>
    </row>
    <row r="20" spans="1:5">
      <c r="A20" s="59" t="s">
        <v>145</v>
      </c>
      <c r="B20" s="59">
        <v>9901</v>
      </c>
      <c r="C20" s="60">
        <f>IF(Resultatenrek!$C20=0,"",Resultatenrek!C20/Resultatenrek!$C20)</f>
        <v>1</v>
      </c>
      <c r="D20" s="60">
        <f>IF(Resultatenrek!$C20=0,"",Resultatenrek!D20/Resultatenrek!$C20)</f>
        <v>1.3540472961487164</v>
      </c>
      <c r="E20" s="60">
        <f>IF(Resultatenrek!$C20=0,"",Resultatenrek!E20/Resultatenrek!$C20)</f>
        <v>1.180768219815737</v>
      </c>
    </row>
    <row r="21" spans="1:5">
      <c r="A21" s="59" t="s">
        <v>146</v>
      </c>
      <c r="B21" s="59" t="s">
        <v>193</v>
      </c>
      <c r="C21" s="60">
        <f>IF(Resultatenrek!$C21=0,"",Resultatenrek!C21/Resultatenrek!$C21)</f>
        <v>1</v>
      </c>
      <c r="D21" s="60">
        <f>IF(Resultatenrek!$C21=0,"",Resultatenrek!D21/Resultatenrek!$C21)</f>
        <v>3.2889262567095034</v>
      </c>
      <c r="E21" s="60">
        <f>IF(Resultatenrek!$C21=0,"",Resultatenrek!E21/Resultatenrek!$C21)</f>
        <v>3.7839350542328338</v>
      </c>
    </row>
    <row r="22" spans="1:5">
      <c r="A22" s="20" t="s">
        <v>200</v>
      </c>
      <c r="B22" s="20">
        <v>75</v>
      </c>
      <c r="C22" s="55">
        <f>IF(Resultatenrek!$C22=0,"",Resultatenrek!C22/Resultatenrek!$C22)</f>
        <v>1</v>
      </c>
      <c r="D22" s="55">
        <f>IF(Resultatenrek!$C22=0,"",Resultatenrek!D22/Resultatenrek!$C22)</f>
        <v>3.2889262567095034</v>
      </c>
      <c r="E22" s="55">
        <f>IF(Resultatenrek!$C22=0,"",Resultatenrek!E22/Resultatenrek!$C22)</f>
        <v>3.7839350542328338</v>
      </c>
    </row>
    <row r="23" spans="1:5">
      <c r="A23" s="20" t="s">
        <v>147</v>
      </c>
      <c r="B23" s="20">
        <v>750</v>
      </c>
      <c r="C23" s="55" t="str">
        <f>IF(Resultatenrek!$C23=0,"",Resultatenrek!C23/Resultatenrek!$C23)</f>
        <v/>
      </c>
      <c r="D23" s="55" t="str">
        <f>IF(Resultatenrek!$C23=0,"",Resultatenrek!D23/Resultatenrek!$C23)</f>
        <v/>
      </c>
      <c r="E23" s="55" t="str">
        <f>IF(Resultatenrek!$C23=0,"",Resultatenrek!E23/Resultatenrek!$C23)</f>
        <v/>
      </c>
    </row>
    <row r="24" spans="1:5">
      <c r="A24" s="20" t="s">
        <v>148</v>
      </c>
      <c r="B24" s="20">
        <v>751</v>
      </c>
      <c r="C24" s="55">
        <f>IF(Resultatenrek!$C24=0,"",Resultatenrek!C24/Resultatenrek!$C24)</f>
        <v>1</v>
      </c>
      <c r="D24" s="55">
        <f>IF(Resultatenrek!$C24=0,"",Resultatenrek!D24/Resultatenrek!$C24)</f>
        <v>0.38028956057912117</v>
      </c>
      <c r="E24" s="55">
        <f>IF(Resultatenrek!$C24=0,"",Resultatenrek!E24/Resultatenrek!$C24)</f>
        <v>4.1990855981711963</v>
      </c>
    </row>
    <row r="25" spans="1:5" ht="31.5" customHeight="1">
      <c r="A25" s="20" t="s">
        <v>149</v>
      </c>
      <c r="B25" s="20" t="s">
        <v>150</v>
      </c>
      <c r="C25" s="55">
        <f>IF(Resultatenrek!$C25=0,"",Resultatenrek!C25/Resultatenrek!$C25)</f>
        <v>1</v>
      </c>
      <c r="D25" s="55">
        <f>IF(Resultatenrek!$C25=0,"",Resultatenrek!D25/Resultatenrek!$C25)</f>
        <v>1.0929502335169634</v>
      </c>
      <c r="E25" s="55">
        <f>IF(Resultatenrek!$C25=0,"",Resultatenrek!E25/Resultatenrek!$C25)</f>
        <v>2.8331605734850513</v>
      </c>
    </row>
    <row r="26" spans="1:5">
      <c r="A26" s="20" t="s">
        <v>194</v>
      </c>
      <c r="B26" s="20" t="s">
        <v>195</v>
      </c>
      <c r="C26" s="55" t="str">
        <f>IF(Resultatenrek!$C26=0,"",Resultatenrek!C26/Resultatenrek!$C26)</f>
        <v/>
      </c>
      <c r="D26" s="55" t="str">
        <f>IF(Resultatenrek!$C26=0,"",Resultatenrek!D26/Resultatenrek!$C26)</f>
        <v/>
      </c>
      <c r="E26" s="55" t="str">
        <f>IF(Resultatenrek!$C26=0,"",Resultatenrek!E26/Resultatenrek!$C26)</f>
        <v/>
      </c>
    </row>
    <row r="27" spans="1:5" ht="36.75" customHeight="1">
      <c r="A27" s="59" t="s">
        <v>151</v>
      </c>
      <c r="B27" s="59" t="s">
        <v>196</v>
      </c>
      <c r="C27" s="60">
        <f>IF(Resultatenrek!$C27=0,"",Resultatenrek!C27/Resultatenrek!$C27)</f>
        <v>1</v>
      </c>
      <c r="D27" s="60">
        <f>IF(Resultatenrek!$C27=0,"",Resultatenrek!D27/Resultatenrek!$C27)</f>
        <v>0.95234346380225288</v>
      </c>
      <c r="E27" s="60">
        <f>IF(Resultatenrek!$C27=0,"",Resultatenrek!E27/Resultatenrek!$C27)</f>
        <v>1.4589782075312709</v>
      </c>
    </row>
    <row r="28" spans="1:5">
      <c r="A28" s="20" t="s">
        <v>197</v>
      </c>
      <c r="B28" s="20">
        <v>65</v>
      </c>
      <c r="C28" s="55">
        <f>IF(Resultatenrek!$C28=0,"",Resultatenrek!C28/Resultatenrek!$C28)</f>
        <v>1</v>
      </c>
      <c r="D28" s="55">
        <f>IF(Resultatenrek!$C28=0,"",Resultatenrek!D28/Resultatenrek!$C28)</f>
        <v>1.0270100760941216</v>
      </c>
      <c r="E28" s="55">
        <f>IF(Resultatenrek!$C28=0,"",Resultatenrek!E28/Resultatenrek!$C28)</f>
        <v>1.6858728973090493</v>
      </c>
    </row>
    <row r="29" spans="1:5" ht="35.25" customHeight="1">
      <c r="A29" s="20" t="s">
        <v>152</v>
      </c>
      <c r="B29" s="20">
        <v>650</v>
      </c>
      <c r="C29" s="55">
        <f>IF(Resultatenrek!$C29=0,"",Resultatenrek!C29/Resultatenrek!$C29)</f>
        <v>1</v>
      </c>
      <c r="D29" s="55">
        <f>IF(Resultatenrek!$C29=0,"",Resultatenrek!D29/Resultatenrek!$C29)</f>
        <v>0.24730423620025674</v>
      </c>
      <c r="E29" s="55">
        <f>IF(Resultatenrek!$C29=0,"",Resultatenrek!E29/Resultatenrek!$C29)</f>
        <v>3.3473684210526318</v>
      </c>
    </row>
    <row r="30" spans="1:5">
      <c r="A30" s="20" t="s">
        <v>153</v>
      </c>
      <c r="B30" s="20">
        <v>651</v>
      </c>
      <c r="C30" s="55" t="str">
        <f>IF(Resultatenrek!$C30=0,"",Resultatenrek!C30/Resultatenrek!$C30)</f>
        <v/>
      </c>
      <c r="D30" s="55" t="str">
        <f>IF(Resultatenrek!$C30=0,"",Resultatenrek!D30/Resultatenrek!$C30)</f>
        <v/>
      </c>
      <c r="E30" s="55" t="str">
        <f>IF(Resultatenrek!$C30=0,"",Resultatenrek!E30/Resultatenrek!$C30)</f>
        <v/>
      </c>
    </row>
    <row r="31" spans="1:5">
      <c r="A31" s="20" t="s">
        <v>154</v>
      </c>
      <c r="B31" s="20" t="s">
        <v>155</v>
      </c>
      <c r="C31" s="55">
        <f>IF(Resultatenrek!$C31=0,"",Resultatenrek!C31/Resultatenrek!$C31)</f>
        <v>1</v>
      </c>
      <c r="D31" s="55">
        <f>IF(Resultatenrek!$C31=0,"",Resultatenrek!D31/Resultatenrek!$C31)</f>
        <v>1.0382768640610205</v>
      </c>
      <c r="E31" s="55">
        <f>IF(Resultatenrek!$C31=0,"",Resultatenrek!E31/Resultatenrek!$C31)</f>
        <v>1.6618642047789041</v>
      </c>
    </row>
    <row r="32" spans="1:5">
      <c r="A32" s="20" t="s">
        <v>198</v>
      </c>
      <c r="B32" s="20" t="s">
        <v>199</v>
      </c>
      <c r="C32" s="55">
        <f>IF(Resultatenrek!$C32=0,"",Resultatenrek!C32/Resultatenrek!$C32)</f>
        <v>1</v>
      </c>
      <c r="D32" s="55">
        <f>IF(Resultatenrek!$C32=0,"",Resultatenrek!D32/Resultatenrek!$C32)</f>
        <v>0.47222222222222221</v>
      </c>
      <c r="E32" s="55">
        <f>IF(Resultatenrek!$C32=0,"",Resultatenrek!E32/Resultatenrek!$C32)</f>
        <v>0</v>
      </c>
    </row>
    <row r="33" spans="1:5">
      <c r="A33" s="59" t="s">
        <v>201</v>
      </c>
      <c r="B33" s="59">
        <v>9903</v>
      </c>
      <c r="C33" s="60">
        <f>IF(Resultatenrek!$C33=0,"",Resultatenrek!C33/Resultatenrek!$C33)</f>
        <v>1</v>
      </c>
      <c r="D33" s="60">
        <f>IF(Resultatenrek!$C33=0,"",Resultatenrek!D33/Resultatenrek!$C33)</f>
        <v>1.5888563553121489</v>
      </c>
      <c r="E33" s="60">
        <f>IF(Resultatenrek!$C33=0,"",Resultatenrek!E33/Resultatenrek!$C33)</f>
        <v>1.3201704271152161</v>
      </c>
    </row>
    <row r="34" spans="1:5">
      <c r="A34" s="20" t="s">
        <v>156</v>
      </c>
      <c r="B34" s="20">
        <v>780</v>
      </c>
      <c r="C34" s="55" t="str">
        <f>IF(Resultatenrek!$C34=0,"",Resultatenrek!C34/Resultatenrek!$C34)</f>
        <v/>
      </c>
      <c r="D34" s="55" t="str">
        <f>IF(Resultatenrek!$C34=0,"",Resultatenrek!D34/Resultatenrek!$C34)</f>
        <v/>
      </c>
      <c r="E34" s="55" t="str">
        <f>IF(Resultatenrek!$C34=0,"",Resultatenrek!E34/Resultatenrek!$C34)</f>
        <v/>
      </c>
    </row>
    <row r="35" spans="1:5">
      <c r="A35" s="20" t="s">
        <v>157</v>
      </c>
      <c r="B35" s="20">
        <v>680</v>
      </c>
      <c r="C35" s="55" t="str">
        <f>IF(Resultatenrek!$C35=0,"",Resultatenrek!C35/Resultatenrek!$C35)</f>
        <v/>
      </c>
      <c r="D35" s="55" t="str">
        <f>IF(Resultatenrek!$C35=0,"",Resultatenrek!D35/Resultatenrek!$C35)</f>
        <v/>
      </c>
      <c r="E35" s="55" t="str">
        <f>IF(Resultatenrek!$C35=0,"",Resultatenrek!E35/Resultatenrek!$C35)</f>
        <v/>
      </c>
    </row>
    <row r="36" spans="1:5">
      <c r="A36" s="20" t="s">
        <v>158</v>
      </c>
      <c r="B36" s="20" t="s">
        <v>159</v>
      </c>
      <c r="C36" s="55">
        <f>IF(Resultatenrek!$C36=0,"",Resultatenrek!C36/Resultatenrek!$C36)</f>
        <v>1</v>
      </c>
      <c r="D36" s="55">
        <f>IF(Resultatenrek!$C36=0,"",Resultatenrek!D36/Resultatenrek!$C36)</f>
        <v>1.3388777554138038</v>
      </c>
      <c r="E36" s="55">
        <f>IF(Resultatenrek!$C36=0,"",Resultatenrek!E36/Resultatenrek!$C36)</f>
        <v>1.0757236394966214</v>
      </c>
    </row>
    <row r="37" spans="1:5">
      <c r="A37" s="20" t="s">
        <v>160</v>
      </c>
      <c r="B37" s="20" t="s">
        <v>202</v>
      </c>
      <c r="C37" s="55">
        <f>IF(Resultatenrek!$C37=0,"",Resultatenrek!C37/Resultatenrek!$C37)</f>
        <v>1</v>
      </c>
      <c r="D37" s="55">
        <f>IF(Resultatenrek!$C37=0,"",Resultatenrek!D37/Resultatenrek!$C37)</f>
        <v>1.3388777554138038</v>
      </c>
      <c r="E37" s="55">
        <f>IF(Resultatenrek!$C37=0,"",Resultatenrek!E37/Resultatenrek!$C37)</f>
        <v>1.142235844356444</v>
      </c>
    </row>
    <row r="38" spans="1:5">
      <c r="A38" s="20" t="s">
        <v>161</v>
      </c>
      <c r="B38" s="20">
        <v>77</v>
      </c>
      <c r="C38" s="55" t="str">
        <f>IF(Resultatenrek!$C38=0,"",Resultatenrek!C38/Resultatenrek!$C38)</f>
        <v/>
      </c>
      <c r="D38" s="55" t="str">
        <f>IF(Resultatenrek!$C38=0,"",Resultatenrek!D38/Resultatenrek!$C38)</f>
        <v/>
      </c>
      <c r="E38" s="55" t="str">
        <f>IF(Resultatenrek!$C38=0,"",Resultatenrek!E38/Resultatenrek!$C38)</f>
        <v/>
      </c>
    </row>
    <row r="39" spans="1:5">
      <c r="A39" s="59" t="s">
        <v>162</v>
      </c>
      <c r="B39" s="59">
        <v>9904</v>
      </c>
      <c r="C39" s="60">
        <f>IF(Resultatenrek!$C39=0,"",Resultatenrek!C39/Resultatenrek!$C39)</f>
        <v>1</v>
      </c>
      <c r="D39" s="60">
        <f>IF(Resultatenrek!$C39=0,"",Resultatenrek!D39/Resultatenrek!$C39)</f>
        <v>1.7244375730636023</v>
      </c>
      <c r="E39" s="60">
        <f>IF(Resultatenrek!$C39=0,"",Resultatenrek!E39/Resultatenrek!$C39)</f>
        <v>1.4527513486590502</v>
      </c>
    </row>
    <row r="40" spans="1:5">
      <c r="A40" s="20" t="s">
        <v>163</v>
      </c>
      <c r="B40" s="20">
        <v>789</v>
      </c>
      <c r="C40" s="55" t="str">
        <f>IF(Resultatenrek!$C40=0,"",Resultatenrek!C40/Resultatenrek!$C40)</f>
        <v/>
      </c>
      <c r="D40" s="55" t="str">
        <f>IF(Resultatenrek!$C40=0,"",Resultatenrek!D40/Resultatenrek!$C40)</f>
        <v/>
      </c>
      <c r="E40" s="55" t="str">
        <f>IF(Resultatenrek!$C40=0,"",Resultatenrek!E40/Resultatenrek!$C40)</f>
        <v/>
      </c>
    </row>
    <row r="41" spans="1:5">
      <c r="A41" s="20" t="s">
        <v>164</v>
      </c>
      <c r="B41" s="20">
        <v>689</v>
      </c>
      <c r="C41" s="55" t="str">
        <f>IF(Resultatenrek!$C41=0,"",Resultatenrek!C41/Resultatenrek!$C41)</f>
        <v/>
      </c>
      <c r="D41" s="55" t="str">
        <f>IF(Resultatenrek!$C41=0,"",Resultatenrek!D41/Resultatenrek!$C41)</f>
        <v/>
      </c>
      <c r="E41" s="55" t="str">
        <f>IF(Resultatenrek!$C41=0,"",Resultatenrek!E41/Resultatenrek!$C41)</f>
        <v/>
      </c>
    </row>
    <row r="42" spans="1:5">
      <c r="A42" s="59" t="s">
        <v>165</v>
      </c>
      <c r="B42" s="59">
        <v>9905</v>
      </c>
      <c r="C42" s="60">
        <f>IF(Resultatenrek!$C42=0,"",Resultatenrek!C42/Resultatenrek!$C42)</f>
        <v>1</v>
      </c>
      <c r="D42" s="60">
        <f>IF(Resultatenrek!$C42=0,"",Resultatenrek!D42/Resultatenrek!$C42)</f>
        <v>1.7244375730636023</v>
      </c>
      <c r="E42" s="60">
        <f>IF(Resultatenrek!$C42=0,"",Resultatenrek!E42/Resultatenrek!$C42)</f>
        <v>1.4527513486590502</v>
      </c>
    </row>
    <row r="43" spans="1:5">
      <c r="A43" s="7"/>
      <c r="B43" s="7"/>
      <c r="C43" s="36"/>
      <c r="D43" s="29"/>
    </row>
    <row r="44" spans="1:5" ht="31.5" customHeight="1">
      <c r="A44" s="10"/>
      <c r="B44" s="7"/>
      <c r="C44" s="36"/>
      <c r="D44" s="29"/>
    </row>
    <row r="45" spans="1:5">
      <c r="A45" s="11"/>
      <c r="B45" s="11"/>
      <c r="C45" s="36"/>
      <c r="D45" s="29"/>
    </row>
    <row r="46" spans="1:5">
      <c r="A46" s="7"/>
      <c r="B46" s="11"/>
      <c r="C46" s="36"/>
      <c r="D46" s="29"/>
    </row>
    <row r="47" spans="1:5">
      <c r="A47" s="7"/>
      <c r="B47" s="11"/>
      <c r="C47" s="36"/>
      <c r="D47" s="29"/>
    </row>
    <row r="48" spans="1:5">
      <c r="A48" s="11"/>
      <c r="B48" s="11"/>
      <c r="C48" s="36"/>
      <c r="D48" s="2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topLeftCell="A24" zoomScale="80" zoomScaleNormal="80" workbookViewId="0">
      <selection activeCell="D81" sqref="D81"/>
    </sheetView>
  </sheetViews>
  <sheetFormatPr defaultRowHeight="15"/>
  <cols>
    <col min="1" max="1" width="49.28515625" bestFit="1" customWidth="1"/>
    <col min="3" max="3" width="14.28515625" customWidth="1"/>
    <col min="4" max="4" width="14.7109375" customWidth="1"/>
    <col min="5" max="5" width="15" bestFit="1" customWidth="1"/>
    <col min="6" max="6" width="10.85546875" bestFit="1" customWidth="1"/>
    <col min="8" max="8" width="11.7109375" bestFit="1" customWidth="1"/>
  </cols>
  <sheetData>
    <row r="1" spans="1:5">
      <c r="A1" s="12" t="s">
        <v>0</v>
      </c>
      <c r="B1" s="12"/>
      <c r="C1" s="18"/>
      <c r="D1" s="18"/>
    </row>
    <row r="2" spans="1:5">
      <c r="A2" s="12"/>
      <c r="B2" s="12"/>
      <c r="D2" s="34"/>
    </row>
    <row r="3" spans="1:5">
      <c r="A3" s="13" t="s">
        <v>1</v>
      </c>
      <c r="B3" s="12" t="s">
        <v>2</v>
      </c>
      <c r="C3" s="26" t="s">
        <v>232</v>
      </c>
      <c r="D3" s="26" t="s">
        <v>60</v>
      </c>
      <c r="E3" s="26" t="s">
        <v>61</v>
      </c>
    </row>
    <row r="4" spans="1:5">
      <c r="A4" s="12" t="s">
        <v>7</v>
      </c>
      <c r="B4" s="20">
        <v>20</v>
      </c>
      <c r="C4" s="19"/>
      <c r="D4" s="14"/>
      <c r="E4" s="9"/>
    </row>
    <row r="5" spans="1:5">
      <c r="A5" s="16" t="s">
        <v>6</v>
      </c>
      <c r="B5" s="16" t="s">
        <v>231</v>
      </c>
      <c r="C5" s="107">
        <f>C6+C7+C14</f>
        <v>7124355</v>
      </c>
      <c r="D5" s="107">
        <f t="shared" ref="D5:E5" si="0">D6+D7+D14</f>
        <v>6558551</v>
      </c>
      <c r="E5" s="107">
        <f t="shared" si="0"/>
        <v>5172997</v>
      </c>
    </row>
    <row r="6" spans="1:5">
      <c r="A6" s="12" t="s">
        <v>8</v>
      </c>
      <c r="B6" s="20">
        <v>21</v>
      </c>
      <c r="C6" s="14"/>
      <c r="D6" s="14"/>
      <c r="E6" s="103"/>
    </row>
    <row r="7" spans="1:5">
      <c r="A7" s="12" t="s">
        <v>9</v>
      </c>
      <c r="B7" s="12" t="s">
        <v>10</v>
      </c>
      <c r="C7" s="99">
        <f>SUM(C8:C13)</f>
        <v>5507066</v>
      </c>
      <c r="D7" s="99">
        <f>SUM(D8:D13)</f>
        <v>4960138</v>
      </c>
      <c r="E7" s="99">
        <f>SUM(E8:E13)</f>
        <v>4774584</v>
      </c>
    </row>
    <row r="8" spans="1:5">
      <c r="A8" s="12" t="s">
        <v>11</v>
      </c>
      <c r="B8" s="20">
        <v>22</v>
      </c>
      <c r="C8" s="21">
        <f>'[1]Table 3'!$C$8</f>
        <v>1338949</v>
      </c>
      <c r="D8" s="21">
        <f>'[2]Table 3'!$C$8</f>
        <v>1242221</v>
      </c>
      <c r="E8" s="103">
        <f>'[2]Table 3'!$B$8</f>
        <v>1029697</v>
      </c>
    </row>
    <row r="9" spans="1:5">
      <c r="A9" s="12" t="s">
        <v>12</v>
      </c>
      <c r="B9" s="20">
        <v>23</v>
      </c>
      <c r="C9" s="21">
        <f>'[1]Table 3'!$C$9</f>
        <v>4004019</v>
      </c>
      <c r="D9" s="21">
        <f>'[2]Table 3'!$C$9</f>
        <v>3446002</v>
      </c>
      <c r="E9" s="103">
        <f>'[2]Table 3'!$B$9</f>
        <v>3261029</v>
      </c>
    </row>
    <row r="10" spans="1:5">
      <c r="A10" s="12" t="s">
        <v>13</v>
      </c>
      <c r="B10" s="20">
        <v>24</v>
      </c>
      <c r="C10" s="14">
        <f>'[1]Table 3'!$C$10</f>
        <v>19693</v>
      </c>
      <c r="D10" s="14">
        <f>'[2]Table 3'!$C$10</f>
        <v>13793</v>
      </c>
      <c r="E10" s="103">
        <f>'[2]Table 3'!$B$10</f>
        <v>9602</v>
      </c>
    </row>
    <row r="11" spans="1:5">
      <c r="A11" s="12" t="s">
        <v>14</v>
      </c>
      <c r="B11" s="20">
        <v>25</v>
      </c>
      <c r="C11" s="21"/>
      <c r="D11" s="14"/>
      <c r="E11" s="103"/>
    </row>
    <row r="12" spans="1:5">
      <c r="A12" s="12" t="s">
        <v>15</v>
      </c>
      <c r="B12" s="20">
        <v>26</v>
      </c>
      <c r="C12" s="14"/>
      <c r="D12" s="14"/>
      <c r="E12" s="103"/>
    </row>
    <row r="13" spans="1:5">
      <c r="A13" s="12" t="s">
        <v>16</v>
      </c>
      <c r="B13" s="20">
        <v>27</v>
      </c>
      <c r="C13" s="14">
        <f>'[1]Table 3'!$C$13</f>
        <v>144405</v>
      </c>
      <c r="D13" s="14">
        <f>'[2]Table 3'!$C$13</f>
        <v>258122</v>
      </c>
      <c r="E13" s="103">
        <f>'[2]Table 3'!$B$13</f>
        <v>474256</v>
      </c>
    </row>
    <row r="14" spans="1:5">
      <c r="A14" s="12" t="s">
        <v>17</v>
      </c>
      <c r="B14" s="20">
        <v>28</v>
      </c>
      <c r="C14" s="98">
        <f>C15+C19+C22</f>
        <v>1617289</v>
      </c>
      <c r="D14" s="98">
        <f>D15+D19+D22</f>
        <v>1598413</v>
      </c>
      <c r="E14" s="98">
        <f>E15+E19+E22</f>
        <v>398413</v>
      </c>
    </row>
    <row r="15" spans="1:5">
      <c r="A15" s="12" t="s">
        <v>18</v>
      </c>
      <c r="B15" s="12" t="s">
        <v>19</v>
      </c>
      <c r="C15" s="14">
        <f>SUM(C16:C17)</f>
        <v>1541954</v>
      </c>
      <c r="D15" s="14">
        <f t="shared" ref="D15:E15" si="1">SUM(D16:D17)</f>
        <v>1523078</v>
      </c>
      <c r="E15" s="14">
        <f t="shared" si="1"/>
        <v>323078</v>
      </c>
    </row>
    <row r="16" spans="1:5">
      <c r="A16" s="96" t="s">
        <v>20</v>
      </c>
      <c r="B16" s="20">
        <v>280</v>
      </c>
      <c r="C16" s="97">
        <f>'[1]Table 3'!$C$16</f>
        <v>323078</v>
      </c>
      <c r="D16" s="100">
        <f>'[2]Table 3'!$C$16</f>
        <v>323078</v>
      </c>
      <c r="E16" s="102">
        <f>'[2]Table 3'!$B$16</f>
        <v>323078</v>
      </c>
    </row>
    <row r="17" spans="1:5">
      <c r="A17" s="96" t="s">
        <v>21</v>
      </c>
      <c r="B17" s="20">
        <v>281</v>
      </c>
      <c r="C17" s="97">
        <f>'[1]Table 3'!$C$17</f>
        <v>1218876</v>
      </c>
      <c r="D17" s="100">
        <f>'[2]Table 3'!$C$17</f>
        <v>1200000</v>
      </c>
      <c r="E17" s="103"/>
    </row>
    <row r="18" spans="1:5">
      <c r="A18" s="12" t="s">
        <v>22</v>
      </c>
      <c r="B18" s="12"/>
      <c r="C18" s="14"/>
      <c r="D18" s="14"/>
      <c r="E18" s="103"/>
    </row>
    <row r="19" spans="1:5">
      <c r="A19" s="12" t="s">
        <v>23</v>
      </c>
      <c r="B19" s="12" t="s">
        <v>24</v>
      </c>
      <c r="C19" s="14"/>
      <c r="D19" s="14"/>
      <c r="E19" s="14"/>
    </row>
    <row r="20" spans="1:5">
      <c r="A20" s="96" t="s">
        <v>20</v>
      </c>
      <c r="B20" s="20">
        <v>282</v>
      </c>
      <c r="C20" s="14"/>
      <c r="D20" s="14"/>
      <c r="E20" s="103"/>
    </row>
    <row r="21" spans="1:5">
      <c r="A21" s="96" t="s">
        <v>21</v>
      </c>
      <c r="B21" s="20">
        <v>283</v>
      </c>
      <c r="C21" s="14"/>
      <c r="D21" s="14"/>
      <c r="E21" s="103"/>
    </row>
    <row r="22" spans="1:5">
      <c r="A22" s="12" t="s">
        <v>25</v>
      </c>
      <c r="B22" s="12" t="s">
        <v>26</v>
      </c>
      <c r="C22" s="14">
        <f>SUM(C23:C24)</f>
        <v>75335</v>
      </c>
      <c r="D22" s="14">
        <f t="shared" ref="D22:E22" si="2">SUM(D23:D24)</f>
        <v>75335</v>
      </c>
      <c r="E22" s="14">
        <f t="shared" si="2"/>
        <v>75335</v>
      </c>
    </row>
    <row r="23" spans="1:5">
      <c r="A23" s="96" t="s">
        <v>27</v>
      </c>
      <c r="B23" s="20">
        <v>284</v>
      </c>
      <c r="C23" s="14"/>
      <c r="D23" s="14"/>
      <c r="E23" s="103"/>
    </row>
    <row r="24" spans="1:5">
      <c r="A24" s="96" t="s">
        <v>28</v>
      </c>
      <c r="B24" s="12" t="s">
        <v>29</v>
      </c>
      <c r="C24" s="97">
        <f>'[1]Table 3'!$C$23</f>
        <v>75335</v>
      </c>
      <c r="D24" s="97">
        <f>'[2]Table 3'!$C$23</f>
        <v>75335</v>
      </c>
      <c r="E24" s="102">
        <f>'[2]Table 3'!$B$23</f>
        <v>75335</v>
      </c>
    </row>
    <row r="25" spans="1:5">
      <c r="A25" s="12"/>
      <c r="B25" s="12"/>
      <c r="C25" s="14"/>
      <c r="D25" s="14"/>
      <c r="E25" s="103"/>
    </row>
    <row r="26" spans="1:5">
      <c r="A26" s="16" t="s">
        <v>30</v>
      </c>
      <c r="B26" s="16" t="s">
        <v>31</v>
      </c>
      <c r="C26" s="101">
        <f>C27+C30+C39+C42+C45+C46</f>
        <v>45244767</v>
      </c>
      <c r="D26" s="101">
        <f>D27+D30+D39+D42+D45+D46</f>
        <v>48923799</v>
      </c>
      <c r="E26" s="106">
        <f>E27+E30+E39+E42+E45+E46</f>
        <v>54724156</v>
      </c>
    </row>
    <row r="27" spans="1:5">
      <c r="A27" s="12" t="s">
        <v>32</v>
      </c>
      <c r="B27" s="20">
        <v>29</v>
      </c>
      <c r="C27" s="98"/>
      <c r="D27" s="14"/>
      <c r="E27" s="103"/>
    </row>
    <row r="28" spans="1:5">
      <c r="A28" s="12" t="s">
        <v>33</v>
      </c>
      <c r="B28" s="20">
        <v>290</v>
      </c>
      <c r="C28" s="14"/>
      <c r="D28" s="14"/>
      <c r="E28" s="103"/>
    </row>
    <row r="29" spans="1:5">
      <c r="A29" s="12" t="s">
        <v>34</v>
      </c>
      <c r="B29" s="20">
        <v>291</v>
      </c>
      <c r="C29" s="14"/>
      <c r="D29" s="14"/>
      <c r="E29" s="103"/>
    </row>
    <row r="30" spans="1:5">
      <c r="A30" s="12" t="s">
        <v>35</v>
      </c>
      <c r="B30" s="20">
        <v>3</v>
      </c>
      <c r="C30" s="99">
        <f>C31+C38</f>
        <v>5077358</v>
      </c>
      <c r="D30" s="99">
        <f t="shared" ref="D30:E30" si="3">D31+D38</f>
        <v>5591772</v>
      </c>
      <c r="E30" s="99">
        <f t="shared" si="3"/>
        <v>4660378</v>
      </c>
    </row>
    <row r="31" spans="1:5">
      <c r="A31" s="12" t="s">
        <v>36</v>
      </c>
      <c r="B31" s="12" t="s">
        <v>37</v>
      </c>
      <c r="C31" s="21">
        <f>SUM(C32:C37)</f>
        <v>5077358</v>
      </c>
      <c r="D31" s="21">
        <f t="shared" ref="D31:E31" si="4">SUM(D32:D37)</f>
        <v>5591772</v>
      </c>
      <c r="E31" s="21">
        <f t="shared" si="4"/>
        <v>4660378</v>
      </c>
    </row>
    <row r="32" spans="1:5">
      <c r="A32" s="96" t="s">
        <v>38</v>
      </c>
      <c r="B32" s="12" t="s">
        <v>39</v>
      </c>
      <c r="C32" s="100">
        <f>'[1]Table 3'!$C$30</f>
        <v>2776517</v>
      </c>
      <c r="D32" s="100">
        <f>'[2]Table 3'!$C$30</f>
        <v>3091724</v>
      </c>
      <c r="E32" s="102">
        <f>'[2]Table 3'!$B$30</f>
        <v>2645223</v>
      </c>
    </row>
    <row r="33" spans="1:5">
      <c r="A33" s="96" t="s">
        <v>40</v>
      </c>
      <c r="B33" s="20">
        <v>32</v>
      </c>
      <c r="C33" s="97">
        <f>'[1]Table 3'!$C$31</f>
        <v>1206246</v>
      </c>
      <c r="D33" s="97">
        <f>'[2]Table 3'!$C$31</f>
        <v>1331591</v>
      </c>
      <c r="E33" s="102">
        <f>'[2]Table 3'!$B$31</f>
        <v>1316532</v>
      </c>
    </row>
    <row r="34" spans="1:5">
      <c r="A34" s="96" t="s">
        <v>41</v>
      </c>
      <c r="B34" s="20">
        <v>33</v>
      </c>
      <c r="C34" s="100">
        <f>'[1]Table 3'!$C$32</f>
        <v>1064565</v>
      </c>
      <c r="D34" s="100">
        <f>'[2]Table 3'!$C$32</f>
        <v>1158447</v>
      </c>
      <c r="E34" s="102">
        <f>'[2]Table 3'!$B$32</f>
        <v>698623</v>
      </c>
    </row>
    <row r="35" spans="1:5">
      <c r="A35" s="96" t="s">
        <v>42</v>
      </c>
      <c r="B35" s="20">
        <v>34</v>
      </c>
      <c r="C35" s="97">
        <f>'[1]Table 3'!$C$33</f>
        <v>30030</v>
      </c>
      <c r="D35" s="97">
        <f>'[2]Table 3'!$C$33</f>
        <v>10010</v>
      </c>
      <c r="E35" s="102"/>
    </row>
    <row r="36" spans="1:5">
      <c r="A36" s="96" t="s">
        <v>43</v>
      </c>
      <c r="B36" s="20">
        <v>35</v>
      </c>
      <c r="C36" s="97"/>
      <c r="D36" s="97"/>
      <c r="E36" s="103"/>
    </row>
    <row r="37" spans="1:5">
      <c r="A37" s="96" t="s">
        <v>44</v>
      </c>
      <c r="B37" s="20">
        <v>36</v>
      </c>
      <c r="C37" s="97"/>
      <c r="D37" s="97"/>
      <c r="E37" s="103"/>
    </row>
    <row r="38" spans="1:5">
      <c r="A38" s="12" t="s">
        <v>45</v>
      </c>
      <c r="B38" s="20">
        <v>37</v>
      </c>
      <c r="C38" s="14"/>
      <c r="D38" s="14"/>
      <c r="E38" s="103"/>
    </row>
    <row r="39" spans="1:5">
      <c r="A39" s="12" t="s">
        <v>46</v>
      </c>
      <c r="B39" s="12" t="s">
        <v>47</v>
      </c>
      <c r="C39" s="99">
        <f>C40+C41</f>
        <v>32149986</v>
      </c>
      <c r="D39" s="99">
        <f t="shared" ref="D39:E39" si="5">D40+D41</f>
        <v>35465808</v>
      </c>
      <c r="E39" s="99">
        <f t="shared" si="5"/>
        <v>34709644</v>
      </c>
    </row>
    <row r="40" spans="1:5">
      <c r="A40" s="12" t="s">
        <v>33</v>
      </c>
      <c r="B40" s="20">
        <v>40</v>
      </c>
      <c r="C40" s="21">
        <f>'[1]Table 3'!$C$38</f>
        <v>31398756</v>
      </c>
      <c r="D40" s="21">
        <f>'[2]Table 3'!$C$38</f>
        <v>34765260</v>
      </c>
      <c r="E40" s="103">
        <f>'[2]Table 3'!$B$38</f>
        <v>33210347</v>
      </c>
    </row>
    <row r="41" spans="1:5">
      <c r="A41" s="12" t="s">
        <v>34</v>
      </c>
      <c r="B41" s="20">
        <v>41</v>
      </c>
      <c r="C41" s="14">
        <f>'[1]Table 3'!$C$39</f>
        <v>751230</v>
      </c>
      <c r="D41" s="14">
        <f>'[2]Table 3'!$C$39</f>
        <v>700548</v>
      </c>
      <c r="E41" s="103">
        <f>'[2]Table 3'!$B$39</f>
        <v>1499297</v>
      </c>
    </row>
    <row r="42" spans="1:5">
      <c r="A42" s="12" t="s">
        <v>48</v>
      </c>
      <c r="B42" s="12" t="s">
        <v>49</v>
      </c>
      <c r="C42" s="14"/>
      <c r="D42" s="14"/>
      <c r="E42" s="14"/>
    </row>
    <row r="43" spans="1:5">
      <c r="A43" s="12" t="s">
        <v>50</v>
      </c>
      <c r="B43" s="20">
        <v>50</v>
      </c>
      <c r="C43" s="14"/>
      <c r="D43" s="14"/>
      <c r="E43" s="103"/>
    </row>
    <row r="44" spans="1:5">
      <c r="A44" s="12" t="s">
        <v>51</v>
      </c>
      <c r="B44" s="12" t="s">
        <v>52</v>
      </c>
      <c r="C44" s="14"/>
      <c r="D44" s="14"/>
      <c r="E44" s="103"/>
    </row>
    <row r="45" spans="1:5">
      <c r="A45" s="12" t="s">
        <v>53</v>
      </c>
      <c r="B45" s="12" t="s">
        <v>54</v>
      </c>
      <c r="C45" s="98">
        <f>'[1]Table 3'!$C$43</f>
        <v>7110492</v>
      </c>
      <c r="D45" s="98">
        <f>'[2]Table 3'!$C$43</f>
        <v>7564291</v>
      </c>
      <c r="E45" s="104">
        <f>'[2]Table 3'!$B$43</f>
        <v>12867851</v>
      </c>
    </row>
    <row r="46" spans="1:5">
      <c r="A46" s="12" t="s">
        <v>55</v>
      </c>
      <c r="B46" s="12" t="s">
        <v>56</v>
      </c>
      <c r="C46" s="98">
        <f>'[1]Table 3'!$C$44</f>
        <v>906931</v>
      </c>
      <c r="D46" s="98">
        <f>'[2]Table 3'!$C$44</f>
        <v>301928</v>
      </c>
      <c r="E46" s="104">
        <f>'[2]Table 3'!$B$44</f>
        <v>2486283</v>
      </c>
    </row>
    <row r="47" spans="1:5">
      <c r="A47" s="16" t="s">
        <v>57</v>
      </c>
      <c r="B47" s="16" t="s">
        <v>58</v>
      </c>
      <c r="C47" s="108">
        <f>C5+C26</f>
        <v>52369122</v>
      </c>
      <c r="D47" s="108">
        <f>D5+D26</f>
        <v>55482350</v>
      </c>
      <c r="E47" s="108">
        <f>E5+E26</f>
        <v>59897153</v>
      </c>
    </row>
    <row r="48" spans="1:5">
      <c r="A48" s="19"/>
      <c r="B48" s="19"/>
      <c r="C48" s="19"/>
      <c r="D48" s="19"/>
      <c r="E48" s="103"/>
    </row>
    <row r="49" spans="1:9">
      <c r="A49" s="19"/>
      <c r="B49" s="19"/>
      <c r="C49" s="19"/>
      <c r="D49" s="19"/>
      <c r="E49" s="103"/>
    </row>
    <row r="50" spans="1:9">
      <c r="A50" s="19"/>
      <c r="B50" s="19"/>
      <c r="C50" s="19"/>
      <c r="D50" s="19"/>
      <c r="E50" s="103"/>
    </row>
    <row r="51" spans="1:9">
      <c r="A51" s="13" t="s">
        <v>59</v>
      </c>
      <c r="B51" s="12" t="s">
        <v>2</v>
      </c>
      <c r="C51" s="12" t="s">
        <v>204</v>
      </c>
      <c r="D51" s="12" t="s">
        <v>205</v>
      </c>
      <c r="E51" s="12" t="s">
        <v>206</v>
      </c>
    </row>
    <row r="52" spans="1:9">
      <c r="A52" s="17" t="s">
        <v>62</v>
      </c>
      <c r="B52" s="16" t="s">
        <v>63</v>
      </c>
      <c r="C52" s="110">
        <f>C53+C56+C57+C58+C65+C66</f>
        <v>7538471</v>
      </c>
      <c r="D52" s="110">
        <f t="shared" ref="D52:E52" si="6">D53+D56+D57+D58+D65+D66</f>
        <v>5092415</v>
      </c>
      <c r="E52" s="110">
        <f t="shared" si="6"/>
        <v>4613783</v>
      </c>
    </row>
    <row r="53" spans="1:9">
      <c r="A53" s="12" t="s">
        <v>64</v>
      </c>
      <c r="B53" s="20">
        <v>10</v>
      </c>
      <c r="C53" s="99">
        <f t="shared" ref="C53:E53" si="7">C54+C55</f>
        <v>2920000</v>
      </c>
      <c r="D53" s="99">
        <f t="shared" si="7"/>
        <v>2920000</v>
      </c>
      <c r="E53" s="99">
        <f t="shared" si="7"/>
        <v>2920000</v>
      </c>
    </row>
    <row r="54" spans="1:9">
      <c r="A54" s="12" t="s">
        <v>65</v>
      </c>
      <c r="B54" s="20">
        <v>100</v>
      </c>
      <c r="C54" s="21">
        <f>'[1]Table 4'!$C$5</f>
        <v>2920000</v>
      </c>
      <c r="D54" s="21">
        <f>'[2]Table 4'!$C$6</f>
        <v>2920000</v>
      </c>
      <c r="E54" s="111">
        <f>'[2]Table 4'!$B$6</f>
        <v>2920000</v>
      </c>
    </row>
    <row r="55" spans="1:9">
      <c r="A55" s="12" t="s">
        <v>66</v>
      </c>
      <c r="B55" s="20">
        <v>101</v>
      </c>
      <c r="C55" s="21"/>
      <c r="D55" s="21"/>
      <c r="E55" s="111"/>
      <c r="H55" s="2"/>
      <c r="I55" s="1"/>
    </row>
    <row r="56" spans="1:9">
      <c r="A56" s="12" t="s">
        <v>67</v>
      </c>
      <c r="B56" s="20">
        <v>11</v>
      </c>
      <c r="C56" s="21"/>
      <c r="D56" s="21"/>
      <c r="E56" s="111"/>
      <c r="H56" s="2"/>
      <c r="I56" s="2"/>
    </row>
    <row r="57" spans="1:9">
      <c r="A57" s="12" t="s">
        <v>68</v>
      </c>
      <c r="B57" s="20">
        <v>12</v>
      </c>
      <c r="C57" s="21"/>
      <c r="D57" s="21"/>
      <c r="E57" s="111"/>
      <c r="H57" s="2"/>
      <c r="I57" s="2"/>
    </row>
    <row r="58" spans="1:9">
      <c r="A58" s="12" t="s">
        <v>69</v>
      </c>
      <c r="B58" s="20">
        <v>13</v>
      </c>
      <c r="C58" s="105">
        <f>C59+C60+C63+C64</f>
        <v>569984</v>
      </c>
      <c r="D58" s="105">
        <f t="shared" ref="D58:E58" si="8">D59+D60+D63+D64</f>
        <v>569984</v>
      </c>
      <c r="E58" s="105">
        <f t="shared" si="8"/>
        <v>569984</v>
      </c>
      <c r="H58" s="2"/>
      <c r="I58" s="2"/>
    </row>
    <row r="59" spans="1:9">
      <c r="A59" s="12" t="s">
        <v>70</v>
      </c>
      <c r="B59" s="20">
        <v>130</v>
      </c>
      <c r="C59" s="21">
        <f>'[1]Table 4'!$C$10</f>
        <v>292000</v>
      </c>
      <c r="D59" s="21">
        <f>'[2]Table 4'!$C$14</f>
        <v>292000</v>
      </c>
      <c r="E59" s="111">
        <f>'[2]Table 4'!$B$14</f>
        <v>292000</v>
      </c>
      <c r="H59" s="1"/>
      <c r="I59" s="1"/>
    </row>
    <row r="60" spans="1:9">
      <c r="A60" s="12" t="s">
        <v>71</v>
      </c>
      <c r="B60" s="20">
        <v>131</v>
      </c>
      <c r="C60" s="21"/>
      <c r="D60" s="21"/>
      <c r="E60" s="111"/>
      <c r="H60" s="1"/>
      <c r="I60" s="1"/>
    </row>
    <row r="61" spans="1:9">
      <c r="A61" s="96" t="s">
        <v>72</v>
      </c>
      <c r="B61" s="20">
        <v>1310</v>
      </c>
      <c r="C61" s="21"/>
      <c r="D61" s="21"/>
      <c r="E61" s="111"/>
      <c r="H61" s="1"/>
      <c r="I61" s="1"/>
    </row>
    <row r="62" spans="1:9">
      <c r="A62" s="96" t="s">
        <v>73</v>
      </c>
      <c r="B62" s="20">
        <v>1311</v>
      </c>
      <c r="C62" s="21"/>
      <c r="D62" s="21"/>
      <c r="E62" s="111"/>
      <c r="H62" s="4"/>
      <c r="I62" s="4"/>
    </row>
    <row r="63" spans="1:9">
      <c r="A63" s="12" t="s">
        <v>74</v>
      </c>
      <c r="B63" s="20">
        <v>132</v>
      </c>
      <c r="C63" s="21">
        <f>'[1]Table 4'!$C$14</f>
        <v>4981</v>
      </c>
      <c r="D63" s="21">
        <f>'[2]Table 4'!$C$19</f>
        <v>4981</v>
      </c>
      <c r="E63" s="111">
        <f>'[2]Table 4'!$B$19</f>
        <v>4981</v>
      </c>
      <c r="H63" s="4"/>
      <c r="I63" s="4"/>
    </row>
    <row r="64" spans="1:9">
      <c r="A64" s="12" t="s">
        <v>75</v>
      </c>
      <c r="B64" s="20">
        <v>133</v>
      </c>
      <c r="C64" s="21">
        <f>'[1]Table 4'!$C$15</f>
        <v>273003</v>
      </c>
      <c r="D64" s="21">
        <f>'[2]Table 4'!$C$20</f>
        <v>273003</v>
      </c>
      <c r="E64" s="111">
        <f>'[2]Table 4'!$B$20</f>
        <v>273003</v>
      </c>
      <c r="H64" s="4"/>
      <c r="I64" s="4"/>
    </row>
    <row r="65" spans="1:9">
      <c r="A65" s="12" t="s">
        <v>76</v>
      </c>
      <c r="B65" s="20">
        <v>14</v>
      </c>
      <c r="C65" s="99">
        <f>'[1]Table 4'!$C$16</f>
        <v>4048487</v>
      </c>
      <c r="D65" s="99">
        <f>'[2]Table 4'!$C$21</f>
        <v>1602431</v>
      </c>
      <c r="E65" s="112">
        <f>'[2]Table 4'!$B$21</f>
        <v>1123799</v>
      </c>
      <c r="H65" s="1"/>
      <c r="I65" s="1"/>
    </row>
    <row r="66" spans="1:9">
      <c r="A66" s="12" t="s">
        <v>77</v>
      </c>
      <c r="B66" s="20">
        <v>15</v>
      </c>
      <c r="C66" s="99"/>
      <c r="D66" s="99"/>
      <c r="E66" s="112"/>
      <c r="H66" s="4"/>
      <c r="I66" s="4"/>
    </row>
    <row r="67" spans="1:9">
      <c r="A67" s="16" t="s">
        <v>78</v>
      </c>
      <c r="B67" s="22">
        <v>16</v>
      </c>
      <c r="C67" s="108">
        <f>C68+C73</f>
        <v>2358511</v>
      </c>
      <c r="D67" s="108">
        <f t="shared" ref="D67:E67" si="9">D68+D73</f>
        <v>459225</v>
      </c>
      <c r="E67" s="108">
        <f t="shared" si="9"/>
        <v>402925</v>
      </c>
      <c r="H67" s="2"/>
      <c r="I67" s="2"/>
    </row>
    <row r="68" spans="1:9">
      <c r="A68" s="12" t="s">
        <v>79</v>
      </c>
      <c r="B68" s="12" t="s">
        <v>80</v>
      </c>
      <c r="C68" s="105">
        <f>C69+C70+C71+C72</f>
        <v>2358511</v>
      </c>
      <c r="D68" s="105">
        <f>D69+D70+D71+D72</f>
        <v>459225</v>
      </c>
      <c r="E68" s="105">
        <f t="shared" ref="E68" si="10">E69+E70+E71+E72</f>
        <v>402925</v>
      </c>
      <c r="F68" s="9"/>
      <c r="H68" s="4"/>
      <c r="I68" s="4"/>
    </row>
    <row r="69" spans="1:9">
      <c r="A69" s="12" t="s">
        <v>81</v>
      </c>
      <c r="B69" s="20">
        <v>160</v>
      </c>
      <c r="C69" s="21">
        <f>'[1]Table 4'!$C$21</f>
        <v>274025</v>
      </c>
      <c r="D69" s="21">
        <f>'[2]Table 4'!$C$26</f>
        <v>182225</v>
      </c>
      <c r="E69" s="111">
        <f>'[2]Table 4'!$B$26</f>
        <v>125925</v>
      </c>
      <c r="H69" s="1"/>
      <c r="I69" s="1"/>
    </row>
    <row r="70" spans="1:9">
      <c r="A70" s="12" t="s">
        <v>82</v>
      </c>
      <c r="B70" s="20">
        <v>161</v>
      </c>
      <c r="C70" s="21"/>
      <c r="D70" s="21"/>
      <c r="E70" s="111"/>
      <c r="H70" s="1"/>
      <c r="I70" s="1"/>
    </row>
    <row r="71" spans="1:9">
      <c r="A71" s="12" t="s">
        <v>83</v>
      </c>
      <c r="B71" s="20">
        <v>162</v>
      </c>
      <c r="C71" s="21"/>
      <c r="D71" s="21"/>
      <c r="E71" s="111"/>
      <c r="H71" s="4"/>
      <c r="I71" s="4"/>
    </row>
    <row r="72" spans="1:9">
      <c r="A72" s="12" t="s">
        <v>84</v>
      </c>
      <c r="B72" s="12" t="s">
        <v>85</v>
      </c>
      <c r="C72" s="21">
        <f>'[1]Table 4'!$C$25</f>
        <v>2084486</v>
      </c>
      <c r="D72" s="21">
        <f>'[2]Table 4'!$C$30</f>
        <v>277000</v>
      </c>
      <c r="E72" s="111">
        <f>'[2]Table 4'!$B$30</f>
        <v>277000</v>
      </c>
      <c r="H72" s="4"/>
      <c r="I72" s="4"/>
    </row>
    <row r="73" spans="1:9">
      <c r="A73" s="12" t="s">
        <v>86</v>
      </c>
      <c r="B73" s="20">
        <v>168</v>
      </c>
      <c r="C73" s="21"/>
      <c r="D73" s="21"/>
      <c r="E73" s="111"/>
      <c r="H73" s="4"/>
      <c r="I73" s="4"/>
    </row>
    <row r="74" spans="1:9">
      <c r="A74" s="17" t="s">
        <v>87</v>
      </c>
      <c r="B74" s="16" t="s">
        <v>88</v>
      </c>
      <c r="C74" s="110">
        <f>C75+C87+C101</f>
        <v>42472140</v>
      </c>
      <c r="D74" s="110">
        <f t="shared" ref="D74:E74" si="11">D75+D87+D101</f>
        <v>49930710</v>
      </c>
      <c r="E74" s="110">
        <f t="shared" si="11"/>
        <v>54880445</v>
      </c>
      <c r="H74" s="1"/>
      <c r="I74" s="1"/>
    </row>
    <row r="75" spans="1:9">
      <c r="A75" s="12" t="s">
        <v>89</v>
      </c>
      <c r="B75" s="20">
        <v>17</v>
      </c>
      <c r="C75" s="99"/>
      <c r="D75" s="99">
        <f t="shared" ref="D75" si="12">D76+D82+D85+D86</f>
        <v>3000925</v>
      </c>
      <c r="E75" s="99"/>
      <c r="H75" s="4"/>
      <c r="I75" s="4"/>
    </row>
    <row r="76" spans="1:9">
      <c r="A76" s="12" t="s">
        <v>90</v>
      </c>
      <c r="B76" s="12" t="s">
        <v>91</v>
      </c>
      <c r="C76" s="21"/>
      <c r="D76" s="21">
        <f>SUM(D77:D81)</f>
        <v>3000925</v>
      </c>
      <c r="E76" s="111"/>
      <c r="H76" s="4"/>
      <c r="I76" s="4"/>
    </row>
    <row r="77" spans="1:9">
      <c r="A77" s="96" t="s">
        <v>92</v>
      </c>
      <c r="B77" s="20">
        <v>170</v>
      </c>
      <c r="C77" s="21"/>
      <c r="D77" s="21"/>
      <c r="E77" s="111"/>
      <c r="H77" s="4"/>
      <c r="I77" s="4"/>
    </row>
    <row r="78" spans="1:9">
      <c r="A78" s="96" t="s">
        <v>93</v>
      </c>
      <c r="B78" s="20">
        <v>171</v>
      </c>
      <c r="C78" s="21"/>
      <c r="D78" s="21"/>
      <c r="E78" s="111"/>
      <c r="H78" s="2"/>
      <c r="I78" s="2"/>
    </row>
    <row r="79" spans="1:9">
      <c r="A79" s="96" t="s">
        <v>94</v>
      </c>
      <c r="B79" s="20">
        <v>172</v>
      </c>
      <c r="C79" s="21"/>
      <c r="D79" s="21"/>
      <c r="E79" s="111"/>
      <c r="H79" s="2"/>
      <c r="I79" s="2"/>
    </row>
    <row r="80" spans="1:9">
      <c r="A80" s="96" t="s">
        <v>95</v>
      </c>
      <c r="B80" s="20">
        <v>173</v>
      </c>
      <c r="C80" s="21"/>
      <c r="D80" s="21"/>
      <c r="E80" s="111"/>
      <c r="H80" s="2"/>
      <c r="I80" s="2"/>
    </row>
    <row r="81" spans="1:9">
      <c r="A81" s="96" t="s">
        <v>96</v>
      </c>
      <c r="B81" s="20">
        <v>174</v>
      </c>
      <c r="C81" s="21"/>
      <c r="D81" s="21">
        <f>'[2]Table 4'!$C$39</f>
        <v>3000925</v>
      </c>
      <c r="E81" s="111"/>
      <c r="H81" s="1"/>
      <c r="I81" s="1"/>
    </row>
    <row r="82" spans="1:9">
      <c r="A82" s="12" t="s">
        <v>97</v>
      </c>
      <c r="B82" s="20">
        <v>175</v>
      </c>
      <c r="C82" s="21"/>
      <c r="D82" s="21"/>
      <c r="E82" s="111"/>
      <c r="H82" s="1"/>
      <c r="I82" s="1"/>
    </row>
    <row r="83" spans="1:9">
      <c r="A83" s="96" t="s">
        <v>98</v>
      </c>
      <c r="B83" s="20">
        <v>1750</v>
      </c>
      <c r="C83" s="21"/>
      <c r="D83" s="21"/>
      <c r="E83" s="111"/>
      <c r="H83" s="2"/>
      <c r="I83" s="2"/>
    </row>
    <row r="84" spans="1:9">
      <c r="A84" s="96" t="s">
        <v>99</v>
      </c>
      <c r="B84" s="20">
        <v>1751</v>
      </c>
      <c r="C84" s="21"/>
      <c r="D84" s="21"/>
      <c r="E84" s="111"/>
      <c r="H84" s="4"/>
      <c r="I84" s="2"/>
    </row>
    <row r="85" spans="1:9">
      <c r="A85" s="12" t="s">
        <v>100</v>
      </c>
      <c r="B85" s="20">
        <v>176</v>
      </c>
      <c r="C85" s="21"/>
      <c r="D85" s="21"/>
      <c r="E85" s="111"/>
      <c r="H85" s="1"/>
      <c r="I85" s="1"/>
    </row>
    <row r="86" spans="1:9">
      <c r="A86" s="12" t="s">
        <v>101</v>
      </c>
      <c r="B86" s="12" t="s">
        <v>102</v>
      </c>
      <c r="C86" s="21"/>
      <c r="D86" s="21"/>
      <c r="E86" s="111"/>
      <c r="H86" s="1"/>
      <c r="I86" s="1"/>
    </row>
    <row r="87" spans="1:9">
      <c r="A87" s="12" t="s">
        <v>103</v>
      </c>
      <c r="B87" s="12" t="s">
        <v>104</v>
      </c>
      <c r="C87" s="105">
        <f>C88+C89+C92+C95+C97+C100</f>
        <v>42472140</v>
      </c>
      <c r="D87" s="105">
        <f t="shared" ref="D87:E87" si="13">D88+D89+D92+D95+D97+D100</f>
        <v>46276485</v>
      </c>
      <c r="E87" s="105">
        <f t="shared" si="13"/>
        <v>54880445</v>
      </c>
      <c r="F87" s="15"/>
      <c r="H87" s="1"/>
      <c r="I87" s="1"/>
    </row>
    <row r="88" spans="1:9">
      <c r="A88" s="12" t="s">
        <v>105</v>
      </c>
      <c r="B88" s="20">
        <v>42</v>
      </c>
      <c r="C88" s="21"/>
      <c r="D88" s="21"/>
      <c r="E88" s="111">
        <f>'[2]Table 4'!$B$46</f>
        <v>3000000</v>
      </c>
      <c r="H88" s="1"/>
      <c r="I88" s="1"/>
    </row>
    <row r="89" spans="1:9">
      <c r="A89" s="12" t="s">
        <v>90</v>
      </c>
      <c r="B89" s="20">
        <v>43</v>
      </c>
      <c r="C89" s="21"/>
      <c r="D89" s="21"/>
      <c r="E89" s="111"/>
      <c r="H89" s="1"/>
      <c r="I89" s="1"/>
    </row>
    <row r="90" spans="1:9">
      <c r="A90" s="96" t="s">
        <v>95</v>
      </c>
      <c r="B90" s="12" t="s">
        <v>106</v>
      </c>
      <c r="C90" s="21"/>
      <c r="D90" s="21"/>
      <c r="E90" s="111"/>
      <c r="H90" s="1"/>
      <c r="I90" s="1"/>
    </row>
    <row r="91" spans="1:9">
      <c r="A91" s="96" t="s">
        <v>96</v>
      </c>
      <c r="B91" s="20">
        <v>439</v>
      </c>
      <c r="C91" s="21"/>
      <c r="D91" s="21"/>
      <c r="E91" s="111"/>
      <c r="H91" s="2"/>
      <c r="I91" s="2"/>
    </row>
    <row r="92" spans="1:9">
      <c r="A92" s="12" t="s">
        <v>97</v>
      </c>
      <c r="B92" s="20">
        <v>44</v>
      </c>
      <c r="C92" s="21">
        <f t="shared" ref="C92:E92" si="14">C93+C94</f>
        <v>29433061</v>
      </c>
      <c r="D92" s="21">
        <f t="shared" si="14"/>
        <v>31125081</v>
      </c>
      <c r="E92" s="21">
        <f t="shared" si="14"/>
        <v>36144994</v>
      </c>
      <c r="H92" s="1"/>
      <c r="I92" s="1"/>
    </row>
    <row r="93" spans="1:9">
      <c r="A93" s="96" t="s">
        <v>98</v>
      </c>
      <c r="B93" s="12" t="s">
        <v>107</v>
      </c>
      <c r="C93" s="100">
        <f>'[1]Table 4'!$C$46</f>
        <v>29433061</v>
      </c>
      <c r="D93" s="100">
        <f>'[2]Table 4'!$C$51</f>
        <v>31125081</v>
      </c>
      <c r="E93" s="113">
        <f>'[2]Table 4'!$B$51</f>
        <v>36144994</v>
      </c>
      <c r="H93" s="2"/>
      <c r="I93" s="2"/>
    </row>
    <row r="94" spans="1:9">
      <c r="A94" s="96" t="s">
        <v>99</v>
      </c>
      <c r="B94" s="20">
        <v>441</v>
      </c>
      <c r="C94" s="114"/>
      <c r="D94" s="114"/>
      <c r="E94" s="111"/>
      <c r="H94" s="2"/>
      <c r="I94" s="2"/>
    </row>
    <row r="95" spans="1:9">
      <c r="A95" s="12" t="s">
        <v>100</v>
      </c>
      <c r="B95" s="20">
        <v>46</v>
      </c>
      <c r="C95" s="109">
        <f>'[1]Table 4'!$C$48</f>
        <v>2718171</v>
      </c>
      <c r="D95" s="21">
        <f>'[2]Table 4'!$C$53</f>
        <v>2875617</v>
      </c>
      <c r="E95" s="111">
        <f>'[2]Table 4'!$B$53</f>
        <v>2928099</v>
      </c>
      <c r="H95" s="2"/>
      <c r="I95" s="2"/>
    </row>
    <row r="96" spans="1:9">
      <c r="A96" s="12" t="s">
        <v>108</v>
      </c>
      <c r="B96" s="12"/>
      <c r="C96" s="21"/>
      <c r="D96" s="21"/>
      <c r="E96" s="111"/>
      <c r="H96" s="1"/>
      <c r="I96" s="1"/>
    </row>
    <row r="97" spans="1:9">
      <c r="A97" s="12" t="s">
        <v>109</v>
      </c>
      <c r="B97" s="20">
        <v>45</v>
      </c>
      <c r="C97" s="21">
        <f>SUM(C98:C99)</f>
        <v>7320908</v>
      </c>
      <c r="D97" s="21">
        <f t="shared" ref="D97:E97" si="15">SUM(D98:D99)</f>
        <v>6275787</v>
      </c>
      <c r="E97" s="21">
        <f t="shared" si="15"/>
        <v>6807352</v>
      </c>
      <c r="H97" s="14"/>
      <c r="I97" s="2"/>
    </row>
    <row r="98" spans="1:9">
      <c r="A98" s="96" t="s">
        <v>110</v>
      </c>
      <c r="B98" s="12" t="s">
        <v>111</v>
      </c>
      <c r="C98" s="100">
        <f>'[1]Table 4'!$C$50</f>
        <v>2457234</v>
      </c>
      <c r="D98" s="100">
        <f>'[2]Table 4'!$C$55</f>
        <v>1152663</v>
      </c>
      <c r="E98" s="113">
        <f>'[2]Table 4'!$B$55</f>
        <v>1324077</v>
      </c>
      <c r="H98" s="2"/>
      <c r="I98" s="2"/>
    </row>
    <row r="99" spans="1:9">
      <c r="A99" s="96" t="s">
        <v>112</v>
      </c>
      <c r="B99" s="12" t="s">
        <v>113</v>
      </c>
      <c r="C99" s="100">
        <f>'[1]Table 4'!$C$51</f>
        <v>4863674</v>
      </c>
      <c r="D99" s="100">
        <f>'[2]Table 4'!$C$56</f>
        <v>5123124</v>
      </c>
      <c r="E99" s="113">
        <f>'[2]Table 4'!$B$56</f>
        <v>5483275</v>
      </c>
      <c r="H99" s="1"/>
      <c r="I99" s="1"/>
    </row>
    <row r="100" spans="1:9">
      <c r="A100" s="12" t="s">
        <v>101</v>
      </c>
      <c r="B100" s="12" t="s">
        <v>114</v>
      </c>
      <c r="C100" s="21">
        <f>'[1]Table 4'!$C$52</f>
        <v>3000000</v>
      </c>
      <c r="D100" s="21">
        <f>'[2]Table 4'!$C$57</f>
        <v>6000000</v>
      </c>
      <c r="E100" s="111">
        <f>'[2]Table 4'!$B$57</f>
        <v>6000000</v>
      </c>
      <c r="H100" s="1"/>
      <c r="I100" s="1"/>
    </row>
    <row r="101" spans="1:9">
      <c r="A101" s="12" t="s">
        <v>55</v>
      </c>
      <c r="B101" s="12" t="s">
        <v>115</v>
      </c>
      <c r="C101" s="99"/>
      <c r="D101" s="99">
        <f>'[2]Table 4'!$C$58</f>
        <v>653300</v>
      </c>
      <c r="E101" s="112"/>
      <c r="H101" s="1"/>
      <c r="I101" s="1"/>
    </row>
    <row r="102" spans="1:9">
      <c r="A102" s="16" t="s">
        <v>116</v>
      </c>
      <c r="B102" s="16" t="s">
        <v>117</v>
      </c>
      <c r="C102" s="115">
        <f>C52+C67+C74</f>
        <v>52369122</v>
      </c>
      <c r="D102" s="115">
        <f>D52+D67+D74</f>
        <v>55482350</v>
      </c>
      <c r="E102" s="116">
        <f>E52+E67+E74</f>
        <v>59897153</v>
      </c>
      <c r="H102" s="4"/>
      <c r="I102" s="4"/>
    </row>
    <row r="103" spans="1:9">
      <c r="A103" s="1"/>
      <c r="B103" s="1"/>
      <c r="H103" s="4"/>
      <c r="I103" s="4"/>
    </row>
    <row r="104" spans="1:9">
      <c r="A104" s="1"/>
      <c r="B104" s="1"/>
      <c r="C104" s="5"/>
      <c r="D104" s="5"/>
      <c r="H104" s="4"/>
      <c r="I104" s="4"/>
    </row>
    <row r="105" spans="1:9">
      <c r="B105" s="1"/>
      <c r="C105" s="3"/>
      <c r="D105" s="3"/>
      <c r="H105" s="4"/>
      <c r="I105" s="4"/>
    </row>
    <row r="106" spans="1:9">
      <c r="A106" s="1"/>
      <c r="B106" s="1"/>
      <c r="C106" s="1"/>
      <c r="D106" s="1"/>
      <c r="H106" s="4"/>
      <c r="I106" s="4"/>
    </row>
    <row r="107" spans="1:9">
      <c r="H107" s="2"/>
      <c r="I107" s="2"/>
    </row>
  </sheetData>
  <pageMargins left="0.7" right="0.7" top="0.75" bottom="0.75" header="0.3" footer="0.3"/>
  <pageSetup paperSize="9" orientation="portrait" r:id="rId1"/>
  <ignoredErrors>
    <ignoredError sqref="C9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opLeftCell="B1" workbookViewId="0">
      <selection activeCell="E7" sqref="E7"/>
    </sheetView>
  </sheetViews>
  <sheetFormatPr defaultRowHeight="15"/>
  <cols>
    <col min="1" max="1" width="68.5703125" bestFit="1" customWidth="1"/>
    <col min="3" max="5" width="12.7109375" bestFit="1" customWidth="1"/>
  </cols>
  <sheetData>
    <row r="1" spans="1:5">
      <c r="A1" s="37" t="s">
        <v>118</v>
      </c>
      <c r="B1" t="s">
        <v>119</v>
      </c>
      <c r="C1" t="s">
        <v>204</v>
      </c>
      <c r="D1" t="s">
        <v>205</v>
      </c>
      <c r="E1" t="s">
        <v>206</v>
      </c>
    </row>
    <row r="2" spans="1:5">
      <c r="A2" s="37" t="s">
        <v>120</v>
      </c>
    </row>
    <row r="3" spans="1:5">
      <c r="A3" t="s">
        <v>121</v>
      </c>
      <c r="B3">
        <v>9145</v>
      </c>
      <c r="C3" s="9">
        <f>14173931</f>
        <v>14173931</v>
      </c>
      <c r="D3" s="9">
        <f>14441052</f>
        <v>14441052</v>
      </c>
      <c r="E3" s="9">
        <f>13649307</f>
        <v>13649307</v>
      </c>
    </row>
    <row r="4" spans="1:5">
      <c r="A4" t="s">
        <v>122</v>
      </c>
      <c r="B4">
        <v>9146</v>
      </c>
      <c r="C4" s="9">
        <f>10833264</f>
        <v>10833264</v>
      </c>
      <c r="D4" s="9">
        <f>11088175</f>
        <v>11088175</v>
      </c>
      <c r="E4" s="9">
        <v>10893336</v>
      </c>
    </row>
    <row r="5" spans="1:5">
      <c r="A5" s="37" t="s">
        <v>123</v>
      </c>
    </row>
    <row r="6" spans="1:5">
      <c r="A6" t="s">
        <v>124</v>
      </c>
      <c r="B6">
        <v>9147</v>
      </c>
      <c r="C6" s="9">
        <f>3712973</f>
        <v>3712973</v>
      </c>
      <c r="D6" s="9">
        <f>4009469</f>
        <v>4009469</v>
      </c>
      <c r="E6" s="9">
        <f>3379648</f>
        <v>3379648</v>
      </c>
    </row>
    <row r="7" spans="1:5">
      <c r="A7" t="s">
        <v>125</v>
      </c>
      <c r="B7">
        <v>9148</v>
      </c>
      <c r="C7" s="9"/>
      <c r="D7" s="9"/>
      <c r="E7" s="9">
        <f>7375</f>
        <v>7375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3"/>
  <sheetViews>
    <sheetView tabSelected="1" workbookViewId="0">
      <selection activeCell="C15" sqref="C15"/>
    </sheetView>
  </sheetViews>
  <sheetFormatPr defaultRowHeight="15"/>
  <cols>
    <col min="1" max="1" width="40.140625" customWidth="1"/>
    <col min="2" max="3" width="14.85546875" bestFit="1" customWidth="1"/>
    <col min="4" max="4" width="12.28515625" bestFit="1" customWidth="1"/>
  </cols>
  <sheetData>
    <row r="1" spans="1:13" ht="15" customHeight="1">
      <c r="A1" s="67" t="s">
        <v>166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3" ht="15" customHeight="1">
      <c r="A2" s="67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ht="15" customHeight="1" thickBot="1">
      <c r="A3" s="68" t="s">
        <v>167</v>
      </c>
      <c r="B3" s="66" t="s">
        <v>204</v>
      </c>
      <c r="C3" s="66" t="s">
        <v>205</v>
      </c>
      <c r="D3" s="66" t="s">
        <v>206</v>
      </c>
      <c r="E3" s="66"/>
      <c r="F3" s="66"/>
      <c r="G3" s="66"/>
      <c r="H3" s="66"/>
      <c r="I3" s="66"/>
      <c r="J3" s="66"/>
      <c r="K3" s="66"/>
      <c r="L3" s="66"/>
      <c r="M3" s="66"/>
    </row>
    <row r="4" spans="1:13" ht="15" customHeight="1" thickBot="1">
      <c r="B4" s="125">
        <f>B12/B17</f>
        <v>1.0652810760183029</v>
      </c>
      <c r="C4" s="125">
        <f t="shared" ref="C4:D4" si="0">C12/C17</f>
        <v>1.0424893060984617</v>
      </c>
      <c r="D4" s="125">
        <f t="shared" si="0"/>
        <v>0.99715219145908895</v>
      </c>
      <c r="E4" s="66"/>
      <c r="F4" s="66"/>
      <c r="G4" s="66"/>
      <c r="H4" s="66"/>
      <c r="I4" s="66"/>
      <c r="J4" s="66"/>
      <c r="K4" s="66"/>
      <c r="L4" s="66"/>
      <c r="M4" s="66"/>
    </row>
    <row r="5" spans="1:13" ht="15" customHeight="1">
      <c r="A5" s="68"/>
      <c r="B5" s="68"/>
      <c r="C5" s="68"/>
      <c r="D5" s="66"/>
      <c r="E5" s="66"/>
      <c r="F5" s="66"/>
      <c r="G5" s="66"/>
      <c r="H5" s="66"/>
      <c r="I5" s="66"/>
      <c r="J5" s="66"/>
      <c r="K5" s="66"/>
      <c r="L5" s="66"/>
      <c r="M5" s="66"/>
    </row>
    <row r="6" spans="1:13" ht="15" customHeight="1">
      <c r="A6" s="69"/>
      <c r="B6" s="70">
        <v>2018</v>
      </c>
      <c r="C6" s="70">
        <v>2019</v>
      </c>
      <c r="D6" s="70">
        <v>2020</v>
      </c>
      <c r="E6" s="66"/>
      <c r="F6" s="66"/>
      <c r="G6" s="66"/>
      <c r="H6" s="66"/>
      <c r="I6" s="66"/>
      <c r="J6" s="66"/>
      <c r="K6" s="66"/>
      <c r="L6" s="66"/>
      <c r="M6" s="66"/>
    </row>
    <row r="7" spans="1:13" ht="15" customHeight="1">
      <c r="A7" s="71" t="s">
        <v>241</v>
      </c>
      <c r="B7" s="121">
        <f>Balans!C30</f>
        <v>5077358</v>
      </c>
      <c r="C7" s="121">
        <f>Balans!D30</f>
        <v>5591772</v>
      </c>
      <c r="D7" s="121">
        <f>Balans!E30</f>
        <v>4660378</v>
      </c>
      <c r="E7" s="66"/>
      <c r="F7" s="66"/>
      <c r="G7" s="66"/>
      <c r="H7" s="66"/>
      <c r="I7" s="66"/>
      <c r="J7" s="66"/>
      <c r="K7" s="66"/>
      <c r="L7" s="66"/>
      <c r="M7" s="66"/>
    </row>
    <row r="8" spans="1:13" ht="15" customHeight="1">
      <c r="A8" s="71" t="s">
        <v>242</v>
      </c>
      <c r="B8" s="121">
        <f>Balans!C39</f>
        <v>32149986</v>
      </c>
      <c r="C8" s="121">
        <f>Balans!D39</f>
        <v>35465808</v>
      </c>
      <c r="D8" s="121">
        <f>Balans!E39</f>
        <v>34709644</v>
      </c>
      <c r="E8" s="66"/>
      <c r="F8" s="66"/>
      <c r="G8" s="66"/>
      <c r="H8" s="66"/>
      <c r="I8" s="66"/>
      <c r="J8" s="66"/>
      <c r="K8" s="66"/>
      <c r="L8" s="66"/>
      <c r="M8" s="66"/>
    </row>
    <row r="9" spans="1:13" ht="15" customHeight="1">
      <c r="A9" s="71" t="s">
        <v>243</v>
      </c>
      <c r="B9" s="122">
        <f>Balans!C42</f>
        <v>0</v>
      </c>
      <c r="C9" s="122">
        <f>Balans!D42</f>
        <v>0</v>
      </c>
      <c r="D9" s="122">
        <f>Balans!E42</f>
        <v>0</v>
      </c>
      <c r="E9" s="66"/>
      <c r="F9" s="66"/>
      <c r="G9" s="66"/>
      <c r="H9" s="66"/>
      <c r="I9" s="66"/>
      <c r="J9" s="66"/>
      <c r="K9" s="66"/>
      <c r="L9" s="66"/>
      <c r="M9" s="66"/>
    </row>
    <row r="10" spans="1:13" ht="15" customHeight="1">
      <c r="A10" s="71" t="s">
        <v>244</v>
      </c>
      <c r="B10" s="122">
        <f>Balans!C45</f>
        <v>7110492</v>
      </c>
      <c r="C10" s="122">
        <f>Balans!D45</f>
        <v>7564291</v>
      </c>
      <c r="D10" s="122">
        <f>Balans!E45</f>
        <v>12867851</v>
      </c>
      <c r="E10" s="66"/>
      <c r="F10" s="66"/>
      <c r="G10" s="66"/>
      <c r="H10" s="66"/>
      <c r="I10" s="66"/>
      <c r="J10" s="66"/>
      <c r="K10" s="66"/>
      <c r="L10" s="66"/>
      <c r="M10" s="66"/>
    </row>
    <row r="11" spans="1:13" ht="15" customHeight="1">
      <c r="A11" s="71" t="s">
        <v>245</v>
      </c>
      <c r="B11" s="122">
        <f>Balans!C46</f>
        <v>906931</v>
      </c>
      <c r="C11" s="122">
        <f>Balans!D46</f>
        <v>301928</v>
      </c>
      <c r="D11" s="122">
        <f>Balans!E46</f>
        <v>2486283</v>
      </c>
      <c r="E11" s="66"/>
      <c r="F11" s="66"/>
      <c r="G11" s="66"/>
      <c r="H11" s="66"/>
      <c r="I11" s="66"/>
      <c r="J11" s="66"/>
      <c r="K11" s="66"/>
      <c r="L11" s="66"/>
      <c r="M11" s="66"/>
    </row>
    <row r="12" spans="1:13" ht="15" customHeight="1">
      <c r="A12" s="73" t="s">
        <v>168</v>
      </c>
      <c r="B12" s="121">
        <f>SUM(B7:B11)</f>
        <v>45244767</v>
      </c>
      <c r="C12" s="121">
        <f t="shared" ref="C12:D12" si="1">SUM(C7:C11)</f>
        <v>48923799</v>
      </c>
      <c r="D12" s="121">
        <f t="shared" si="1"/>
        <v>54724156</v>
      </c>
      <c r="E12" s="66"/>
      <c r="F12" s="66"/>
      <c r="G12" s="66"/>
      <c r="H12" s="66"/>
      <c r="I12" s="66"/>
      <c r="J12" s="66"/>
      <c r="K12" s="66"/>
      <c r="L12" s="66"/>
      <c r="M12" s="66"/>
    </row>
    <row r="13" spans="1:13" ht="15" customHeight="1">
      <c r="A13" s="68"/>
      <c r="B13" s="68"/>
      <c r="C13" s="68"/>
      <c r="D13" s="68"/>
      <c r="E13" s="66"/>
      <c r="F13" s="66"/>
      <c r="G13" s="66"/>
      <c r="H13" s="66"/>
      <c r="I13" s="66"/>
      <c r="J13" s="66"/>
      <c r="K13" s="66"/>
      <c r="L13" s="66"/>
      <c r="M13" s="66"/>
    </row>
    <row r="14" spans="1:13" ht="15" customHeight="1">
      <c r="A14" s="69"/>
      <c r="B14" s="70">
        <v>2018</v>
      </c>
      <c r="C14" s="70">
        <v>2019</v>
      </c>
      <c r="D14" s="70">
        <v>2020</v>
      </c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" customHeight="1">
      <c r="A15" s="71" t="s">
        <v>246</v>
      </c>
      <c r="B15" s="123">
        <f>Balans!C87</f>
        <v>42472140</v>
      </c>
      <c r="C15" s="123">
        <f>Balans!D87</f>
        <v>46276485</v>
      </c>
      <c r="D15" s="123">
        <f>Balans!E87</f>
        <v>54880445</v>
      </c>
      <c r="E15" s="66"/>
      <c r="F15" s="66"/>
      <c r="G15" s="66"/>
      <c r="H15" s="66"/>
      <c r="I15" s="66"/>
      <c r="J15" s="66"/>
      <c r="K15" s="66"/>
      <c r="L15" s="66"/>
      <c r="M15" s="66"/>
    </row>
    <row r="16" spans="1:13" ht="15" customHeight="1">
      <c r="A16" s="71" t="s">
        <v>245</v>
      </c>
      <c r="B16" s="121">
        <f>Balans!C101</f>
        <v>0</v>
      </c>
      <c r="C16" s="121">
        <f>Balans!D101</f>
        <v>653300</v>
      </c>
      <c r="D16" s="121">
        <f>Balans!E101</f>
        <v>0</v>
      </c>
      <c r="E16" s="66"/>
      <c r="F16" s="66"/>
      <c r="G16" s="66"/>
      <c r="H16" s="66"/>
      <c r="I16" s="66"/>
      <c r="J16" s="66"/>
      <c r="K16" s="66"/>
      <c r="L16" s="66"/>
      <c r="M16" s="66"/>
    </row>
    <row r="17" spans="1:13" ht="15" customHeight="1">
      <c r="A17" s="73" t="s">
        <v>168</v>
      </c>
      <c r="B17" s="121">
        <f>SUM(B15:B16)</f>
        <v>42472140</v>
      </c>
      <c r="C17" s="121">
        <f t="shared" ref="C17:D17" si="2">SUM(C15:C16)</f>
        <v>46929785</v>
      </c>
      <c r="D17" s="121">
        <f t="shared" si="2"/>
        <v>54880445</v>
      </c>
      <c r="E17" s="66"/>
      <c r="F17" s="66"/>
      <c r="G17" s="66"/>
      <c r="H17" s="66"/>
      <c r="I17" s="66"/>
      <c r="J17" s="66"/>
      <c r="K17" s="66"/>
      <c r="L17" s="66"/>
      <c r="M17" s="66"/>
    </row>
    <row r="18" spans="1:13" ht="12" customHeight="1">
      <c r="A18" s="74"/>
      <c r="B18" s="75"/>
      <c r="C18" s="75"/>
      <c r="D18" s="66"/>
      <c r="E18" s="66"/>
      <c r="F18" s="66"/>
      <c r="G18" s="66"/>
      <c r="H18" s="66"/>
      <c r="I18" s="66"/>
      <c r="J18" s="66"/>
      <c r="K18" s="66"/>
      <c r="L18" s="66"/>
      <c r="M18" s="66"/>
    </row>
    <row r="19" spans="1:13" ht="15.75" customHeight="1" thickBot="1">
      <c r="A19" s="68"/>
      <c r="B19" s="68"/>
      <c r="C19" s="68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ht="15.75" thickBot="1">
      <c r="A20" s="68" t="s">
        <v>169</v>
      </c>
      <c r="B20" s="124">
        <f>B27/B32</f>
        <v>0.94573546329429126</v>
      </c>
      <c r="C20" s="124">
        <f t="shared" ref="C20:D20" si="3">C27/C32</f>
        <v>0.92333742845828082</v>
      </c>
      <c r="D20" s="124">
        <f t="shared" si="3"/>
        <v>0.91223345583294746</v>
      </c>
      <c r="E20" s="66"/>
      <c r="F20" s="66"/>
      <c r="G20" s="66"/>
      <c r="H20" s="66"/>
      <c r="I20" s="66"/>
      <c r="J20" s="66"/>
      <c r="K20" s="66"/>
      <c r="L20" s="66"/>
      <c r="M20" s="66"/>
    </row>
    <row r="21" spans="1:13">
      <c r="A21" s="68"/>
      <c r="B21" s="68"/>
      <c r="C21" s="68"/>
      <c r="D21" s="68"/>
      <c r="E21" s="66"/>
      <c r="F21" s="66"/>
      <c r="G21" s="66"/>
      <c r="H21" s="66"/>
      <c r="I21" s="66"/>
      <c r="J21" s="66"/>
      <c r="K21" s="66"/>
      <c r="L21" s="66"/>
      <c r="M21" s="66"/>
    </row>
    <row r="22" spans="1:13">
      <c r="A22" s="68"/>
      <c r="B22" s="76" t="s">
        <v>204</v>
      </c>
      <c r="C22" s="76" t="s">
        <v>205</v>
      </c>
      <c r="D22" s="76" t="s">
        <v>206</v>
      </c>
      <c r="E22" s="66"/>
      <c r="F22" s="66"/>
      <c r="G22" s="66"/>
      <c r="H22" s="66"/>
      <c r="I22" s="66"/>
      <c r="J22" s="66"/>
      <c r="K22" s="66"/>
      <c r="L22" s="66"/>
      <c r="M22" s="66"/>
    </row>
    <row r="23" spans="1:13">
      <c r="A23" s="71" t="s">
        <v>242</v>
      </c>
      <c r="B23" s="121">
        <f>B8</f>
        <v>32149986</v>
      </c>
      <c r="C23" s="121">
        <f t="shared" ref="C23:D23" si="4">C8</f>
        <v>35465808</v>
      </c>
      <c r="D23" s="121">
        <f t="shared" si="4"/>
        <v>34709644</v>
      </c>
      <c r="E23" s="66"/>
      <c r="F23" s="66"/>
      <c r="G23" s="66"/>
      <c r="H23" s="66"/>
      <c r="I23" s="66"/>
      <c r="J23" s="66"/>
      <c r="K23" s="66"/>
      <c r="L23" s="66"/>
      <c r="M23" s="66"/>
    </row>
    <row r="24" spans="1:13">
      <c r="A24" s="72" t="s">
        <v>243</v>
      </c>
      <c r="B24" s="121">
        <f t="shared" ref="B24:D24" si="5">B9</f>
        <v>0</v>
      </c>
      <c r="C24" s="121">
        <f t="shared" si="5"/>
        <v>0</v>
      </c>
      <c r="D24" s="121">
        <f t="shared" si="5"/>
        <v>0</v>
      </c>
      <c r="E24" s="66"/>
      <c r="F24" s="66"/>
      <c r="G24" s="66"/>
      <c r="H24" s="66"/>
      <c r="I24" s="66"/>
      <c r="J24" s="66"/>
      <c r="K24" s="66"/>
      <c r="L24" s="66"/>
      <c r="M24" s="66"/>
    </row>
    <row r="25" spans="1:13">
      <c r="A25" s="71" t="s">
        <v>244</v>
      </c>
      <c r="B25" s="121">
        <f t="shared" ref="B25:D25" si="6">B10</f>
        <v>7110492</v>
      </c>
      <c r="C25" s="121">
        <f t="shared" si="6"/>
        <v>7564291</v>
      </c>
      <c r="D25" s="121">
        <f t="shared" si="6"/>
        <v>12867851</v>
      </c>
      <c r="E25" s="66"/>
      <c r="F25" s="66"/>
      <c r="G25" s="66"/>
      <c r="H25" s="66"/>
      <c r="I25" s="66"/>
      <c r="J25" s="66"/>
      <c r="K25" s="66"/>
      <c r="L25" s="66"/>
      <c r="M25" s="66"/>
    </row>
    <row r="26" spans="1:13">
      <c r="A26" s="71" t="s">
        <v>245</v>
      </c>
      <c r="B26" s="121">
        <f t="shared" ref="B26:D26" si="7">B11</f>
        <v>906931</v>
      </c>
      <c r="C26" s="121">
        <f t="shared" si="7"/>
        <v>301928</v>
      </c>
      <c r="D26" s="121">
        <f t="shared" si="7"/>
        <v>2486283</v>
      </c>
      <c r="E26" s="66"/>
      <c r="F26" s="66"/>
      <c r="G26" s="66"/>
      <c r="H26" s="66"/>
      <c r="I26" s="66"/>
      <c r="J26" s="66"/>
      <c r="K26" s="66"/>
      <c r="L26" s="66"/>
      <c r="M26" s="66"/>
    </row>
    <row r="27" spans="1:13">
      <c r="A27" s="73" t="s">
        <v>168</v>
      </c>
      <c r="B27" s="121">
        <f>SUM(B23:B26)</f>
        <v>40167409</v>
      </c>
      <c r="C27" s="121">
        <f t="shared" ref="C27:D27" si="8">SUM(C23:C26)</f>
        <v>43332027</v>
      </c>
      <c r="D27" s="121">
        <f t="shared" si="8"/>
        <v>50063778</v>
      </c>
      <c r="E27" s="66"/>
      <c r="F27" s="66"/>
      <c r="G27" s="66"/>
      <c r="H27" s="66"/>
      <c r="I27" s="66"/>
      <c r="J27" s="66"/>
      <c r="K27" s="66"/>
      <c r="L27" s="66"/>
      <c r="M27" s="66"/>
    </row>
    <row r="28" spans="1:13">
      <c r="A28" s="77"/>
      <c r="B28" s="68"/>
      <c r="C28" s="68"/>
      <c r="D28" s="68"/>
      <c r="E28" s="66"/>
      <c r="F28" s="66"/>
      <c r="G28" s="66"/>
      <c r="H28" s="66"/>
      <c r="I28" s="66"/>
      <c r="J28" s="66"/>
      <c r="K28" s="66"/>
      <c r="L28" s="66"/>
      <c r="M28" s="66"/>
    </row>
    <row r="29" spans="1:13">
      <c r="A29" s="77"/>
      <c r="B29" s="76" t="s">
        <v>204</v>
      </c>
      <c r="C29" s="76" t="s">
        <v>205</v>
      </c>
      <c r="D29" s="76" t="s">
        <v>206</v>
      </c>
      <c r="E29" s="66"/>
      <c r="F29" s="66"/>
      <c r="G29" s="66"/>
      <c r="H29" s="66"/>
      <c r="I29" s="66"/>
      <c r="J29" s="66"/>
      <c r="K29" s="66"/>
      <c r="L29" s="66"/>
      <c r="M29" s="66"/>
    </row>
    <row r="30" spans="1:13">
      <c r="A30" s="71" t="s">
        <v>247</v>
      </c>
      <c r="B30" s="123">
        <f>B15</f>
        <v>42472140</v>
      </c>
      <c r="C30" s="123">
        <f t="shared" ref="C30:D31" si="9">C15</f>
        <v>46276485</v>
      </c>
      <c r="D30" s="123">
        <f t="shared" si="9"/>
        <v>54880445</v>
      </c>
      <c r="E30" s="66"/>
      <c r="F30" s="66"/>
      <c r="G30" s="66"/>
      <c r="H30" s="66"/>
      <c r="I30" s="66"/>
      <c r="J30" s="66"/>
      <c r="K30" s="66"/>
      <c r="L30" s="66"/>
      <c r="M30" s="66"/>
    </row>
    <row r="31" spans="1:13">
      <c r="A31" s="71" t="s">
        <v>245</v>
      </c>
      <c r="B31" s="123">
        <f>B16</f>
        <v>0</v>
      </c>
      <c r="C31" s="123">
        <f t="shared" si="9"/>
        <v>653300</v>
      </c>
      <c r="D31" s="123">
        <f t="shared" si="9"/>
        <v>0</v>
      </c>
      <c r="E31" s="66"/>
      <c r="F31" s="66"/>
      <c r="G31" s="66"/>
      <c r="H31" s="66"/>
      <c r="I31" s="66"/>
      <c r="J31" s="66"/>
      <c r="K31" s="66"/>
      <c r="L31" s="66"/>
      <c r="M31" s="66"/>
    </row>
    <row r="32" spans="1:13">
      <c r="A32" s="73" t="s">
        <v>168</v>
      </c>
      <c r="B32" s="121">
        <f>SUM(B30:B31)</f>
        <v>42472140</v>
      </c>
      <c r="C32" s="121">
        <f t="shared" ref="C32:D32" si="10">SUM(C30:C31)</f>
        <v>46929785</v>
      </c>
      <c r="D32" s="121">
        <f t="shared" si="10"/>
        <v>54880445</v>
      </c>
      <c r="E32" s="66"/>
      <c r="F32" s="66"/>
      <c r="G32" s="66"/>
      <c r="H32" s="66"/>
      <c r="I32" s="66"/>
      <c r="J32" s="66"/>
      <c r="K32" s="66"/>
      <c r="L32" s="66"/>
      <c r="M32" s="66"/>
    </row>
    <row r="33" spans="1:13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workbookViewId="0">
      <selection activeCell="M14" sqref="M14"/>
    </sheetView>
  </sheetViews>
  <sheetFormatPr defaultRowHeight="15"/>
  <cols>
    <col min="1" max="1" width="16" bestFit="1" customWidth="1"/>
    <col min="2" max="2" width="12.7109375" bestFit="1" customWidth="1"/>
    <col min="3" max="3" width="12.42578125" bestFit="1" customWidth="1"/>
    <col min="4" max="4" width="12.7109375" bestFit="1" customWidth="1"/>
  </cols>
  <sheetData>
    <row r="1" spans="1:10">
      <c r="A1" s="65"/>
      <c r="B1" s="65">
        <v>2018</v>
      </c>
      <c r="C1" s="65">
        <v>2019</v>
      </c>
      <c r="D1" s="65">
        <v>2020</v>
      </c>
      <c r="E1" s="66"/>
      <c r="F1" s="66"/>
      <c r="G1" s="66"/>
      <c r="H1" s="66"/>
      <c r="I1" s="66"/>
      <c r="J1" s="66"/>
    </row>
    <row r="2" spans="1:10">
      <c r="A2" s="65" t="s">
        <v>170</v>
      </c>
      <c r="B2" s="126">
        <f>Balans!C52</f>
        <v>7538471</v>
      </c>
      <c r="C2" s="126">
        <f>Balans!D52</f>
        <v>5092415</v>
      </c>
      <c r="D2" s="126">
        <f>Balans!E52</f>
        <v>4613783</v>
      </c>
      <c r="E2" s="66"/>
      <c r="F2" s="66"/>
      <c r="G2" s="66"/>
      <c r="H2" s="66"/>
      <c r="I2" s="66"/>
      <c r="J2" s="66"/>
    </row>
    <row r="3" spans="1:10">
      <c r="A3" s="65" t="s">
        <v>233</v>
      </c>
      <c r="B3" s="126">
        <f>Balans!C102</f>
        <v>52369122</v>
      </c>
      <c r="C3" s="126">
        <f>Balans!D102</f>
        <v>55482350</v>
      </c>
      <c r="D3" s="126">
        <f>Balans!E102</f>
        <v>59897153</v>
      </c>
      <c r="E3" s="66"/>
      <c r="F3" s="66"/>
      <c r="G3" s="66"/>
      <c r="H3" s="66"/>
      <c r="I3" s="66"/>
      <c r="J3" s="66"/>
    </row>
    <row r="4" spans="1:10">
      <c r="A4" s="65" t="s">
        <v>176</v>
      </c>
      <c r="B4" s="127">
        <f>B2/B3</f>
        <v>0.14394877576904955</v>
      </c>
      <c r="C4" s="127">
        <f t="shared" ref="C4:D4" si="0">C2/C3</f>
        <v>9.1784414322753097E-2</v>
      </c>
      <c r="D4" s="127">
        <f t="shared" si="0"/>
        <v>7.7028419030199982E-2</v>
      </c>
      <c r="E4" s="66"/>
      <c r="F4" s="66"/>
      <c r="G4" s="66"/>
      <c r="H4" s="66"/>
      <c r="I4" s="66"/>
      <c r="J4" s="66"/>
    </row>
    <row r="5" spans="1:10">
      <c r="A5" s="66"/>
      <c r="B5" s="66"/>
      <c r="C5" s="66"/>
      <c r="D5" s="66"/>
      <c r="E5" s="66"/>
      <c r="F5" s="66"/>
      <c r="G5" s="66"/>
      <c r="H5" s="66"/>
      <c r="I5" s="66"/>
      <c r="J5" s="66"/>
    </row>
    <row r="6" spans="1:10">
      <c r="A6" s="66"/>
      <c r="B6" s="66"/>
      <c r="C6" s="66"/>
      <c r="D6" s="66"/>
      <c r="E6" s="66"/>
      <c r="F6" s="66"/>
      <c r="G6" s="66"/>
      <c r="H6" s="66"/>
      <c r="I6" s="66"/>
      <c r="J6" s="66"/>
    </row>
    <row r="7" spans="1:10">
      <c r="A7" s="66"/>
      <c r="B7" s="66"/>
      <c r="C7" s="66"/>
      <c r="D7" s="66"/>
      <c r="E7" s="66"/>
      <c r="F7" s="66"/>
      <c r="G7" s="66"/>
      <c r="H7" s="66"/>
      <c r="I7" s="66"/>
      <c r="J7" s="66"/>
    </row>
    <row r="8" spans="1:10">
      <c r="A8" s="66"/>
      <c r="B8" s="66"/>
      <c r="C8" s="66"/>
      <c r="D8" s="66"/>
      <c r="E8" s="66"/>
      <c r="F8" s="66"/>
      <c r="G8" s="66"/>
      <c r="H8" s="66"/>
      <c r="I8" s="66"/>
      <c r="J8" s="66"/>
    </row>
    <row r="9" spans="1:10">
      <c r="A9" s="66"/>
      <c r="B9" s="66"/>
      <c r="C9" s="66"/>
      <c r="D9" s="66"/>
      <c r="E9" s="66"/>
      <c r="F9" s="66"/>
      <c r="G9" s="66"/>
      <c r="H9" s="66"/>
      <c r="I9" s="66"/>
      <c r="J9" s="66"/>
    </row>
    <row r="10" spans="1:10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0">
      <c r="A11" s="66"/>
      <c r="B11" s="66"/>
      <c r="C11" s="66"/>
      <c r="D11" s="66"/>
      <c r="E11" s="66"/>
      <c r="F11" s="66"/>
      <c r="G11" s="66"/>
      <c r="H11" s="66"/>
      <c r="I11" s="66"/>
      <c r="J11" s="66"/>
    </row>
    <row r="12" spans="1:10">
      <c r="A12" s="66"/>
      <c r="B12" s="66"/>
      <c r="C12" s="66"/>
      <c r="D12" s="66"/>
      <c r="E12" s="66"/>
      <c r="F12" s="66"/>
      <c r="G12" s="66"/>
      <c r="H12" s="66"/>
      <c r="I12" s="66"/>
      <c r="J12" s="66"/>
    </row>
    <row r="13" spans="1:10">
      <c r="A13" s="66"/>
      <c r="B13" s="66"/>
      <c r="C13" s="66"/>
      <c r="D13" s="66"/>
      <c r="E13" s="66"/>
      <c r="F13" s="66"/>
      <c r="G13" s="66"/>
      <c r="H13" s="66"/>
      <c r="I13" s="66"/>
      <c r="J13" s="66"/>
    </row>
    <row r="14" spans="1:10">
      <c r="A14" s="66"/>
      <c r="B14" s="66"/>
      <c r="C14" s="66"/>
      <c r="D14" s="66"/>
      <c r="E14" s="66"/>
      <c r="F14" s="66"/>
      <c r="G14" s="66"/>
      <c r="H14" s="66"/>
      <c r="I14" s="66"/>
      <c r="J14" s="66"/>
    </row>
    <row r="15" spans="1:10">
      <c r="A15" s="66"/>
      <c r="B15" s="66"/>
      <c r="C15" s="66"/>
      <c r="D15" s="66"/>
      <c r="E15" s="66"/>
      <c r="F15" s="66"/>
      <c r="G15" s="66"/>
      <c r="H15" s="66"/>
      <c r="I15" s="66"/>
      <c r="J15" s="66"/>
    </row>
    <row r="16" spans="1:10">
      <c r="A16" s="66"/>
      <c r="B16" s="66"/>
      <c r="C16" s="66"/>
      <c r="D16" s="66"/>
      <c r="E16" s="66"/>
      <c r="F16" s="66"/>
      <c r="G16" s="66"/>
      <c r="H16" s="66"/>
      <c r="I16" s="66"/>
      <c r="J16" s="66"/>
    </row>
    <row r="17" spans="1:10">
      <c r="A17" s="66"/>
      <c r="B17" s="66"/>
      <c r="C17" s="66"/>
      <c r="D17" s="66"/>
      <c r="E17" s="66"/>
      <c r="F17" s="66"/>
      <c r="G17" s="66"/>
      <c r="H17" s="66"/>
      <c r="I17" s="66"/>
      <c r="J17" s="66"/>
    </row>
    <row r="18" spans="1:10">
      <c r="A18" s="66"/>
      <c r="B18" s="66"/>
      <c r="C18" s="66"/>
      <c r="D18" s="66"/>
      <c r="E18" s="66"/>
      <c r="F18" s="66"/>
      <c r="G18" s="66"/>
      <c r="H18" s="66"/>
      <c r="I18" s="66"/>
      <c r="J18" s="66"/>
    </row>
    <row r="19" spans="1:10">
      <c r="A19" s="66"/>
      <c r="B19" s="66"/>
      <c r="C19" s="66"/>
      <c r="D19" s="66"/>
      <c r="E19" s="66"/>
      <c r="F19" s="66"/>
      <c r="G19" s="66"/>
      <c r="H19" s="66"/>
      <c r="I19" s="66"/>
      <c r="J19" s="66"/>
    </row>
    <row r="20" spans="1:10">
      <c r="A20" s="66"/>
      <c r="B20" s="66"/>
      <c r="C20" s="66"/>
      <c r="D20" s="66"/>
      <c r="E20" s="66"/>
      <c r="F20" s="66"/>
      <c r="G20" s="66"/>
      <c r="H20" s="66"/>
      <c r="I20" s="66"/>
      <c r="J20" s="66"/>
    </row>
    <row r="21" spans="1:10">
      <c r="A21" s="66"/>
      <c r="B21" s="66"/>
      <c r="C21" s="66"/>
      <c r="D21" s="66"/>
      <c r="E21" s="66"/>
      <c r="F21" s="66"/>
      <c r="G21" s="66"/>
      <c r="H21" s="66"/>
      <c r="I21" s="66"/>
      <c r="J21" s="6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5"/>
  <sheetViews>
    <sheetView workbookViewId="0">
      <selection activeCell="G8" sqref="G8"/>
    </sheetView>
  </sheetViews>
  <sheetFormatPr defaultRowHeight="15"/>
  <cols>
    <col min="1" max="1" width="37.5703125" customWidth="1"/>
    <col min="2" max="2" width="12.7109375" bestFit="1" customWidth="1"/>
    <col min="3" max="3" width="12.42578125" bestFit="1" customWidth="1"/>
    <col min="4" max="4" width="12.7109375" bestFit="1" customWidth="1"/>
  </cols>
  <sheetData>
    <row r="2" spans="1:4">
      <c r="A2" s="41"/>
      <c r="B2" s="41">
        <v>2018</v>
      </c>
      <c r="C2" s="41">
        <v>2019</v>
      </c>
      <c r="D2" s="41">
        <v>2020</v>
      </c>
    </row>
    <row r="3" spans="1:4" ht="15.75" customHeight="1">
      <c r="A3" s="42" t="s">
        <v>234</v>
      </c>
      <c r="B3" s="128">
        <f>Resultatenrek!C42</f>
        <v>3800627</v>
      </c>
      <c r="C3" s="128">
        <f>Resultatenrek!D42</f>
        <v>6553944</v>
      </c>
      <c r="D3" s="128">
        <f>Resultatenrek!E42</f>
        <v>5521366</v>
      </c>
    </row>
    <row r="4" spans="1:4">
      <c r="A4" s="41" t="s">
        <v>170</v>
      </c>
      <c r="B4" s="128">
        <f>Balans!C52</f>
        <v>7538471</v>
      </c>
      <c r="C4" s="128">
        <f>Balans!D52</f>
        <v>5092415</v>
      </c>
      <c r="D4" s="128">
        <f>Balans!E52</f>
        <v>4613783</v>
      </c>
    </row>
    <row r="5" spans="1:4">
      <c r="A5" s="41" t="s">
        <v>171</v>
      </c>
      <c r="B5" s="129">
        <f>B3/B4</f>
        <v>0.5041641733449661</v>
      </c>
      <c r="C5" s="129">
        <f>C3/C4</f>
        <v>1.2870011576040052</v>
      </c>
      <c r="D5" s="129">
        <f t="shared" ref="D5" si="0">D3/D4</f>
        <v>1.1967112454140127</v>
      </c>
    </row>
  </sheetData>
  <autoFilter ref="A2:D5" xr:uid="{00000000-0001-0000-0600-000000000000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"/>
  <sheetViews>
    <sheetView topLeftCell="A3" workbookViewId="0">
      <selection activeCell="D22" sqref="D22"/>
    </sheetView>
  </sheetViews>
  <sheetFormatPr defaultRowHeight="21.75" customHeight="1"/>
  <cols>
    <col min="1" max="1" width="50.7109375" customWidth="1"/>
    <col min="2" max="4" width="13.85546875" bestFit="1" customWidth="1"/>
  </cols>
  <sheetData>
    <row r="1" spans="1:13" ht="21.75" customHeight="1">
      <c r="A1" s="65"/>
      <c r="B1" s="65"/>
      <c r="C1" s="65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3" ht="21.75" customHeight="1">
      <c r="A2" s="65"/>
      <c r="B2" s="79">
        <v>2018</v>
      </c>
      <c r="C2" s="79">
        <v>2019</v>
      </c>
      <c r="D2" s="79">
        <v>2020</v>
      </c>
      <c r="E2" s="66"/>
      <c r="F2" s="66"/>
      <c r="G2" s="66"/>
      <c r="H2" s="66"/>
      <c r="I2" s="66"/>
      <c r="J2" s="66"/>
      <c r="K2" s="66"/>
      <c r="L2" s="66"/>
      <c r="M2" s="66"/>
    </row>
    <row r="3" spans="1:13" ht="21.75" customHeight="1">
      <c r="A3" s="80" t="s">
        <v>172</v>
      </c>
      <c r="B3" s="134">
        <f>(B4*365)/B5</f>
        <v>87.358413811423816</v>
      </c>
      <c r="C3" s="134">
        <f t="shared" ref="C3:D3" si="0">(C4*365)/C5</f>
        <v>92.663323003946957</v>
      </c>
      <c r="D3" s="134">
        <f t="shared" si="0"/>
        <v>92.649279641253429</v>
      </c>
      <c r="E3" s="66"/>
      <c r="F3" s="66"/>
      <c r="G3" s="66"/>
      <c r="H3" s="66"/>
      <c r="I3" s="66"/>
      <c r="J3" s="66"/>
      <c r="K3" s="66"/>
      <c r="L3" s="66"/>
      <c r="M3" s="66"/>
    </row>
    <row r="4" spans="1:13" ht="21.75" customHeight="1">
      <c r="A4" s="65" t="s">
        <v>235</v>
      </c>
      <c r="B4" s="130">
        <f>Balans!C40</f>
        <v>31398756</v>
      </c>
      <c r="C4" s="130">
        <f>Balans!D40</f>
        <v>34765260</v>
      </c>
      <c r="D4" s="130">
        <f>Balans!E40</f>
        <v>33210347</v>
      </c>
      <c r="E4" s="66"/>
      <c r="F4" s="66"/>
      <c r="G4" s="66"/>
      <c r="H4" s="66"/>
      <c r="I4" s="66"/>
      <c r="J4" s="66"/>
      <c r="K4" s="66"/>
      <c r="L4" s="66"/>
      <c r="M4" s="66"/>
    </row>
    <row r="5" spans="1:13" ht="21.75" customHeight="1">
      <c r="A5" s="65" t="s">
        <v>236</v>
      </c>
      <c r="B5" s="131">
        <f>Resultatenrek!C4+'Gegevens uit de toelichting'!C4</f>
        <v>131189950</v>
      </c>
      <c r="C5" s="131">
        <f>Resultatenrek!D4+'Gegevens uit de toelichting'!D4</f>
        <v>136940048</v>
      </c>
      <c r="D5" s="131">
        <f>Resultatenrek!E4+'Gegevens uit de toelichting'!E4</f>
        <v>130835088</v>
      </c>
      <c r="E5" s="66"/>
      <c r="F5" s="66"/>
      <c r="G5" s="66"/>
      <c r="H5" s="66"/>
      <c r="I5" s="66"/>
      <c r="J5" s="66"/>
      <c r="K5" s="66"/>
      <c r="L5" s="66"/>
      <c r="M5" s="66"/>
    </row>
    <row r="6" spans="1:13" ht="21.75" customHeight="1">
      <c r="A6" s="65"/>
      <c r="B6" s="79"/>
      <c r="C6" s="79"/>
      <c r="D6" s="79"/>
      <c r="E6" s="66"/>
      <c r="F6" s="66"/>
      <c r="G6" s="66"/>
      <c r="H6" s="66"/>
      <c r="I6" s="66"/>
      <c r="J6" s="66"/>
      <c r="K6" s="66"/>
      <c r="L6" s="66"/>
      <c r="M6" s="66"/>
    </row>
    <row r="7" spans="1:13" ht="21.75" customHeight="1">
      <c r="A7" s="81" t="s">
        <v>177</v>
      </c>
      <c r="B7" s="134">
        <f>(B8*365)/B9</f>
        <v>101.20686251712712</v>
      </c>
      <c r="C7" s="134">
        <f t="shared" ref="C7:D7" si="1">(C8*365)/C9</f>
        <v>103.60322532729666</v>
      </c>
      <c r="D7" s="134">
        <f t="shared" si="1"/>
        <v>127.36689251598264</v>
      </c>
      <c r="E7" s="66"/>
      <c r="F7" s="66"/>
      <c r="G7" s="66"/>
      <c r="H7" s="66"/>
      <c r="I7" s="66"/>
      <c r="J7" s="66"/>
      <c r="K7" s="66"/>
      <c r="L7" s="66"/>
      <c r="M7" s="66"/>
    </row>
    <row r="8" spans="1:13" ht="21.75" customHeight="1">
      <c r="A8" s="65" t="s">
        <v>237</v>
      </c>
      <c r="B8" s="130">
        <f>Balans!C92</f>
        <v>29433061</v>
      </c>
      <c r="C8" s="130">
        <f>Balans!D92</f>
        <v>31125081</v>
      </c>
      <c r="D8" s="130">
        <f>Balans!E92</f>
        <v>36144994</v>
      </c>
      <c r="E8" s="66"/>
      <c r="F8" s="66"/>
      <c r="G8" s="66"/>
      <c r="H8" s="66"/>
      <c r="I8" s="66"/>
      <c r="J8" s="66"/>
      <c r="K8" s="66"/>
      <c r="L8" s="66"/>
      <c r="M8" s="66"/>
    </row>
    <row r="9" spans="1:13" ht="21.75" customHeight="1">
      <c r="A9" s="65" t="s">
        <v>238</v>
      </c>
      <c r="B9" s="131">
        <f>Resultatenrek!C11+Resultatenrek!C13+'Gegevens uit de toelichting'!C3</f>
        <v>106149593</v>
      </c>
      <c r="C9" s="131">
        <f>Resultatenrek!D11+Resultatenrek!D13+'Gegevens uit de toelichting'!D3</f>
        <v>109655414</v>
      </c>
      <c r="D9" s="131">
        <f>Resultatenrek!E11+Resultatenrek!E13+'Gegevens uit de toelichting'!E3</f>
        <v>103582042</v>
      </c>
      <c r="E9" s="66"/>
      <c r="F9" s="66"/>
      <c r="G9" s="66"/>
      <c r="H9" s="66"/>
      <c r="I9" s="66"/>
      <c r="J9" s="66"/>
      <c r="K9" s="66"/>
      <c r="L9" s="66"/>
      <c r="M9" s="66"/>
    </row>
    <row r="10" spans="1:13" ht="21.75" customHeight="1">
      <c r="A10" s="66"/>
      <c r="B10" s="82"/>
      <c r="C10" s="82"/>
      <c r="D10" s="82"/>
      <c r="E10" s="66"/>
      <c r="F10" s="66"/>
      <c r="G10" s="66"/>
      <c r="H10" s="66"/>
      <c r="I10" s="66"/>
      <c r="J10" s="66"/>
      <c r="K10" s="66"/>
      <c r="L10" s="66"/>
      <c r="M10" s="66"/>
    </row>
    <row r="11" spans="1:13" ht="21.75" customHeight="1">
      <c r="A11" s="65" t="s">
        <v>173</v>
      </c>
      <c r="B11" s="135">
        <f>Voorraad!B2+KlantLevKrediet!B3</f>
        <v>123.76560389268678</v>
      </c>
      <c r="C11" s="135">
        <f>Voorraad!C2+KlantLevKrediet!C3</f>
        <v>130.8304858289296</v>
      </c>
      <c r="D11" s="135">
        <f>Voorraad!D2+KlantLevKrediet!D3</f>
        <v>126.72242855209278</v>
      </c>
      <c r="E11" s="66"/>
      <c r="F11" s="66"/>
      <c r="G11" s="66"/>
      <c r="H11" s="66"/>
      <c r="I11" s="66"/>
      <c r="J11" s="66"/>
      <c r="K11" s="66"/>
      <c r="L11" s="66"/>
      <c r="M11" s="66"/>
    </row>
    <row r="12" spans="1:13" ht="21.75" customHeight="1">
      <c r="A12" s="65" t="s">
        <v>174</v>
      </c>
      <c r="B12" s="135">
        <f>B7</f>
        <v>101.20686251712712</v>
      </c>
      <c r="C12" s="135">
        <f t="shared" ref="C12:D12" si="2">C7</f>
        <v>103.60322532729666</v>
      </c>
      <c r="D12" s="135">
        <f t="shared" si="2"/>
        <v>127.36689251598264</v>
      </c>
      <c r="E12" s="66"/>
      <c r="F12" s="66"/>
      <c r="G12" s="66"/>
      <c r="H12" s="66"/>
      <c r="I12" s="66"/>
      <c r="J12" s="66"/>
      <c r="K12" s="66"/>
      <c r="L12" s="66"/>
      <c r="M12" s="66"/>
    </row>
    <row r="13" spans="1:13" ht="21.75" customHeight="1">
      <c r="A13" s="81" t="s">
        <v>175</v>
      </c>
      <c r="B13" s="134">
        <f>B12-B11</f>
        <v>-22.558741375559663</v>
      </c>
      <c r="C13" s="134">
        <f t="shared" ref="C13:D13" si="3">C12-C11</f>
        <v>-27.227260501632941</v>
      </c>
      <c r="D13" s="134">
        <f t="shared" si="3"/>
        <v>0.64446396388986216</v>
      </c>
      <c r="E13" s="66"/>
      <c r="F13" s="66"/>
      <c r="G13" s="66"/>
      <c r="H13" s="66"/>
      <c r="I13" s="66"/>
      <c r="J13" s="66"/>
      <c r="K13" s="66"/>
      <c r="L13" s="66"/>
      <c r="M13" s="66"/>
    </row>
    <row r="14" spans="1:13" ht="21.75" customHeight="1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31" spans="1:1" ht="21.75" customHeight="1">
      <c r="A31" s="43"/>
    </row>
    <row r="32" spans="1:1" ht="21.75" customHeight="1">
      <c r="A32" s="43"/>
    </row>
    <row r="33" spans="1:1" ht="21.75" customHeight="1">
      <c r="A33" s="43"/>
    </row>
    <row r="34" spans="1:1" ht="21.75" customHeight="1">
      <c r="A34" s="4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H17" sqref="H17"/>
    </sheetView>
  </sheetViews>
  <sheetFormatPr defaultRowHeight="15"/>
  <cols>
    <col min="1" max="1" width="44.7109375" bestFit="1" customWidth="1"/>
    <col min="2" max="3" width="12.7109375" bestFit="1" customWidth="1"/>
    <col min="4" max="4" width="12.85546875" bestFit="1" customWidth="1"/>
  </cols>
  <sheetData>
    <row r="1" spans="1:4">
      <c r="A1" s="62"/>
      <c r="B1" s="63">
        <v>2018</v>
      </c>
      <c r="C1" s="63">
        <v>2019</v>
      </c>
      <c r="D1" s="63">
        <v>2020</v>
      </c>
    </row>
    <row r="2" spans="1:4">
      <c r="A2" s="61" t="s">
        <v>228</v>
      </c>
      <c r="B2" s="133">
        <f>365/B3</f>
        <v>36.407190081262968</v>
      </c>
      <c r="C2" s="133">
        <f t="shared" ref="C2:D2" si="0">365/C3</f>
        <v>38.16716282498264</v>
      </c>
      <c r="D2" s="133">
        <f t="shared" si="0"/>
        <v>34.07314891083935</v>
      </c>
    </row>
    <row r="3" spans="1:4">
      <c r="A3" s="64" t="s">
        <v>227</v>
      </c>
      <c r="B3" s="132">
        <f>B5/B4</f>
        <v>10.025492194956511</v>
      </c>
      <c r="C3" s="132">
        <f t="shared" ref="C3:D3" si="1">C5/C4</f>
        <v>9.5631944578570085</v>
      </c>
      <c r="D3" s="132">
        <f t="shared" si="1"/>
        <v>10.712247375642061</v>
      </c>
    </row>
    <row r="4" spans="1:4">
      <c r="A4" s="41" t="s">
        <v>239</v>
      </c>
      <c r="B4" s="126">
        <f>Balans!C30</f>
        <v>5077358</v>
      </c>
      <c r="C4" s="126">
        <f>Balans!D30</f>
        <v>5591772</v>
      </c>
      <c r="D4" s="126">
        <f>Balans!E30</f>
        <v>4660378</v>
      </c>
    </row>
    <row r="5" spans="1:4">
      <c r="A5" s="41" t="s">
        <v>240</v>
      </c>
      <c r="B5" s="128">
        <f>Resultatenrek!C10</f>
        <v>50903013</v>
      </c>
      <c r="C5" s="128">
        <f>Resultatenrek!D10</f>
        <v>53475203</v>
      </c>
      <c r="D5" s="128">
        <f>Resultatenrek!E10</f>
        <v>49923122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4"/>
  <sheetViews>
    <sheetView topLeftCell="A19" workbookViewId="0">
      <selection activeCell="A3" sqref="A3"/>
    </sheetView>
  </sheetViews>
  <sheetFormatPr defaultRowHeight="15"/>
  <cols>
    <col min="1" max="1" width="49.140625" customWidth="1"/>
    <col min="2" max="4" width="14.85546875" bestFit="1" customWidth="1"/>
  </cols>
  <sheetData>
    <row r="1" spans="1:12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2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1:12">
      <c r="A3" s="83"/>
      <c r="B3" s="83" t="s">
        <v>204</v>
      </c>
      <c r="C3" s="83" t="s">
        <v>205</v>
      </c>
      <c r="D3" s="83" t="s">
        <v>206</v>
      </c>
      <c r="E3" s="66"/>
      <c r="F3" s="66"/>
      <c r="G3" s="66"/>
      <c r="H3" s="66"/>
      <c r="I3" s="66"/>
      <c r="J3" s="66"/>
      <c r="K3" s="66"/>
      <c r="L3" s="66"/>
    </row>
    <row r="4" spans="1:12">
      <c r="A4" s="84"/>
      <c r="B4" s="85"/>
      <c r="C4" s="85"/>
      <c r="D4" s="85"/>
      <c r="E4" s="66"/>
      <c r="F4" s="66"/>
      <c r="G4" s="66"/>
      <c r="H4" s="66"/>
      <c r="I4" s="66"/>
      <c r="J4" s="66"/>
      <c r="K4" s="66"/>
      <c r="L4" s="66"/>
    </row>
    <row r="5" spans="1:12">
      <c r="A5" s="84"/>
      <c r="B5" s="85"/>
      <c r="C5" s="85"/>
      <c r="D5" s="85"/>
      <c r="E5" s="66"/>
      <c r="F5" s="66"/>
      <c r="G5" s="66"/>
      <c r="H5" s="66"/>
      <c r="I5" s="66"/>
      <c r="J5" s="66"/>
      <c r="K5" s="66"/>
      <c r="L5" s="66"/>
    </row>
    <row r="6" spans="1:12">
      <c r="A6" s="86"/>
      <c r="B6" s="85"/>
      <c r="C6" s="85"/>
      <c r="D6" s="85"/>
      <c r="E6" s="66"/>
      <c r="F6" s="66"/>
      <c r="G6" s="66"/>
      <c r="H6" s="66"/>
      <c r="I6" s="66"/>
      <c r="J6" s="66"/>
      <c r="K6" s="66"/>
      <c r="L6" s="66"/>
    </row>
    <row r="7" spans="1:12">
      <c r="A7" s="84"/>
      <c r="B7" s="85"/>
      <c r="C7" s="85"/>
      <c r="D7" s="85"/>
      <c r="E7" s="66"/>
      <c r="F7" s="66"/>
      <c r="G7" s="66"/>
      <c r="H7" s="66"/>
      <c r="I7" s="66"/>
      <c r="J7" s="66"/>
      <c r="K7" s="66"/>
      <c r="L7" s="66"/>
    </row>
    <row r="8" spans="1:12">
      <c r="A8" s="84"/>
      <c r="B8" s="85"/>
      <c r="C8" s="85"/>
      <c r="D8" s="85"/>
      <c r="E8" s="66"/>
      <c r="F8" s="66"/>
      <c r="G8" s="66"/>
      <c r="H8" s="66"/>
      <c r="I8" s="66"/>
      <c r="J8" s="66"/>
      <c r="K8" s="66"/>
      <c r="L8" s="66"/>
    </row>
    <row r="9" spans="1:12">
      <c r="A9" s="87" t="s">
        <v>168</v>
      </c>
      <c r="B9" s="85"/>
      <c r="C9" s="85"/>
      <c r="D9" s="85"/>
      <c r="E9" s="66"/>
      <c r="F9" s="66"/>
      <c r="G9" s="66"/>
      <c r="H9" s="66"/>
      <c r="I9" s="66"/>
      <c r="J9" s="66"/>
      <c r="K9" s="66"/>
      <c r="L9" s="66"/>
    </row>
    <row r="10" spans="1:12">
      <c r="A10" s="66"/>
      <c r="B10" s="66"/>
      <c r="C10" s="88"/>
      <c r="D10" s="66"/>
      <c r="E10" s="66"/>
      <c r="F10" s="66"/>
      <c r="G10" s="66"/>
      <c r="H10" s="66"/>
      <c r="I10" s="66"/>
      <c r="J10" s="66"/>
      <c r="K10" s="66"/>
      <c r="L10" s="66"/>
    </row>
    <row r="11" spans="1:12">
      <c r="A11" s="83"/>
      <c r="B11" s="83" t="s">
        <v>204</v>
      </c>
      <c r="C11" s="83" t="s">
        <v>205</v>
      </c>
      <c r="D11" s="83" t="s">
        <v>206</v>
      </c>
      <c r="E11" s="66"/>
      <c r="F11" s="66"/>
      <c r="G11" s="66"/>
      <c r="H11" s="66"/>
      <c r="I11" s="66"/>
      <c r="J11" s="66"/>
      <c r="K11" s="66"/>
      <c r="L11" s="66"/>
    </row>
    <row r="12" spans="1:12">
      <c r="A12" s="84"/>
      <c r="B12" s="89"/>
      <c r="C12" s="89"/>
      <c r="D12" s="89"/>
      <c r="E12" s="66"/>
      <c r="F12" s="66"/>
      <c r="G12" s="66"/>
      <c r="H12" s="66"/>
      <c r="I12" s="66"/>
      <c r="J12" s="66"/>
      <c r="K12" s="66"/>
      <c r="L12" s="66"/>
    </row>
    <row r="13" spans="1:12">
      <c r="A13" s="84"/>
      <c r="B13" s="85"/>
      <c r="C13" s="85"/>
      <c r="D13" s="85"/>
      <c r="E13" s="66"/>
      <c r="F13" s="66"/>
      <c r="G13" s="66"/>
      <c r="H13" s="66"/>
      <c r="I13" s="66"/>
      <c r="J13" s="66"/>
      <c r="K13" s="66"/>
      <c r="L13" s="66"/>
    </row>
    <row r="14" spans="1:12">
      <c r="A14" s="87" t="s">
        <v>168</v>
      </c>
      <c r="B14" s="85"/>
      <c r="C14" s="90"/>
      <c r="D14" s="90"/>
      <c r="E14" s="66"/>
      <c r="F14" s="66"/>
      <c r="G14" s="66"/>
      <c r="H14" s="66"/>
      <c r="I14" s="66"/>
      <c r="J14" s="66"/>
      <c r="K14" s="66"/>
      <c r="L14" s="66"/>
    </row>
    <row r="15" spans="1:12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</row>
    <row r="16" spans="1:12">
      <c r="A16" s="83" t="s">
        <v>226</v>
      </c>
      <c r="B16" s="91"/>
      <c r="C16" s="91"/>
      <c r="D16" s="91"/>
      <c r="E16" s="66"/>
      <c r="F16" s="66"/>
      <c r="G16" s="66"/>
      <c r="H16" s="66"/>
      <c r="I16" s="66"/>
      <c r="J16" s="66"/>
      <c r="K16" s="66"/>
      <c r="L16" s="66"/>
    </row>
    <row r="17" spans="1:12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</row>
    <row r="18" spans="1:12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</row>
    <row r="19" spans="1:12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</row>
    <row r="20" spans="1:12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</row>
    <row r="21" spans="1:12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12">
      <c r="A22" s="65"/>
      <c r="B22" s="79" t="s">
        <v>204</v>
      </c>
      <c r="C22" s="79" t="s">
        <v>205</v>
      </c>
      <c r="D22" s="79" t="s">
        <v>206</v>
      </c>
      <c r="E22" s="66"/>
      <c r="F22" s="66"/>
      <c r="G22" s="66"/>
      <c r="H22" s="66"/>
      <c r="I22" s="66"/>
      <c r="J22" s="66"/>
      <c r="K22" s="66"/>
      <c r="L22" s="66"/>
    </row>
    <row r="23" spans="1:12">
      <c r="A23" s="78" t="s">
        <v>170</v>
      </c>
      <c r="B23" s="78"/>
      <c r="C23" s="78"/>
      <c r="D23" s="78"/>
      <c r="E23" s="66"/>
      <c r="F23" s="66"/>
      <c r="G23" s="66"/>
      <c r="H23" s="66"/>
      <c r="I23" s="66"/>
      <c r="J23" s="66"/>
      <c r="K23" s="66"/>
      <c r="L23" s="66"/>
    </row>
    <row r="24" spans="1:12">
      <c r="A24" s="78" t="s">
        <v>178</v>
      </c>
      <c r="B24" s="78"/>
      <c r="C24" s="78"/>
      <c r="D24" s="78"/>
      <c r="E24" s="66"/>
      <c r="F24" s="66"/>
      <c r="G24" s="66"/>
      <c r="H24" s="66"/>
      <c r="I24" s="66"/>
      <c r="J24" s="66"/>
      <c r="K24" s="66"/>
      <c r="L24" s="66"/>
    </row>
    <row r="25" spans="1:12">
      <c r="A25" s="78" t="s">
        <v>179</v>
      </c>
      <c r="B25" s="78"/>
      <c r="C25" s="78"/>
      <c r="D25" s="78"/>
      <c r="E25" s="66"/>
      <c r="F25" s="66"/>
      <c r="G25" s="66"/>
      <c r="H25" s="66"/>
      <c r="I25" s="66"/>
      <c r="J25" s="66"/>
      <c r="K25" s="66"/>
      <c r="L25" s="66"/>
    </row>
    <row r="26" spans="1:12">
      <c r="A26" s="78" t="s">
        <v>180</v>
      </c>
      <c r="B26" s="78"/>
      <c r="C26" s="78"/>
      <c r="D26" s="78"/>
      <c r="E26" s="66"/>
      <c r="F26" s="66"/>
      <c r="G26" s="66"/>
      <c r="H26" s="66"/>
      <c r="I26" s="66"/>
      <c r="J26" s="66"/>
      <c r="K26" s="66"/>
      <c r="L26" s="66"/>
    </row>
    <row r="27" spans="1:12">
      <c r="A27" s="78" t="s">
        <v>181</v>
      </c>
      <c r="B27" s="78"/>
      <c r="C27" s="78"/>
      <c r="D27" s="78"/>
      <c r="E27" s="66"/>
      <c r="F27" s="66"/>
      <c r="G27" s="66"/>
      <c r="H27" s="66"/>
      <c r="I27" s="66"/>
      <c r="J27" s="66"/>
      <c r="K27" s="66"/>
      <c r="L27" s="66"/>
    </row>
    <row r="28" spans="1:12">
      <c r="A28" s="78" t="s">
        <v>182</v>
      </c>
      <c r="B28" s="78"/>
      <c r="C28" s="78"/>
      <c r="D28" s="78"/>
      <c r="E28" s="66"/>
      <c r="F28" s="66"/>
      <c r="G28" s="66"/>
      <c r="H28" s="66"/>
      <c r="I28" s="66"/>
      <c r="J28" s="66"/>
      <c r="K28" s="66"/>
      <c r="L28" s="66"/>
    </row>
    <row r="29" spans="1:12">
      <c r="A29" s="78" t="s">
        <v>183</v>
      </c>
      <c r="B29" s="78"/>
      <c r="C29" s="78"/>
      <c r="D29" s="78"/>
      <c r="E29" s="66"/>
      <c r="F29" s="66"/>
      <c r="G29" s="66"/>
      <c r="H29" s="66"/>
      <c r="I29" s="66"/>
      <c r="J29" s="66"/>
      <c r="K29" s="66"/>
      <c r="L29" s="66"/>
    </row>
    <row r="30" spans="1:12">
      <c r="A30" s="78" t="s">
        <v>225</v>
      </c>
      <c r="B30" s="78"/>
      <c r="C30" s="78"/>
      <c r="D30" s="78"/>
      <c r="E30" s="66"/>
      <c r="F30" s="66"/>
      <c r="G30" s="66"/>
      <c r="H30" s="66"/>
      <c r="I30" s="66"/>
      <c r="J30" s="66"/>
      <c r="K30" s="66"/>
      <c r="L30" s="66"/>
    </row>
    <row r="31" spans="1:12">
      <c r="A31" s="65"/>
      <c r="B31" s="65"/>
      <c r="C31" s="65"/>
      <c r="D31" s="65"/>
      <c r="E31" s="66"/>
      <c r="F31" s="66"/>
      <c r="G31" s="66"/>
      <c r="H31" s="66"/>
      <c r="I31" s="66"/>
      <c r="J31" s="66"/>
      <c r="K31" s="66"/>
      <c r="L31" s="66"/>
    </row>
    <row r="32" spans="1:12">
      <c r="A32" s="78"/>
      <c r="B32" s="78"/>
      <c r="C32" s="78"/>
      <c r="D32" s="78"/>
      <c r="E32" s="66"/>
      <c r="F32" s="66"/>
      <c r="G32" s="66"/>
      <c r="H32" s="66"/>
      <c r="I32" s="66"/>
      <c r="J32" s="66"/>
      <c r="K32" s="66"/>
      <c r="L32" s="66"/>
    </row>
    <row r="33" spans="1:12">
      <c r="A33" s="92" t="s">
        <v>184</v>
      </c>
      <c r="B33" s="92"/>
      <c r="C33" s="92"/>
      <c r="D33" s="92"/>
      <c r="E33" s="66"/>
      <c r="F33" s="66"/>
      <c r="G33" s="66"/>
      <c r="H33" s="66"/>
      <c r="I33" s="66"/>
      <c r="J33" s="66"/>
      <c r="K33" s="66"/>
      <c r="L33" s="66"/>
    </row>
    <row r="34" spans="1:12">
      <c r="A34" s="78"/>
      <c r="B34" s="78"/>
      <c r="C34" s="78"/>
      <c r="D34" s="78"/>
      <c r="E34" s="66"/>
      <c r="F34" s="66"/>
      <c r="G34" s="66"/>
      <c r="H34" s="66"/>
      <c r="I34" s="66"/>
      <c r="J34" s="66"/>
      <c r="K34" s="66"/>
      <c r="L34" s="66"/>
    </row>
    <row r="35" spans="1:12">
      <c r="A35" s="92" t="s">
        <v>185</v>
      </c>
      <c r="B35" s="92"/>
      <c r="C35" s="92"/>
      <c r="D35" s="92"/>
      <c r="E35" s="66"/>
      <c r="F35" s="66"/>
      <c r="G35" s="66"/>
      <c r="H35" s="66"/>
      <c r="I35" s="66"/>
      <c r="J35" s="66"/>
      <c r="K35" s="66"/>
      <c r="L35" s="66"/>
    </row>
    <row r="36" spans="1:12">
      <c r="A36" s="78"/>
      <c r="B36" s="78"/>
      <c r="C36" s="78"/>
      <c r="D36" s="78"/>
      <c r="E36" s="66"/>
      <c r="F36" s="66"/>
      <c r="G36" s="66"/>
      <c r="H36" s="66"/>
      <c r="I36" s="66"/>
      <c r="J36" s="66"/>
      <c r="K36" s="66"/>
      <c r="L36" s="66"/>
    </row>
    <row r="37" spans="1:12">
      <c r="A37" s="92" t="s">
        <v>186</v>
      </c>
      <c r="B37" s="92"/>
      <c r="C37" s="92"/>
      <c r="D37" s="92"/>
      <c r="E37" s="66"/>
      <c r="F37" s="66"/>
      <c r="G37" s="66"/>
      <c r="H37" s="66"/>
      <c r="I37" s="66"/>
      <c r="J37" s="66"/>
      <c r="K37" s="66"/>
      <c r="L37" s="66"/>
    </row>
    <row r="38" spans="1:12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</row>
    <row r="39" spans="1:12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</row>
    <row r="40" spans="1:12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</row>
    <row r="41" spans="1:12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</row>
    <row r="42" spans="1:1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</row>
    <row r="43" spans="1:12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</row>
    <row r="44" spans="1:12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</row>
    <row r="45" spans="1:12">
      <c r="A45" s="66"/>
      <c r="B45" s="93" t="s">
        <v>204</v>
      </c>
      <c r="C45" s="93" t="s">
        <v>205</v>
      </c>
      <c r="D45" s="93" t="s">
        <v>206</v>
      </c>
      <c r="E45" s="66"/>
      <c r="F45" s="66"/>
      <c r="G45" s="66"/>
      <c r="H45" s="66"/>
      <c r="I45" s="66"/>
      <c r="J45" s="66"/>
      <c r="K45" s="66"/>
      <c r="L45" s="66"/>
    </row>
    <row r="46" spans="1:12">
      <c r="A46" s="94" t="s">
        <v>229</v>
      </c>
      <c r="B46" s="94"/>
      <c r="C46" s="94"/>
      <c r="D46" s="94"/>
      <c r="E46" s="66"/>
      <c r="F46" s="66"/>
      <c r="G46" s="66"/>
      <c r="H46" s="66"/>
      <c r="I46" s="66"/>
      <c r="J46" s="66"/>
      <c r="K46" s="66"/>
      <c r="L46" s="66"/>
    </row>
    <row r="47" spans="1:12">
      <c r="A47" s="65"/>
      <c r="B47" s="65"/>
      <c r="C47" s="65"/>
      <c r="D47" s="65"/>
      <c r="E47" s="66"/>
      <c r="F47" s="66"/>
      <c r="G47" s="66"/>
      <c r="H47" s="66"/>
      <c r="I47" s="66"/>
      <c r="J47" s="66"/>
      <c r="K47" s="66"/>
      <c r="L47" s="66"/>
    </row>
    <row r="48" spans="1:12">
      <c r="A48" s="65"/>
      <c r="B48" s="65"/>
      <c r="C48" s="65"/>
      <c r="D48" s="65"/>
      <c r="E48" s="66"/>
      <c r="F48" s="66"/>
      <c r="G48" s="66"/>
      <c r="H48" s="66"/>
      <c r="I48" s="66"/>
      <c r="J48" s="66"/>
      <c r="K48" s="66"/>
      <c r="L48" s="66"/>
    </row>
    <row r="49" spans="1:12">
      <c r="A49" s="65"/>
      <c r="B49" s="65"/>
      <c r="C49" s="65"/>
      <c r="D49" s="65"/>
      <c r="E49" s="66"/>
      <c r="F49" s="66"/>
      <c r="G49" s="66"/>
      <c r="H49" s="66"/>
      <c r="I49" s="66"/>
      <c r="J49" s="66"/>
      <c r="K49" s="66"/>
      <c r="L49" s="66"/>
    </row>
    <row r="50" spans="1:12">
      <c r="A50" s="65"/>
      <c r="B50" s="65"/>
      <c r="C50" s="65"/>
      <c r="D50" s="65"/>
      <c r="E50" s="66"/>
      <c r="F50" s="66"/>
      <c r="G50" s="66"/>
      <c r="H50" s="66"/>
      <c r="I50" s="66"/>
      <c r="J50" s="66"/>
      <c r="K50" s="66"/>
      <c r="L50" s="66"/>
    </row>
    <row r="51" spans="1:12">
      <c r="A51" s="65"/>
      <c r="B51" s="65"/>
      <c r="C51" s="65"/>
      <c r="D51" s="65"/>
      <c r="E51" s="66"/>
      <c r="F51" s="66"/>
      <c r="G51" s="66"/>
      <c r="H51" s="66"/>
      <c r="I51" s="66"/>
      <c r="J51" s="66"/>
      <c r="K51" s="66"/>
      <c r="L51" s="66"/>
    </row>
    <row r="52" spans="1:12">
      <c r="A52" s="65"/>
      <c r="B52" s="65"/>
      <c r="C52" s="65"/>
      <c r="D52" s="65"/>
      <c r="E52" s="66"/>
      <c r="F52" s="66"/>
      <c r="G52" s="66"/>
      <c r="H52" s="66"/>
      <c r="I52" s="66"/>
      <c r="J52" s="66"/>
      <c r="K52" s="66"/>
      <c r="L52" s="66"/>
    </row>
    <row r="53" spans="1:12">
      <c r="A53" s="95"/>
      <c r="B53" s="65"/>
      <c r="C53" s="65"/>
      <c r="D53" s="65"/>
      <c r="E53" s="66"/>
      <c r="F53" s="66"/>
      <c r="G53" s="66"/>
      <c r="H53" s="66"/>
      <c r="I53" s="66"/>
      <c r="J53" s="66"/>
      <c r="K53" s="66"/>
      <c r="L53" s="66"/>
    </row>
    <row r="54" spans="1:12">
      <c r="A54" s="65"/>
      <c r="B54" s="65"/>
      <c r="C54" s="65"/>
      <c r="D54" s="65"/>
      <c r="E54" s="66"/>
      <c r="F54" s="66"/>
      <c r="G54" s="66"/>
      <c r="H54" s="66"/>
      <c r="I54" s="66"/>
      <c r="J54" s="66"/>
      <c r="K54" s="66"/>
      <c r="L54" s="66"/>
    </row>
    <row r="55" spans="1:12">
      <c r="A55" s="65"/>
      <c r="B55" s="65"/>
      <c r="C55" s="65"/>
      <c r="D55" s="65"/>
      <c r="E55" s="66"/>
      <c r="F55" s="66"/>
      <c r="G55" s="66"/>
      <c r="H55" s="66"/>
      <c r="I55" s="66"/>
      <c r="J55" s="66"/>
      <c r="K55" s="66"/>
      <c r="L55" s="66"/>
    </row>
    <row r="56" spans="1:12">
      <c r="A56" s="95"/>
      <c r="B56" s="65"/>
      <c r="C56" s="65"/>
      <c r="D56" s="65"/>
      <c r="E56" s="66"/>
      <c r="F56" s="66"/>
      <c r="G56" s="66"/>
      <c r="H56" s="66"/>
      <c r="I56" s="66"/>
      <c r="J56" s="66"/>
      <c r="K56" s="66"/>
      <c r="L56" s="66"/>
    </row>
    <row r="57" spans="1:12">
      <c r="A57" s="65"/>
      <c r="B57" s="65"/>
      <c r="C57" s="65"/>
      <c r="D57" s="65"/>
      <c r="E57" s="66"/>
      <c r="F57" s="66"/>
      <c r="G57" s="66"/>
      <c r="H57" s="66"/>
      <c r="I57" s="66"/>
      <c r="J57" s="66"/>
      <c r="K57" s="66"/>
      <c r="L57" s="66"/>
    </row>
    <row r="58" spans="1:12">
      <c r="A58" s="95"/>
      <c r="B58" s="65"/>
      <c r="C58" s="65"/>
      <c r="D58" s="65"/>
      <c r="E58" s="66"/>
      <c r="F58" s="66"/>
      <c r="G58" s="66"/>
      <c r="H58" s="66"/>
      <c r="I58" s="66"/>
      <c r="J58" s="66"/>
      <c r="K58" s="66"/>
      <c r="L58" s="66"/>
    </row>
    <row r="59" spans="1:12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</row>
    <row r="60" spans="1:12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</row>
    <row r="61" spans="1:12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</row>
    <row r="62" spans="1:12">
      <c r="A62" s="94" t="s">
        <v>230</v>
      </c>
      <c r="B62" s="94"/>
      <c r="C62" s="94"/>
      <c r="D62" s="94"/>
      <c r="E62" s="66"/>
      <c r="F62" s="66"/>
      <c r="G62" s="66"/>
      <c r="H62" s="66"/>
      <c r="I62" s="66"/>
      <c r="J62" s="66"/>
      <c r="K62" s="66"/>
      <c r="L62" s="66"/>
    </row>
    <row r="63" spans="1:12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</row>
    <row r="64" spans="1:12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</row>
    <row r="65" spans="1:12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</row>
    <row r="66" spans="1:12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</row>
    <row r="67" spans="1:12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</row>
    <row r="68" spans="1:12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</row>
    <row r="69" spans="1:12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</row>
    <row r="70" spans="1:12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</row>
    <row r="71" spans="1:12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</row>
    <row r="72" spans="1:12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</row>
    <row r="73" spans="1:12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</row>
    <row r="74" spans="1:12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</row>
    <row r="75" spans="1:12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</row>
    <row r="76" spans="1:12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</row>
    <row r="77" spans="1:12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</row>
    <row r="78" spans="1:12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</row>
    <row r="79" spans="1:12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</row>
    <row r="80" spans="1:12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</row>
    <row r="81" spans="1:12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</row>
    <row r="82" spans="1:1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</row>
    <row r="83" spans="1:12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</row>
    <row r="84" spans="1:12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</row>
    <row r="85" spans="1:12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</row>
    <row r="86" spans="1:12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</row>
    <row r="87" spans="1:12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</row>
    <row r="88" spans="1:12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</row>
    <row r="89" spans="1:12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</row>
    <row r="90" spans="1:12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</row>
    <row r="91" spans="1:12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</row>
    <row r="92" spans="1:1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</row>
    <row r="93" spans="1:12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</row>
    <row r="94" spans="1:12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</row>
    <row r="95" spans="1:12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</row>
    <row r="96" spans="1:12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</row>
    <row r="97" spans="1:12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</row>
    <row r="98" spans="1:12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</row>
    <row r="99" spans="1:12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</row>
    <row r="100" spans="1:12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</row>
    <row r="101" spans="1:12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</row>
    <row r="102" spans="1:1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</row>
    <row r="103" spans="1:12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</row>
    <row r="104" spans="1:12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Resultatenrek</vt:lpstr>
      <vt:lpstr>Balans</vt:lpstr>
      <vt:lpstr>Gegevens uit de toelichting</vt:lpstr>
      <vt:lpstr>Liquiditeit</vt:lpstr>
      <vt:lpstr>Solvabiliteit</vt:lpstr>
      <vt:lpstr>REV</vt:lpstr>
      <vt:lpstr>KlantLevKrediet</vt:lpstr>
      <vt:lpstr>Voorraad</vt:lpstr>
      <vt:lpstr>Nettobedrijfskapitaal</vt:lpstr>
      <vt:lpstr>verticale analyse balans</vt:lpstr>
      <vt:lpstr>verticale analyse resrek</vt:lpstr>
      <vt:lpstr>horizontale analyse balans</vt:lpstr>
      <vt:lpstr>horizontale analyse resrek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gebruiker</dc:creator>
  <cp:keywords/>
  <dc:description/>
  <cp:lastModifiedBy>Sharon Serneels</cp:lastModifiedBy>
  <cp:revision/>
  <dcterms:created xsi:type="dcterms:W3CDTF">2012-03-14T17:13:03Z</dcterms:created>
  <dcterms:modified xsi:type="dcterms:W3CDTF">2022-03-24T13:03:20Z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e452c134-8b85-490e-8e21-6a275949cb69</vt:lpwstr>
  </property>
</Properties>
</file>