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" sheetId="1" r:id="rId4"/>
    <sheet state="visible" name="scenario1" sheetId="2" r:id="rId5"/>
    <sheet state="visible" name="scenario2" sheetId="3" r:id="rId6"/>
    <sheet state="visible" name="Scenario 3" sheetId="4" r:id="rId7"/>
    <sheet state="visible" name="scenario4-linear appreciation" sheetId="5" r:id="rId8"/>
    <sheet state="visible" name="scenario 5" sheetId="6" r:id="rId9"/>
    <sheet state="visible" name="Logarithmic scenario 5" sheetId="7" r:id="rId10"/>
    <sheet state="visible" name="exponential scenario 6" sheetId="8" r:id="rId11"/>
    <sheet state="visible" name="Appreciation function" sheetId="9" r:id="rId12"/>
  </sheets>
  <definedNames/>
  <calcPr/>
  <extLst>
    <ext uri="GoogleSheetsCustomDataVersion2">
      <go:sheetsCustomData xmlns:go="http://customooxmlschemas.google.com/" r:id="rId13" roundtripDataChecksum="5ohxAXCPzyieG6EsOmhWm0/6nY2wXz6D/c4gXX2UuhM="/>
    </ext>
  </extLst>
</workbook>
</file>

<file path=xl/sharedStrings.xml><?xml version="1.0" encoding="utf-8"?>
<sst xmlns="http://schemas.openxmlformats.org/spreadsheetml/2006/main" count="582" uniqueCount="152">
  <si>
    <t># of undergraduate enrolled students per year (average from 2010 to 2020)</t>
  </si>
  <si>
    <t>https://educationdata.org/college-enrollment-statistics#:~:text=College%20enrollment%20totaled%2015.44%20million,decline%20in%20enrollment%20since%201951.</t>
  </si>
  <si>
    <t>Percent students who took out federal student loans (2020-2021)</t>
  </si>
  <si>
    <t>https://www.bestcolleges.com/research/average-student-loan-debt/#:~:text=Federal%20Student%20Loan%20Debt%20Statistics&amp;text=In%202020%2D2021%2C%20about%2038.4,students%20using%20direct%20unsubsidized%20loans</t>
  </si>
  <si>
    <t># of students who took out federal student loans</t>
  </si>
  <si>
    <t>Interest rates for federal student loans disbursed from July 2023 to July 2024 (%)</t>
  </si>
  <si>
    <t>https://studentaid.gov/understand-aid/types/loans/interest-rates</t>
  </si>
  <si>
    <t>Average student loan amount per student (2019-2020)</t>
  </si>
  <si>
    <t>https://nces.ed.gov/programs/digest/d22/tables/dt22_331.95.asp</t>
  </si>
  <si>
    <t>Average student loan repayment length in years</t>
  </si>
  <si>
    <t>Boom-bust cycle length in years (average from the 1850) appreciation ^ during bust phase</t>
  </si>
  <si>
    <t>Amortization schedule(5.5%)</t>
  </si>
  <si>
    <t>calculator.net</t>
  </si>
  <si>
    <t>https://www.investopedia.com/terms/b/boom-and-bust-cycle.asp#:~:text=First%20anticipated%20by%20Karl%20Marx,going%20back%20to%20the%201850s.</t>
  </si>
  <si>
    <t>year</t>
  </si>
  <si>
    <t>interest</t>
  </si>
  <si>
    <t>principal</t>
  </si>
  <si>
    <t>monthly interest rate</t>
  </si>
  <si>
    <t>Total # of payments</t>
  </si>
  <si>
    <t>Total interest</t>
  </si>
  <si>
    <t>Total principal</t>
  </si>
  <si>
    <r>
      <rPr>
        <rFont val="Arial"/>
        <sz val="10.0"/>
      </rPr>
      <t xml:space="preserve">amortizatyion schedule below uses algorithm at </t>
    </r>
    <r>
      <rPr>
        <rFont val="Arial"/>
        <color rgb="FF0000FF"/>
        <sz val="10.0"/>
      </rPr>
      <t>https://www.investopedia.com/amortization-calculator-5086959</t>
    </r>
  </si>
  <si>
    <t>monthly payment</t>
  </si>
  <si>
    <t>Total paid</t>
  </si>
  <si>
    <t>Yearly payment</t>
  </si>
  <si>
    <t>month</t>
  </si>
  <si>
    <t>Total monthly payment</t>
  </si>
  <si>
    <t>toward interest</t>
  </si>
  <si>
    <t>toward principal</t>
  </si>
  <si>
    <t>Total interest payment in year</t>
  </si>
  <si>
    <t>Sum monthly payments</t>
  </si>
  <si>
    <t>Govt. make or lose money</t>
  </si>
  <si>
    <t>Amortization schedule(5.3%)</t>
  </si>
  <si>
    <t>TOKENS AIRDROPPED AT BEGINNING OF LOAN TERM AND CASHED IN IMMEDIATELY FOR IRR, NO TOKEN APPRECIATION</t>
  </si>
  <si>
    <t>Interest rate reduction Percent</t>
  </si>
  <si>
    <t>Interest rate reduction percent per token</t>
  </si>
  <si>
    <t>Face value per token in dollars</t>
  </si>
  <si>
    <t>Total dollar face value of tokens held at the beginning of loan term</t>
  </si>
  <si>
    <t>Interest amount saved</t>
  </si>
  <si>
    <t>TOKENS AIRDROPPED AT BEGINNING OF LOAN TERM THEN EVERY YEAR FOR 3 YEARS AND CASHED IN IMMEDIATELY FOR IRR, NO TOKEN APPRECIATION</t>
  </si>
  <si>
    <t>monthly interest rate 5.2</t>
  </si>
  <si>
    <t>monthly interest rate 4.9</t>
  </si>
  <si>
    <t>monthly interest rate 4.6</t>
  </si>
  <si>
    <t>monthly interest rate 4.3</t>
  </si>
  <si>
    <t>monthly payment, year 0</t>
  </si>
  <si>
    <t>year 1</t>
  </si>
  <si>
    <t>year 2</t>
  </si>
  <si>
    <t>year 3</t>
  </si>
  <si>
    <t>yearly payment</t>
  </si>
  <si>
    <t>percent rate = 5.2</t>
  </si>
  <si>
    <t>percent rate = 4.9</t>
  </si>
  <si>
    <t>percent rate = 4.6</t>
  </si>
  <si>
    <t>percent rate = 4.3</t>
  </si>
  <si>
    <t>TOKENS AIRDROPPED AT BEGINNING OF LOAN TERM THEN EVERY YEAR FOR 10 YEARS AND CASHED IN IMMEDIATELY FOR IRR, NO TOKEN APPRECIATION</t>
  </si>
  <si>
    <t>monthly interest rate 4.0</t>
  </si>
  <si>
    <t>monthly interest rate 3.7</t>
  </si>
  <si>
    <t>monthly interest rate 3.4</t>
  </si>
  <si>
    <t>monthly interest rate 3.1</t>
  </si>
  <si>
    <t>monthly interest rate 2.8</t>
  </si>
  <si>
    <t>monthly interest rate 2.5</t>
  </si>
  <si>
    <t>year 4</t>
  </si>
  <si>
    <t>year 5</t>
  </si>
  <si>
    <t>year 6</t>
  </si>
  <si>
    <t>year 7</t>
  </si>
  <si>
    <t>year 8</t>
  </si>
  <si>
    <t>year 9</t>
  </si>
  <si>
    <t>percent rate = 4.0</t>
  </si>
  <si>
    <t>percent rate = 3.7</t>
  </si>
  <si>
    <t>percent rate = 3.4</t>
  </si>
  <si>
    <t>percent rate = 3.1</t>
  </si>
  <si>
    <t>percent rate = 2.8</t>
  </si>
  <si>
    <t>percent rate = 2.5</t>
  </si>
  <si>
    <t>TOKENS AIRDROPPED AT BEGINNING OF LOAN TERM THEN EVERY YEAR FOR 10 YEARS AND CASHED IN IMMEDIATELY FOR IRR, TOKEN DOES APPRECIATE</t>
  </si>
  <si>
    <t>appreciation%</t>
  </si>
  <si>
    <t>coefficient of X from appreciation function worksheet</t>
  </si>
  <si>
    <t>addition term from appreciation function worksheet</t>
  </si>
  <si>
    <t># of tokesns turned in for IRR</t>
  </si>
  <si>
    <t>#of tokens turned in for appreciation</t>
  </si>
  <si>
    <t>appreciation per token</t>
  </si>
  <si>
    <t>Interest rate</t>
  </si>
  <si>
    <t>linear appreciation</t>
  </si>
  <si>
    <t>year 10</t>
  </si>
  <si>
    <t>interest rate</t>
  </si>
  <si>
    <t>EOY 1</t>
  </si>
  <si>
    <t>EOY 2</t>
  </si>
  <si>
    <t>EOY 3</t>
  </si>
  <si>
    <t>EOY 4</t>
  </si>
  <si>
    <t>EOY 5</t>
  </si>
  <si>
    <t>EOY 6</t>
  </si>
  <si>
    <t>EOY 7</t>
  </si>
  <si>
    <t>EOY 8</t>
  </si>
  <si>
    <t>EOY 9</t>
  </si>
  <si>
    <t>EOY 10</t>
  </si>
  <si>
    <t xml:space="preserve">number of students who took out student loans </t>
  </si>
  <si>
    <t># tokens per student  over a period of 10 years</t>
  </si>
  <si>
    <t># of tokens per student for 1st year</t>
  </si>
  <si>
    <t># of tokens exact</t>
  </si>
  <si>
    <t># tokens exact</t>
  </si>
  <si>
    <t>actually create double the number of tokens</t>
  </si>
  <si>
    <t>at $10 per token, number of dollars needed over 10 years</t>
  </si>
  <si>
    <t>Total money lent to students by USgov</t>
  </si>
  <si>
    <t>Year #</t>
  </si>
  <si>
    <t>Dollar value of tokens lent</t>
  </si>
  <si>
    <t>Surplus dollars</t>
  </si>
  <si>
    <t>Percent ROI</t>
  </si>
  <si>
    <t># of IRR tokens lent</t>
  </si>
  <si>
    <t>Total # of IRR tokens created (tokens lent is 10% of created)</t>
  </si>
  <si>
    <t>appreciation (percent)</t>
  </si>
  <si>
    <t>percent return on investment (ROI) after 10 years</t>
  </si>
  <si>
    <t>TOKENS AIRDROPPED AT BEGINNING OF LOAN TERM THEN EVERY YEAR FOR 10 YEARS AND CASHED IN IMMEDIATELY FOR IRR, TOKEN DOES APPRECIATE (Logarithmic)</t>
  </si>
  <si>
    <t>log function (frontload appreciation)</t>
  </si>
  <si>
    <t>APPRECIATION FOR TOKEN</t>
  </si>
  <si>
    <t>total appreciation</t>
  </si>
  <si>
    <t>APPRECIATION FOR 30 TOKEN</t>
  </si>
  <si>
    <t>Exponential value Token</t>
  </si>
  <si>
    <t>coefficient from appreciation function worksheet</t>
  </si>
  <si>
    <t>exponent from appreciation function worksheet</t>
  </si>
  <si>
    <t>exponential function backend appreciation</t>
  </si>
  <si>
    <t>linear</t>
  </si>
  <si>
    <t>percent appreciation</t>
  </si>
  <si>
    <t>1.5956 X + 9.984</t>
  </si>
  <si>
    <t>5.1972 X + 9.948</t>
  </si>
  <si>
    <t>12.7988 X + 9.87</t>
  </si>
  <si>
    <t>27.95295 X + 9.72</t>
  </si>
  <si>
    <t>56.7217 X + 9.43</t>
  </si>
  <si>
    <t>109.06 X + 8.91</t>
  </si>
  <si>
    <t>200.8 X + 7.99</t>
  </si>
  <si>
    <t>356.4 X + 6.436</t>
  </si>
  <si>
    <t>612.7197 X + 3.87</t>
  </si>
  <si>
    <t>1024 X - 0.24</t>
  </si>
  <si>
    <t>logarithmic</t>
  </si>
  <si>
    <t>2.30755 ln(X) + 20.627</t>
  </si>
  <si>
    <t>7.5162 ln(X) + 44.61</t>
  </si>
  <si>
    <t>18.5096 ln (X) + 95.24</t>
  </si>
  <si>
    <t>40.527 ln (X) + 196.63</t>
  </si>
  <si>
    <t>82.031 ln (X) + 387.77</t>
  </si>
  <si>
    <t>157.72 ln(X) + 736.34</t>
  </si>
  <si>
    <t>290.397 ln (X) + 1347.327</t>
  </si>
  <si>
    <t>515.431 ln (X) + 2383.65</t>
  </si>
  <si>
    <t>886.1156 ln (X) + 4090.71</t>
  </si>
  <si>
    <t>1480.94 ln (X) + 6830</t>
  </si>
  <si>
    <t>exponential</t>
  </si>
  <si>
    <t>9.99 e^(.0954)</t>
  </si>
  <si>
    <t>9.98 e^(0.1825)</t>
  </si>
  <si>
    <t>9.97 e^(0.2626)</t>
  </si>
  <si>
    <t>9.966 e^(0.3368)</t>
  </si>
  <si>
    <t>9.959 e^(0.40587)</t>
  </si>
  <si>
    <t>9.953 e^(0.47047)</t>
  </si>
  <si>
    <t>9.947 e^(0.53116)</t>
  </si>
  <si>
    <t>9.9413 e^(0.588375)</t>
  </si>
  <si>
    <t>9.936 e^(0.6425)</t>
  </si>
  <si>
    <t>9.931 e^(0.6938)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</si>
</sst>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6">
    <font>
      <sz val="10.0"/>
      <color rgb="FF000000"/>
      <name val="Arial"/>
      <scheme val="minor"/>
    </font>
    <font>
      <color theme="1"/>
      <name val="Arial"/>
    </font>
    <font>
      <sz val="10.0"/>
      <color theme="1"/>
      <name val="Arial"/>
    </font>
    <font>
      <u/>
      <color rgb="FF0000FF"/>
    </font>
    <font>
      <color rgb="FF000000"/>
      <name val="Arial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D9D9D9"/>
        <bgColor rgb="FFD9D9D9"/>
      </patternFill>
    </fill>
  </fills>
  <borders count="7">
    <border/>
    <border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bottom style="thin">
        <color rgb="FF000000"/>
      </bottom>
    </border>
    <border>
      <bottom style="thick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1" xfId="0" applyAlignment="1" applyFont="1" applyNumberFormat="1">
      <alignment shrinkToFit="0" vertical="bottom" wrapText="0"/>
    </xf>
    <xf borderId="0" fillId="0" fontId="1" numFmtId="11" xfId="0" applyFont="1" applyNumberFormat="1"/>
    <xf borderId="0" fillId="0" fontId="3" numFmtId="0" xfId="0" applyFont="1"/>
    <xf borderId="0" fillId="0" fontId="2" numFmtId="0" xfId="0" applyAlignment="1" applyFont="1">
      <alignment shrinkToFit="0" vertical="bottom" wrapText="1"/>
    </xf>
    <xf borderId="0" fillId="0" fontId="2" numFmtId="164" xfId="0" applyAlignment="1" applyFont="1" applyNumberFormat="1">
      <alignment shrinkToFit="0" vertical="bottom" wrapText="0"/>
    </xf>
    <xf borderId="0" fillId="0" fontId="1" numFmtId="164" xfId="0" applyFont="1" applyNumberFormat="1"/>
    <xf borderId="0" fillId="0" fontId="1" numFmtId="0" xfId="0" applyAlignment="1" applyFont="1">
      <alignment shrinkToFit="0" wrapText="1"/>
    </xf>
    <xf borderId="0" fillId="0" fontId="2" numFmtId="164" xfId="0" applyAlignment="1" applyFont="1" applyNumberFormat="1">
      <alignment shrinkToFit="0" vertical="bottom" wrapText="1"/>
    </xf>
    <xf borderId="0" fillId="0" fontId="2" numFmtId="164" xfId="0" applyAlignment="1" applyFont="1" applyNumberFormat="1">
      <alignment readingOrder="0" shrinkToFit="0" vertical="bottom" wrapText="0"/>
    </xf>
    <xf borderId="1" fillId="0" fontId="2" numFmtId="164" xfId="0" applyAlignment="1" applyBorder="1" applyFont="1" applyNumberFormat="1">
      <alignment shrinkToFit="0" vertical="bottom" wrapText="0"/>
    </xf>
    <xf borderId="1" fillId="0" fontId="2" numFmtId="0" xfId="0" applyAlignment="1" applyBorder="1" applyFont="1">
      <alignment shrinkToFit="0" vertical="bottom" wrapText="0"/>
    </xf>
    <xf borderId="2" fillId="0" fontId="2" numFmtId="164" xfId="0" applyAlignment="1" applyBorder="1" applyFont="1" applyNumberFormat="1">
      <alignment shrinkToFit="0" vertical="bottom" wrapText="0"/>
    </xf>
    <xf borderId="3" fillId="0" fontId="2" numFmtId="0" xfId="0" applyAlignment="1" applyBorder="1" applyFont="1">
      <alignment shrinkToFit="0" vertical="bottom" wrapText="0"/>
    </xf>
    <xf borderId="3" fillId="0" fontId="2" numFmtId="164" xfId="0" applyAlignment="1" applyBorder="1" applyFont="1" applyNumberFormat="1">
      <alignment shrinkToFit="0" vertical="bottom" wrapText="0"/>
    </xf>
    <xf borderId="4" fillId="0" fontId="2" numFmtId="164" xfId="0" applyAlignment="1" applyBorder="1" applyFont="1" applyNumberFormat="1">
      <alignment shrinkToFit="0" vertical="bottom" wrapText="0"/>
    </xf>
    <xf borderId="0" fillId="2" fontId="1" numFmtId="0" xfId="0" applyAlignment="1" applyFill="1" applyFont="1">
      <alignment shrinkToFit="0" wrapText="1"/>
    </xf>
    <xf borderId="0" fillId="0" fontId="2" numFmtId="2" xfId="0" applyAlignment="1" applyFont="1" applyNumberFormat="1">
      <alignment shrinkToFit="0" vertical="bottom" wrapText="0"/>
    </xf>
    <xf borderId="0" fillId="3" fontId="4" numFmtId="0" xfId="0" applyAlignment="1" applyFill="1" applyFont="1">
      <alignment horizontal="left"/>
    </xf>
    <xf borderId="5" fillId="0" fontId="2" numFmtId="164" xfId="0" applyAlignment="1" applyBorder="1" applyFont="1" applyNumberFormat="1">
      <alignment shrinkToFit="0" vertical="bottom" wrapText="0"/>
    </xf>
    <xf borderId="0" fillId="4" fontId="1" numFmtId="0" xfId="0" applyAlignment="1" applyFill="1" applyFont="1">
      <alignment readingOrder="0"/>
    </xf>
    <xf borderId="0" fillId="0" fontId="5" numFmtId="0" xfId="0" applyAlignment="1" applyFont="1">
      <alignment readingOrder="0" shrinkToFit="0" wrapText="1"/>
    </xf>
    <xf borderId="0" fillId="0" fontId="5" numFmtId="0" xfId="0" applyFont="1"/>
    <xf borderId="0" fillId="0" fontId="5" numFmtId="0" xfId="0" applyAlignment="1" applyFont="1">
      <alignment readingOrder="0"/>
    </xf>
    <xf borderId="0" fillId="5" fontId="1" numFmtId="0" xfId="0" applyAlignment="1" applyFill="1" applyFont="1">
      <alignment readingOrder="0"/>
    </xf>
    <xf borderId="0" fillId="5" fontId="1" numFmtId="0" xfId="0" applyFont="1"/>
    <xf borderId="0" fillId="0" fontId="1" numFmtId="4" xfId="0" applyFont="1" applyNumberFormat="1"/>
    <xf borderId="0" fillId="2" fontId="1" numFmtId="0" xfId="0" applyFont="1"/>
    <xf borderId="6" fillId="0" fontId="2" numFmtId="164" xfId="0" applyAlignment="1" applyBorder="1" applyFont="1" applyNumberFormat="1">
      <alignment shrinkToFit="0" vertical="bottom" wrapText="0"/>
    </xf>
    <xf borderId="0" fillId="0" fontId="5" numFmtId="11" xfId="0" applyFont="1" applyNumberFormat="1"/>
    <xf borderId="0" fillId="0" fontId="5" numFmtId="11" xfId="0" applyAlignment="1" applyFont="1" applyNumberFormat="1">
      <alignment readingOrder="0"/>
    </xf>
    <xf borderId="0" fillId="2" fontId="1" numFmtId="0" xfId="0" applyAlignment="1" applyFont="1">
      <alignment readingOrder="0" shrinkToFit="0" wrapText="1"/>
    </xf>
    <xf borderId="0" fillId="0" fontId="1" numFmtId="11" xfId="0" applyAlignment="1" applyFont="1" applyNumberForma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'Appreciation function'!$D$2:$D$11</c:f>
            </c:numRef>
          </c:xVal>
          <c:yVal>
            <c:numRef>
              <c:f>'Appreciation function'!$E$2:$E$11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909314"/>
        <c:axId val="1702493381"/>
      </c:scatterChart>
      <c:valAx>
        <c:axId val="59390931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2493381"/>
      </c:valAx>
      <c:valAx>
        <c:axId val="17024933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39093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'Appreciation function'!$L$2:$L$11</c:f>
            </c:numRef>
          </c:xVal>
          <c:yVal>
            <c:numRef>
              <c:f>'Appreciation function'!$M$2:$M$11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508945"/>
        <c:axId val="1038909202"/>
      </c:scatterChart>
      <c:valAx>
        <c:axId val="68250894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8909202"/>
      </c:valAx>
      <c:valAx>
        <c:axId val="10389092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25089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'Appreciation function'!$D$26:$D$35</c:f>
            </c:numRef>
          </c:xVal>
          <c:yVal>
            <c:numRef>
              <c:f>'Appreciation function'!$E$26:$E$35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322358"/>
        <c:axId val="163315603"/>
      </c:scatterChart>
      <c:valAx>
        <c:axId val="6673223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315603"/>
      </c:valAx>
      <c:valAx>
        <c:axId val="1633156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73223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'Appreciation function'!$L$26:$L$35</c:f>
            </c:numRef>
          </c:xVal>
          <c:yVal>
            <c:numRef>
              <c:f>'Appreciation function'!$M$26:$M$35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142455"/>
        <c:axId val="1007392784"/>
      </c:scatterChart>
      <c:valAx>
        <c:axId val="76314245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7392784"/>
      </c:valAx>
      <c:valAx>
        <c:axId val="10073927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31424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6"/>
            <c:marker>
              <c:symbol val="none"/>
            </c:marker>
          </c:dPt>
          <c:dPt>
            <c:idx val="7"/>
            <c:marker>
              <c:symbol val="none"/>
            </c:marker>
          </c:dPt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'Appreciation function'!$D$51:$D$60</c:f>
            </c:numRef>
          </c:xVal>
          <c:yVal>
            <c:numRef>
              <c:f>'Appreciation function'!$E$51:$E$60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132184"/>
        <c:axId val="1275221463"/>
      </c:scatterChart>
      <c:valAx>
        <c:axId val="100913218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5221463"/>
      </c:valAx>
      <c:valAx>
        <c:axId val="1275221463"/>
        <c:scaling>
          <c:orientation val="minMax"/>
          <c:max val="1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91321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'Appreciation function'!$L$51:$L$60</c:f>
            </c:numRef>
          </c:xVal>
          <c:yVal>
            <c:numRef>
              <c:f>'Appreciation function'!$M$51:$M$60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646257"/>
        <c:axId val="385317506"/>
      </c:scatterChart>
      <c:valAx>
        <c:axId val="71664625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5317506"/>
      </c:valAx>
      <c:valAx>
        <c:axId val="3853175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66462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400050</xdr:colOff>
      <xdr:row>0</xdr:row>
      <xdr:rowOff>85725</xdr:rowOff>
    </xdr:from>
    <xdr:ext cx="4152900" cy="2200275"/>
    <xdr:graphicFrame>
      <xdr:nvGraphicFramePr>
        <xdr:cNvPr id="316187966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514350</xdr:colOff>
      <xdr:row>0</xdr:row>
      <xdr:rowOff>85725</xdr:rowOff>
    </xdr:from>
    <xdr:ext cx="4010025" cy="2200275"/>
    <xdr:graphicFrame>
      <xdr:nvGraphicFramePr>
        <xdr:cNvPr id="484429638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400050</xdr:colOff>
      <xdr:row>22</xdr:row>
      <xdr:rowOff>104775</xdr:rowOff>
    </xdr:from>
    <xdr:ext cx="4010025" cy="3048000"/>
    <xdr:graphicFrame>
      <xdr:nvGraphicFramePr>
        <xdr:cNvPr id="358575275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666750</xdr:colOff>
      <xdr:row>22</xdr:row>
      <xdr:rowOff>171450</xdr:rowOff>
    </xdr:from>
    <xdr:ext cx="3914775" cy="2847975"/>
    <xdr:graphicFrame>
      <xdr:nvGraphicFramePr>
        <xdr:cNvPr id="1862814595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400050</xdr:colOff>
      <xdr:row>47</xdr:row>
      <xdr:rowOff>114300</xdr:rowOff>
    </xdr:from>
    <xdr:ext cx="3857625" cy="3152775"/>
    <xdr:graphicFrame>
      <xdr:nvGraphicFramePr>
        <xdr:cNvPr id="865095908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13</xdr:col>
      <xdr:colOff>819150</xdr:colOff>
      <xdr:row>47</xdr:row>
      <xdr:rowOff>114300</xdr:rowOff>
    </xdr:from>
    <xdr:ext cx="4152900" cy="3048000"/>
    <xdr:graphicFrame>
      <xdr:nvGraphicFramePr>
        <xdr:cNvPr id="274881345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nvestopedia.com/amortization-calculator-5086959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4.25"/>
    <col customWidth="1" min="2" max="3" width="11.63"/>
    <col customWidth="1" min="4" max="4" width="12.38"/>
    <col customWidth="1" min="5" max="26" width="11.63"/>
  </cols>
  <sheetData>
    <row r="1" ht="12.75" customHeight="1">
      <c r="A1" s="1" t="s">
        <v>0</v>
      </c>
      <c r="B1" s="2">
        <v>1.68E7</v>
      </c>
      <c r="D1" s="1" t="s">
        <v>1</v>
      </c>
    </row>
    <row r="2" ht="12.75" customHeight="1">
      <c r="A2" s="1" t="s">
        <v>2</v>
      </c>
      <c r="B2" s="1">
        <v>38.4</v>
      </c>
      <c r="D2" s="1" t="s">
        <v>3</v>
      </c>
    </row>
    <row r="3" ht="12.75" customHeight="1">
      <c r="A3" s="1" t="s">
        <v>4</v>
      </c>
      <c r="B3" s="3">
        <f>+$B$2*$B$1/100</f>
        <v>6451200</v>
      </c>
    </row>
    <row r="4" ht="12.75" customHeight="1">
      <c r="A4" s="1" t="s">
        <v>5</v>
      </c>
      <c r="B4" s="1">
        <v>5.5</v>
      </c>
      <c r="D4" s="1" t="s">
        <v>6</v>
      </c>
    </row>
    <row r="5" ht="12.75" customHeight="1">
      <c r="A5" s="1" t="s">
        <v>7</v>
      </c>
      <c r="B5" s="1">
        <v>30500.0</v>
      </c>
      <c r="D5" s="1" t="s">
        <v>8</v>
      </c>
    </row>
    <row r="6" ht="12.75" customHeight="1">
      <c r="A6" s="1" t="s">
        <v>9</v>
      </c>
      <c r="B6" s="1">
        <v>10.0</v>
      </c>
    </row>
    <row r="7" ht="12.75" customHeight="1"/>
    <row r="8" ht="12.75" customHeight="1">
      <c r="A8" s="1" t="s">
        <v>10</v>
      </c>
      <c r="B8" s="1">
        <v>5.0</v>
      </c>
      <c r="D8" s="1" t="s">
        <v>11</v>
      </c>
      <c r="F8" s="1" t="s">
        <v>12</v>
      </c>
      <c r="H8" s="1" t="s">
        <v>13</v>
      </c>
    </row>
    <row r="9" ht="12.75" customHeight="1">
      <c r="D9" s="1" t="s">
        <v>14</v>
      </c>
      <c r="E9" s="1" t="s">
        <v>15</v>
      </c>
      <c r="F9" s="1" t="s">
        <v>16</v>
      </c>
    </row>
    <row r="10" ht="12.75" customHeight="1">
      <c r="D10" s="1">
        <v>1.0</v>
      </c>
      <c r="E10" s="1">
        <v>1618.77</v>
      </c>
      <c r="F10" s="1">
        <v>2353.3</v>
      </c>
    </row>
    <row r="11" ht="12.75" customHeight="1">
      <c r="D11" s="1">
        <v>2.0</v>
      </c>
      <c r="E11" s="1">
        <v>1486.02</v>
      </c>
      <c r="F11" s="1">
        <v>2486.04</v>
      </c>
    </row>
    <row r="12" ht="12.75" customHeight="1">
      <c r="D12" s="1">
        <v>3.0</v>
      </c>
      <c r="E12" s="1">
        <v>1345.79</v>
      </c>
      <c r="F12" s="1">
        <v>2626.27</v>
      </c>
    </row>
    <row r="13" ht="12.75" customHeight="1">
      <c r="D13" s="1">
        <v>4.0</v>
      </c>
      <c r="E13" s="1">
        <v>1197.65</v>
      </c>
      <c r="F13" s="1">
        <v>2774.12</v>
      </c>
    </row>
    <row r="14" ht="12.75" customHeight="1">
      <c r="D14" s="1">
        <v>5.0</v>
      </c>
      <c r="E14" s="1">
        <v>1041.15</v>
      </c>
      <c r="F14" s="1">
        <v>2930.91</v>
      </c>
    </row>
    <row r="15" ht="12.75" customHeight="1">
      <c r="A15" s="1" t="s">
        <v>17</v>
      </c>
      <c r="B15" s="1">
        <f>+$B$4/(100*12)</f>
        <v>0.004583333333</v>
      </c>
      <c r="D15" s="1">
        <v>6.0</v>
      </c>
      <c r="E15" s="1">
        <v>875.82</v>
      </c>
      <c r="F15" s="1">
        <v>3096.24</v>
      </c>
    </row>
    <row r="16" ht="12.75" customHeight="1">
      <c r="A16" s="1" t="s">
        <v>18</v>
      </c>
      <c r="B16" s="1">
        <f>+$B$6*12</f>
        <v>120</v>
      </c>
      <c r="D16" s="1">
        <v>7.0</v>
      </c>
      <c r="E16" s="1">
        <v>701.17</v>
      </c>
      <c r="F16" s="1">
        <v>3270.89</v>
      </c>
    </row>
    <row r="17" ht="12.75" customHeight="1">
      <c r="D17" s="1">
        <v>8.0</v>
      </c>
      <c r="E17" s="1">
        <v>516.66</v>
      </c>
      <c r="F17" s="1">
        <v>3455.4</v>
      </c>
    </row>
    <row r="18" ht="12.75" customHeight="1">
      <c r="D18" s="1">
        <v>9.0</v>
      </c>
      <c r="E18" s="1">
        <v>321.75</v>
      </c>
      <c r="F18" s="1">
        <v>3650.31</v>
      </c>
    </row>
    <row r="19" ht="12.75" customHeight="1">
      <c r="D19" s="1">
        <v>10.0</v>
      </c>
      <c r="E19" s="1">
        <v>115.85</v>
      </c>
      <c r="F19" s="1">
        <v>3856.22</v>
      </c>
    </row>
    <row r="20" ht="12.75" customHeight="1">
      <c r="E20" s="1" t="s">
        <v>19</v>
      </c>
      <c r="F20" s="1" t="s">
        <v>20</v>
      </c>
    </row>
    <row r="21" ht="12.75" customHeight="1">
      <c r="E21" s="1">
        <f>+SUM($E10:$E19)</f>
        <v>9220.63</v>
      </c>
      <c r="F21" s="1">
        <f>+SUM($F10:$F19)</f>
        <v>30499.7</v>
      </c>
    </row>
    <row r="22" ht="12.75" customHeight="1"/>
    <row r="23" ht="12.75" customHeight="1"/>
    <row r="24" ht="12.75" customHeight="1"/>
    <row r="25" ht="12.75" customHeight="1">
      <c r="A25" s="4" t="s">
        <v>21</v>
      </c>
    </row>
    <row r="26" ht="12.75" customHeight="1"/>
    <row r="27" ht="12.75" customHeight="1">
      <c r="D27" s="5" t="s">
        <v>22</v>
      </c>
      <c r="E27" s="6">
        <f>+$B$5*((($B$15*((1+$B$15)^$B$16))/(((1+$B$15)^$B$16)-1)))</f>
        <v>331.0051478</v>
      </c>
      <c r="H27" s="1" t="s">
        <v>23</v>
      </c>
      <c r="I27" s="1" t="s">
        <v>19</v>
      </c>
      <c r="J27" s="1" t="s">
        <v>20</v>
      </c>
    </row>
    <row r="28" ht="12.75" customHeight="1">
      <c r="D28" s="5" t="s">
        <v>24</v>
      </c>
      <c r="E28" s="6">
        <f>+$E$27*12</f>
        <v>3972.061773</v>
      </c>
      <c r="H28" s="7">
        <f t="shared" ref="H28:J28" si="1">H$42+H$54+H$66+H$78+H$90+H$102+H$114+H$126+H$138+H$150</f>
        <v>39720.61773</v>
      </c>
      <c r="I28" s="7">
        <f t="shared" si="1"/>
        <v>9220.617734</v>
      </c>
      <c r="J28" s="7">
        <f t="shared" si="1"/>
        <v>30500</v>
      </c>
    </row>
    <row r="29" ht="12.75" customHeight="1"/>
    <row r="30" ht="42.75" customHeight="1">
      <c r="B30" s="8" t="s">
        <v>20</v>
      </c>
      <c r="C30" s="8" t="s">
        <v>25</v>
      </c>
      <c r="D30" s="9" t="s">
        <v>26</v>
      </c>
      <c r="E30" s="9" t="s">
        <v>27</v>
      </c>
      <c r="F30" s="9" t="s">
        <v>28</v>
      </c>
      <c r="G30" s="9"/>
      <c r="H30" s="9" t="s">
        <v>29</v>
      </c>
      <c r="I30" s="9" t="s">
        <v>27</v>
      </c>
      <c r="J30" s="9" t="s">
        <v>28</v>
      </c>
    </row>
    <row r="31" ht="12.75" customHeight="1">
      <c r="B31" s="1">
        <f>+$B$5</f>
        <v>30500</v>
      </c>
      <c r="C31" s="1">
        <v>1.0</v>
      </c>
      <c r="D31" s="6">
        <f t="shared" ref="D31:D150" si="2">+$E$27</f>
        <v>331.0051478</v>
      </c>
      <c r="E31" s="6">
        <f>+$B$5*$B$15</f>
        <v>139.7916667</v>
      </c>
      <c r="F31" s="6">
        <f t="shared" ref="F31:F150" si="3">+$D31-$E31</f>
        <v>191.2134811</v>
      </c>
      <c r="G31" s="6"/>
      <c r="H31" s="6"/>
      <c r="I31" s="6"/>
      <c r="J31" s="6"/>
    </row>
    <row r="32" ht="12.75" customHeight="1">
      <c r="B32" s="7">
        <f t="shared" ref="B32:B150" si="4">+$B31-($E$27-($B31*$B$15))</f>
        <v>30308.78652</v>
      </c>
      <c r="C32" s="1">
        <v>2.0</v>
      </c>
      <c r="D32" s="6">
        <f t="shared" si="2"/>
        <v>331.0051478</v>
      </c>
      <c r="E32" s="6">
        <f t="shared" ref="E32:E150" si="5">+$B32*$B$15</f>
        <v>138.9152715</v>
      </c>
      <c r="F32" s="6">
        <f t="shared" si="3"/>
        <v>192.0898762</v>
      </c>
      <c r="G32" s="6"/>
      <c r="H32" s="6"/>
      <c r="I32" s="6"/>
      <c r="J32" s="6"/>
    </row>
    <row r="33" ht="12.75" customHeight="1">
      <c r="B33" s="6">
        <f t="shared" si="4"/>
        <v>30116.69664</v>
      </c>
      <c r="C33" s="1">
        <v>3.0</v>
      </c>
      <c r="D33" s="6">
        <f t="shared" si="2"/>
        <v>331.0051478</v>
      </c>
      <c r="E33" s="6">
        <f t="shared" si="5"/>
        <v>138.0348596</v>
      </c>
      <c r="F33" s="6">
        <f t="shared" si="3"/>
        <v>192.9702882</v>
      </c>
      <c r="G33" s="6"/>
      <c r="H33" s="6"/>
      <c r="I33" s="6"/>
      <c r="J33" s="6"/>
    </row>
    <row r="34" ht="12.75" customHeight="1">
      <c r="B34" s="6">
        <f t="shared" si="4"/>
        <v>29923.72635</v>
      </c>
      <c r="C34" s="1">
        <v>4.0</v>
      </c>
      <c r="D34" s="6">
        <f t="shared" si="2"/>
        <v>331.0051478</v>
      </c>
      <c r="E34" s="6">
        <f t="shared" si="5"/>
        <v>137.1504125</v>
      </c>
      <c r="F34" s="6">
        <f t="shared" si="3"/>
        <v>193.8547353</v>
      </c>
      <c r="G34" s="6"/>
      <c r="H34" s="6"/>
      <c r="I34" s="6"/>
      <c r="J34" s="6"/>
    </row>
    <row r="35" ht="12.75" customHeight="1">
      <c r="B35" s="6">
        <f t="shared" si="4"/>
        <v>29729.87162</v>
      </c>
      <c r="C35" s="1">
        <v>5.0</v>
      </c>
      <c r="D35" s="6">
        <f t="shared" si="2"/>
        <v>331.0051478</v>
      </c>
      <c r="E35" s="6">
        <f t="shared" si="5"/>
        <v>136.2619116</v>
      </c>
      <c r="F35" s="6">
        <f t="shared" si="3"/>
        <v>194.7432362</v>
      </c>
      <c r="G35" s="6"/>
      <c r="H35" s="6"/>
      <c r="I35" s="6"/>
      <c r="J35" s="6"/>
    </row>
    <row r="36" ht="12.75" customHeight="1">
      <c r="B36" s="6">
        <f t="shared" si="4"/>
        <v>29535.12838</v>
      </c>
      <c r="C36" s="1">
        <v>6.0</v>
      </c>
      <c r="D36" s="6">
        <f t="shared" si="2"/>
        <v>331.0051478</v>
      </c>
      <c r="E36" s="6">
        <f t="shared" si="5"/>
        <v>135.3693384</v>
      </c>
      <c r="F36" s="6">
        <f t="shared" si="3"/>
        <v>195.6358094</v>
      </c>
      <c r="G36" s="6"/>
      <c r="H36" s="6"/>
      <c r="I36" s="6"/>
      <c r="J36" s="6"/>
    </row>
    <row r="37" ht="12.75" customHeight="1">
      <c r="B37" s="6">
        <f t="shared" si="4"/>
        <v>29339.49257</v>
      </c>
      <c r="C37" s="1">
        <v>7.0</v>
      </c>
      <c r="D37" s="6">
        <f t="shared" si="2"/>
        <v>331.0051478</v>
      </c>
      <c r="E37" s="6">
        <f t="shared" si="5"/>
        <v>134.4726743</v>
      </c>
      <c r="F37" s="6">
        <f t="shared" si="3"/>
        <v>196.5324735</v>
      </c>
      <c r="G37" s="6"/>
      <c r="H37" s="6"/>
      <c r="I37" s="6"/>
      <c r="J37" s="6"/>
    </row>
    <row r="38" ht="12.75" customHeight="1">
      <c r="B38" s="6">
        <f t="shared" si="4"/>
        <v>29142.9601</v>
      </c>
      <c r="C38" s="1">
        <v>8.0</v>
      </c>
      <c r="D38" s="6">
        <f t="shared" si="2"/>
        <v>331.0051478</v>
      </c>
      <c r="E38" s="6">
        <f t="shared" si="5"/>
        <v>133.5719005</v>
      </c>
      <c r="F38" s="6">
        <f t="shared" si="3"/>
        <v>197.4332473</v>
      </c>
      <c r="G38" s="6"/>
      <c r="H38" s="6"/>
      <c r="I38" s="6"/>
      <c r="J38" s="6"/>
    </row>
    <row r="39" ht="12.75" customHeight="1">
      <c r="B39" s="6">
        <f t="shared" si="4"/>
        <v>28945.52685</v>
      </c>
      <c r="C39" s="1">
        <v>9.0</v>
      </c>
      <c r="D39" s="6">
        <f t="shared" si="2"/>
        <v>331.0051478</v>
      </c>
      <c r="E39" s="6">
        <f t="shared" si="5"/>
        <v>132.6669981</v>
      </c>
      <c r="F39" s="6">
        <f t="shared" si="3"/>
        <v>198.3381497</v>
      </c>
      <c r="G39" s="6"/>
      <c r="H39" s="6"/>
      <c r="I39" s="6"/>
      <c r="J39" s="6"/>
    </row>
    <row r="40" ht="12.75" customHeight="1">
      <c r="B40" s="6">
        <f t="shared" si="4"/>
        <v>28747.1887</v>
      </c>
      <c r="C40" s="1">
        <v>10.0</v>
      </c>
      <c r="D40" s="6">
        <f t="shared" si="2"/>
        <v>331.0051478</v>
      </c>
      <c r="E40" s="6">
        <f t="shared" si="5"/>
        <v>131.7579482</v>
      </c>
      <c r="F40" s="6">
        <f t="shared" si="3"/>
        <v>199.2471996</v>
      </c>
      <c r="G40" s="6"/>
      <c r="H40" s="6"/>
      <c r="I40" s="6"/>
      <c r="J40" s="6"/>
    </row>
    <row r="41" ht="12.75" customHeight="1">
      <c r="B41" s="6">
        <f t="shared" si="4"/>
        <v>28547.9415</v>
      </c>
      <c r="C41" s="1">
        <v>11.0</v>
      </c>
      <c r="D41" s="6">
        <f t="shared" si="2"/>
        <v>331.0051478</v>
      </c>
      <c r="E41" s="6">
        <f t="shared" si="5"/>
        <v>130.8447319</v>
      </c>
      <c r="F41" s="6">
        <f t="shared" si="3"/>
        <v>200.1604159</v>
      </c>
      <c r="G41" s="6"/>
      <c r="H41" s="6"/>
      <c r="I41" s="10" t="s">
        <v>30</v>
      </c>
      <c r="J41" s="6"/>
    </row>
    <row r="42" ht="12.75" customHeight="1">
      <c r="B42" s="11">
        <f t="shared" si="4"/>
        <v>28347.78109</v>
      </c>
      <c r="C42" s="12">
        <v>12.0</v>
      </c>
      <c r="D42" s="11">
        <f t="shared" si="2"/>
        <v>331.0051478</v>
      </c>
      <c r="E42" s="11">
        <f t="shared" si="5"/>
        <v>129.92733</v>
      </c>
      <c r="F42" s="11">
        <f t="shared" si="3"/>
        <v>201.0778178</v>
      </c>
      <c r="G42" s="6"/>
      <c r="H42" s="6">
        <f t="shared" ref="H42:J42" si="6">+SUM(D$31:D$42)</f>
        <v>3972.061773</v>
      </c>
      <c r="I42" s="6">
        <f t="shared" si="6"/>
        <v>1618.765043</v>
      </c>
      <c r="J42" s="6">
        <f t="shared" si="6"/>
        <v>2353.29673</v>
      </c>
    </row>
    <row r="43" ht="12.75" customHeight="1">
      <c r="B43" s="6">
        <f t="shared" si="4"/>
        <v>28146.70327</v>
      </c>
      <c r="C43" s="1">
        <v>13.0</v>
      </c>
      <c r="D43" s="6">
        <f t="shared" si="2"/>
        <v>331.0051478</v>
      </c>
      <c r="E43" s="6">
        <f t="shared" si="5"/>
        <v>129.0057233</v>
      </c>
      <c r="F43" s="6">
        <f t="shared" si="3"/>
        <v>201.9994245</v>
      </c>
      <c r="G43" s="6"/>
      <c r="H43" s="6"/>
      <c r="I43" s="6"/>
      <c r="J43" s="6"/>
    </row>
    <row r="44" ht="12.75" customHeight="1">
      <c r="B44" s="6">
        <f t="shared" si="4"/>
        <v>27944.70385</v>
      </c>
      <c r="C44" s="1">
        <v>14.0</v>
      </c>
      <c r="D44" s="6">
        <f t="shared" si="2"/>
        <v>331.0051478</v>
      </c>
      <c r="E44" s="6">
        <f t="shared" si="5"/>
        <v>128.0798926</v>
      </c>
      <c r="F44" s="6">
        <f t="shared" si="3"/>
        <v>202.9252552</v>
      </c>
      <c r="G44" s="6"/>
      <c r="H44" s="6"/>
      <c r="I44" s="6"/>
      <c r="J44" s="6"/>
    </row>
    <row r="45" ht="12.75" customHeight="1">
      <c r="B45" s="6">
        <f t="shared" si="4"/>
        <v>27741.77859</v>
      </c>
      <c r="C45" s="1">
        <v>15.0</v>
      </c>
      <c r="D45" s="6">
        <f t="shared" si="2"/>
        <v>331.0051478</v>
      </c>
      <c r="E45" s="6">
        <f t="shared" si="5"/>
        <v>127.1498185</v>
      </c>
      <c r="F45" s="6">
        <f t="shared" si="3"/>
        <v>203.8553292</v>
      </c>
      <c r="G45" s="6"/>
      <c r="H45" s="6"/>
      <c r="I45" s="6"/>
      <c r="J45" s="6"/>
    </row>
    <row r="46" ht="12.75" customHeight="1">
      <c r="B46" s="6">
        <f t="shared" si="4"/>
        <v>27537.92326</v>
      </c>
      <c r="C46" s="1">
        <v>16.0</v>
      </c>
      <c r="D46" s="6">
        <f t="shared" si="2"/>
        <v>331.0051478</v>
      </c>
      <c r="E46" s="6">
        <f t="shared" si="5"/>
        <v>126.2154816</v>
      </c>
      <c r="F46" s="6">
        <f t="shared" si="3"/>
        <v>204.7896662</v>
      </c>
      <c r="G46" s="6"/>
      <c r="H46" s="6"/>
      <c r="I46" s="6"/>
      <c r="J46" s="6"/>
    </row>
    <row r="47" ht="12.75" customHeight="1">
      <c r="B47" s="6">
        <f t="shared" si="4"/>
        <v>27333.13359</v>
      </c>
      <c r="C47" s="1">
        <v>17.0</v>
      </c>
      <c r="D47" s="6">
        <f t="shared" si="2"/>
        <v>331.0051478</v>
      </c>
      <c r="E47" s="6">
        <f t="shared" si="5"/>
        <v>125.2768623</v>
      </c>
      <c r="F47" s="6">
        <f t="shared" si="3"/>
        <v>205.7282855</v>
      </c>
      <c r="G47" s="6"/>
      <c r="H47" s="6"/>
      <c r="I47" s="6"/>
      <c r="J47" s="6"/>
    </row>
    <row r="48" ht="12.75" customHeight="1">
      <c r="B48" s="6">
        <f t="shared" si="4"/>
        <v>27127.40531</v>
      </c>
      <c r="C48" s="1">
        <v>18.0</v>
      </c>
      <c r="D48" s="6">
        <f t="shared" si="2"/>
        <v>331.0051478</v>
      </c>
      <c r="E48" s="6">
        <f t="shared" si="5"/>
        <v>124.333941</v>
      </c>
      <c r="F48" s="6">
        <f t="shared" si="3"/>
        <v>206.6712068</v>
      </c>
      <c r="G48" s="6"/>
      <c r="H48" s="6"/>
      <c r="I48" s="6"/>
      <c r="J48" s="6"/>
    </row>
    <row r="49" ht="12.75" customHeight="1">
      <c r="B49" s="6">
        <f t="shared" si="4"/>
        <v>26920.7341</v>
      </c>
      <c r="C49" s="1">
        <v>19.0</v>
      </c>
      <c r="D49" s="6">
        <f t="shared" si="2"/>
        <v>331.0051478</v>
      </c>
      <c r="E49" s="6">
        <f t="shared" si="5"/>
        <v>123.386698</v>
      </c>
      <c r="F49" s="6">
        <f t="shared" si="3"/>
        <v>207.6184498</v>
      </c>
      <c r="G49" s="6"/>
      <c r="H49" s="6"/>
      <c r="I49" s="6"/>
      <c r="J49" s="6"/>
    </row>
    <row r="50" ht="12.75" customHeight="1">
      <c r="B50" s="6">
        <f t="shared" si="4"/>
        <v>26713.11565</v>
      </c>
      <c r="C50" s="1">
        <v>20.0</v>
      </c>
      <c r="D50" s="6">
        <f t="shared" si="2"/>
        <v>331.0051478</v>
      </c>
      <c r="E50" s="6">
        <f t="shared" si="5"/>
        <v>122.4351134</v>
      </c>
      <c r="F50" s="6">
        <f t="shared" si="3"/>
        <v>208.5700344</v>
      </c>
      <c r="G50" s="6"/>
      <c r="H50" s="6"/>
      <c r="I50" s="6"/>
      <c r="J50" s="6"/>
    </row>
    <row r="51" ht="12.75" customHeight="1">
      <c r="B51" s="6">
        <f t="shared" si="4"/>
        <v>26504.54562</v>
      </c>
      <c r="C51" s="1">
        <v>21.0</v>
      </c>
      <c r="D51" s="6">
        <f t="shared" si="2"/>
        <v>331.0051478</v>
      </c>
      <c r="E51" s="6">
        <f t="shared" si="5"/>
        <v>121.4791674</v>
      </c>
      <c r="F51" s="6">
        <f t="shared" si="3"/>
        <v>209.5259804</v>
      </c>
      <c r="G51" s="6"/>
      <c r="H51" s="6"/>
      <c r="I51" s="6"/>
      <c r="J51" s="6"/>
    </row>
    <row r="52" ht="12.75" customHeight="1">
      <c r="B52" s="6">
        <f t="shared" si="4"/>
        <v>26295.01964</v>
      </c>
      <c r="C52" s="1">
        <v>22.0</v>
      </c>
      <c r="D52" s="6">
        <f t="shared" si="2"/>
        <v>331.0051478</v>
      </c>
      <c r="E52" s="6">
        <f t="shared" si="5"/>
        <v>120.51884</v>
      </c>
      <c r="F52" s="6">
        <f t="shared" si="3"/>
        <v>210.4863078</v>
      </c>
      <c r="G52" s="6"/>
      <c r="H52" s="6"/>
      <c r="I52" s="6"/>
      <c r="J52" s="6"/>
    </row>
    <row r="53" ht="12.75" customHeight="1">
      <c r="B53" s="6">
        <f t="shared" si="4"/>
        <v>26084.53333</v>
      </c>
      <c r="C53" s="1">
        <v>23.0</v>
      </c>
      <c r="D53" s="6">
        <f t="shared" si="2"/>
        <v>331.0051478</v>
      </c>
      <c r="E53" s="6">
        <f t="shared" si="5"/>
        <v>119.5541111</v>
      </c>
      <c r="F53" s="6">
        <f t="shared" si="3"/>
        <v>211.4510367</v>
      </c>
      <c r="G53" s="6"/>
      <c r="H53" s="6"/>
      <c r="I53" s="6"/>
      <c r="J53" s="6"/>
    </row>
    <row r="54" ht="12.75" customHeight="1">
      <c r="B54" s="11">
        <f t="shared" si="4"/>
        <v>25873.08229</v>
      </c>
      <c r="C54" s="12">
        <v>24.0</v>
      </c>
      <c r="D54" s="11">
        <f t="shared" si="2"/>
        <v>331.0051478</v>
      </c>
      <c r="E54" s="11">
        <f t="shared" si="5"/>
        <v>118.5849605</v>
      </c>
      <c r="F54" s="11">
        <f t="shared" si="3"/>
        <v>212.4201873</v>
      </c>
      <c r="G54" s="6"/>
      <c r="H54" s="6">
        <f t="shared" ref="H54:J54" si="7">+SUM(D$43:D$54)</f>
        <v>3972.061773</v>
      </c>
      <c r="I54" s="6">
        <f t="shared" si="7"/>
        <v>1486.02061</v>
      </c>
      <c r="J54" s="6">
        <f t="shared" si="7"/>
        <v>2486.041164</v>
      </c>
    </row>
    <row r="55" ht="12.75" customHeight="1">
      <c r="B55" s="6">
        <f t="shared" si="4"/>
        <v>25660.66211</v>
      </c>
      <c r="C55" s="1">
        <v>25.0</v>
      </c>
      <c r="D55" s="6">
        <f t="shared" si="2"/>
        <v>331.0051478</v>
      </c>
      <c r="E55" s="6">
        <f t="shared" si="5"/>
        <v>117.611368</v>
      </c>
      <c r="F55" s="6">
        <f t="shared" si="3"/>
        <v>213.3937798</v>
      </c>
      <c r="G55" s="6"/>
      <c r="H55" s="6"/>
      <c r="I55" s="6"/>
      <c r="J55" s="6"/>
    </row>
    <row r="56" ht="12.75" customHeight="1">
      <c r="B56" s="6">
        <f t="shared" si="4"/>
        <v>25447.26833</v>
      </c>
      <c r="C56" s="1">
        <v>26.0</v>
      </c>
      <c r="D56" s="6">
        <f t="shared" si="2"/>
        <v>331.0051478</v>
      </c>
      <c r="E56" s="6">
        <f t="shared" si="5"/>
        <v>116.6333132</v>
      </c>
      <c r="F56" s="6">
        <f t="shared" si="3"/>
        <v>214.3718346</v>
      </c>
      <c r="G56" s="6"/>
      <c r="H56" s="6"/>
      <c r="I56" s="6"/>
      <c r="J56" s="6"/>
    </row>
    <row r="57" ht="12.75" customHeight="1">
      <c r="B57" s="6">
        <f t="shared" si="4"/>
        <v>25232.89649</v>
      </c>
      <c r="C57" s="1">
        <v>27.0</v>
      </c>
      <c r="D57" s="6">
        <f t="shared" si="2"/>
        <v>331.0051478</v>
      </c>
      <c r="E57" s="6">
        <f t="shared" si="5"/>
        <v>115.6507756</v>
      </c>
      <c r="F57" s="6">
        <f t="shared" si="3"/>
        <v>215.3543722</v>
      </c>
      <c r="G57" s="6"/>
      <c r="H57" s="6"/>
      <c r="I57" s="6"/>
      <c r="J57" s="6"/>
    </row>
    <row r="58" ht="12.75" customHeight="1">
      <c r="B58" s="6">
        <f t="shared" si="4"/>
        <v>25017.54212</v>
      </c>
      <c r="C58" s="1">
        <v>28.0</v>
      </c>
      <c r="D58" s="6">
        <f t="shared" si="2"/>
        <v>331.0051478</v>
      </c>
      <c r="E58" s="6">
        <f t="shared" si="5"/>
        <v>114.6637347</v>
      </c>
      <c r="F58" s="6">
        <f t="shared" si="3"/>
        <v>216.3414131</v>
      </c>
      <c r="G58" s="6"/>
      <c r="H58" s="6"/>
      <c r="I58" s="6"/>
      <c r="J58" s="6"/>
    </row>
    <row r="59" ht="12.75" customHeight="1">
      <c r="B59" s="6">
        <f t="shared" si="4"/>
        <v>24801.20071</v>
      </c>
      <c r="C59" s="1">
        <v>29.0</v>
      </c>
      <c r="D59" s="6">
        <f t="shared" si="2"/>
        <v>331.0051478</v>
      </c>
      <c r="E59" s="6">
        <f t="shared" si="5"/>
        <v>113.6721699</v>
      </c>
      <c r="F59" s="6">
        <f t="shared" si="3"/>
        <v>217.3329779</v>
      </c>
      <c r="G59" s="6"/>
      <c r="H59" s="6"/>
      <c r="I59" s="6"/>
      <c r="J59" s="6"/>
    </row>
    <row r="60" ht="12.75" customHeight="1">
      <c r="B60" s="6">
        <f t="shared" si="4"/>
        <v>24583.86773</v>
      </c>
      <c r="C60" s="1">
        <v>30.0</v>
      </c>
      <c r="D60" s="6">
        <f t="shared" si="2"/>
        <v>331.0051478</v>
      </c>
      <c r="E60" s="6">
        <f t="shared" si="5"/>
        <v>112.6760604</v>
      </c>
      <c r="F60" s="6">
        <f t="shared" si="3"/>
        <v>218.3290874</v>
      </c>
      <c r="G60" s="6"/>
      <c r="H60" s="6"/>
      <c r="I60" s="6"/>
      <c r="J60" s="6"/>
    </row>
    <row r="61" ht="12.75" customHeight="1">
      <c r="B61" s="6">
        <f t="shared" si="4"/>
        <v>24365.53864</v>
      </c>
      <c r="C61" s="1">
        <v>31.0</v>
      </c>
      <c r="D61" s="6">
        <f t="shared" si="2"/>
        <v>331.0051478</v>
      </c>
      <c r="E61" s="6">
        <f t="shared" si="5"/>
        <v>111.6753854</v>
      </c>
      <c r="F61" s="6">
        <f t="shared" si="3"/>
        <v>219.3297623</v>
      </c>
      <c r="G61" s="6"/>
      <c r="H61" s="6"/>
      <c r="I61" s="6"/>
      <c r="J61" s="6"/>
    </row>
    <row r="62" ht="12.75" customHeight="1">
      <c r="B62" s="6">
        <f t="shared" si="4"/>
        <v>24146.20888</v>
      </c>
      <c r="C62" s="1">
        <v>32.0</v>
      </c>
      <c r="D62" s="6">
        <f t="shared" si="2"/>
        <v>331.0051478</v>
      </c>
      <c r="E62" s="6">
        <f t="shared" si="5"/>
        <v>110.670124</v>
      </c>
      <c r="F62" s="6">
        <f t="shared" si="3"/>
        <v>220.3350238</v>
      </c>
      <c r="G62" s="6"/>
      <c r="H62" s="6"/>
      <c r="I62" s="6"/>
      <c r="J62" s="6"/>
    </row>
    <row r="63" ht="12.75" customHeight="1">
      <c r="B63" s="6">
        <f t="shared" si="4"/>
        <v>23925.87386</v>
      </c>
      <c r="C63" s="1">
        <v>33.0</v>
      </c>
      <c r="D63" s="6">
        <f t="shared" si="2"/>
        <v>331.0051478</v>
      </c>
      <c r="E63" s="6">
        <f t="shared" si="5"/>
        <v>109.6602552</v>
      </c>
      <c r="F63" s="6">
        <f t="shared" si="3"/>
        <v>221.3448926</v>
      </c>
      <c r="G63" s="6"/>
      <c r="H63" s="6"/>
      <c r="I63" s="6"/>
      <c r="J63" s="6"/>
    </row>
    <row r="64" ht="12.75" customHeight="1">
      <c r="B64" s="6">
        <f t="shared" si="4"/>
        <v>23704.52896</v>
      </c>
      <c r="C64" s="1">
        <v>34.0</v>
      </c>
      <c r="D64" s="6">
        <f t="shared" si="2"/>
        <v>331.0051478</v>
      </c>
      <c r="E64" s="6">
        <f t="shared" si="5"/>
        <v>108.6457577</v>
      </c>
      <c r="F64" s="6">
        <f t="shared" si="3"/>
        <v>222.35939</v>
      </c>
      <c r="G64" s="6"/>
      <c r="H64" s="6"/>
      <c r="I64" s="6"/>
      <c r="J64" s="6"/>
    </row>
    <row r="65" ht="12.75" customHeight="1">
      <c r="B65" s="6">
        <f t="shared" si="4"/>
        <v>23482.16957</v>
      </c>
      <c r="C65" s="1">
        <v>35.0</v>
      </c>
      <c r="D65" s="6">
        <f t="shared" si="2"/>
        <v>331.0051478</v>
      </c>
      <c r="E65" s="6">
        <f t="shared" si="5"/>
        <v>107.6266105</v>
      </c>
      <c r="F65" s="6">
        <f t="shared" si="3"/>
        <v>223.3785372</v>
      </c>
      <c r="G65" s="6"/>
      <c r="H65" s="6"/>
      <c r="I65" s="6"/>
      <c r="J65" s="6"/>
    </row>
    <row r="66" ht="12.75" customHeight="1">
      <c r="B66" s="11">
        <f t="shared" si="4"/>
        <v>23258.79104</v>
      </c>
      <c r="C66" s="12">
        <v>36.0</v>
      </c>
      <c r="D66" s="11">
        <f t="shared" si="2"/>
        <v>331.0051478</v>
      </c>
      <c r="E66" s="11">
        <f t="shared" si="5"/>
        <v>106.6027922</v>
      </c>
      <c r="F66" s="11">
        <f t="shared" si="3"/>
        <v>224.4023555</v>
      </c>
      <c r="G66" s="6"/>
      <c r="H66" s="6">
        <f t="shared" ref="H66:J66" si="8">+SUM(D$55:D$66)</f>
        <v>3972.061773</v>
      </c>
      <c r="I66" s="6">
        <f t="shared" si="8"/>
        <v>1345.788347</v>
      </c>
      <c r="J66" s="6">
        <f t="shared" si="8"/>
        <v>2626.273426</v>
      </c>
    </row>
    <row r="67" ht="12.75" customHeight="1">
      <c r="B67" s="6">
        <f t="shared" si="4"/>
        <v>23034.38868</v>
      </c>
      <c r="C67" s="1">
        <v>37.0</v>
      </c>
      <c r="D67" s="6">
        <f t="shared" si="2"/>
        <v>331.0051478</v>
      </c>
      <c r="E67" s="6">
        <f t="shared" si="5"/>
        <v>105.5742814</v>
      </c>
      <c r="F67" s="6">
        <f t="shared" si="3"/>
        <v>225.4308663</v>
      </c>
      <c r="G67" s="6"/>
      <c r="H67" s="6"/>
      <c r="I67" s="6"/>
      <c r="J67" s="6"/>
    </row>
    <row r="68" ht="12.75" customHeight="1">
      <c r="B68" s="6">
        <f t="shared" si="4"/>
        <v>22808.95781</v>
      </c>
      <c r="C68" s="1">
        <v>38.0</v>
      </c>
      <c r="D68" s="6">
        <f t="shared" si="2"/>
        <v>331.0051478</v>
      </c>
      <c r="E68" s="6">
        <f t="shared" si="5"/>
        <v>104.5410566</v>
      </c>
      <c r="F68" s="6">
        <f t="shared" si="3"/>
        <v>226.4640911</v>
      </c>
      <c r="G68" s="6"/>
      <c r="H68" s="6"/>
      <c r="I68" s="6"/>
      <c r="J68" s="6"/>
    </row>
    <row r="69" ht="12.75" customHeight="1">
      <c r="B69" s="6">
        <f t="shared" si="4"/>
        <v>22582.49372</v>
      </c>
      <c r="C69" s="1">
        <v>39.0</v>
      </c>
      <c r="D69" s="6">
        <f t="shared" si="2"/>
        <v>331.0051478</v>
      </c>
      <c r="E69" s="6">
        <f t="shared" si="5"/>
        <v>103.5030962</v>
      </c>
      <c r="F69" s="6">
        <f t="shared" si="3"/>
        <v>227.5020516</v>
      </c>
      <c r="G69" s="6"/>
      <c r="H69" s="6"/>
      <c r="I69" s="6"/>
      <c r="J69" s="6"/>
    </row>
    <row r="70" ht="12.75" customHeight="1">
      <c r="B70" s="6">
        <f t="shared" si="4"/>
        <v>22354.99167</v>
      </c>
      <c r="C70" s="1">
        <v>40.0</v>
      </c>
      <c r="D70" s="6">
        <f t="shared" si="2"/>
        <v>331.0051478</v>
      </c>
      <c r="E70" s="6">
        <f t="shared" si="5"/>
        <v>102.4603785</v>
      </c>
      <c r="F70" s="6">
        <f t="shared" si="3"/>
        <v>228.5447693</v>
      </c>
      <c r="G70" s="6"/>
      <c r="H70" s="6"/>
      <c r="I70" s="6"/>
      <c r="J70" s="6"/>
    </row>
    <row r="71" ht="12.75" customHeight="1">
      <c r="B71" s="6">
        <f t="shared" si="4"/>
        <v>22126.4469</v>
      </c>
      <c r="C71" s="1">
        <v>41.0</v>
      </c>
      <c r="D71" s="6">
        <f t="shared" si="2"/>
        <v>331.0051478</v>
      </c>
      <c r="E71" s="6">
        <f t="shared" si="5"/>
        <v>101.4128816</v>
      </c>
      <c r="F71" s="6">
        <f t="shared" si="3"/>
        <v>229.5922661</v>
      </c>
      <c r="G71" s="6"/>
      <c r="H71" s="6"/>
      <c r="I71" s="6"/>
      <c r="J71" s="6"/>
    </row>
    <row r="72" ht="12.75" customHeight="1">
      <c r="B72" s="6">
        <f t="shared" si="4"/>
        <v>21896.85464</v>
      </c>
      <c r="C72" s="1">
        <v>42.0</v>
      </c>
      <c r="D72" s="6">
        <f t="shared" si="2"/>
        <v>331.0051478</v>
      </c>
      <c r="E72" s="6">
        <f t="shared" si="5"/>
        <v>100.3605837</v>
      </c>
      <c r="F72" s="6">
        <f t="shared" si="3"/>
        <v>230.644564</v>
      </c>
      <c r="G72" s="6"/>
      <c r="H72" s="6"/>
      <c r="I72" s="6"/>
      <c r="J72" s="6"/>
    </row>
    <row r="73" ht="12.75" customHeight="1">
      <c r="B73" s="6">
        <f t="shared" si="4"/>
        <v>21666.21007</v>
      </c>
      <c r="C73" s="1">
        <v>43.0</v>
      </c>
      <c r="D73" s="6">
        <f t="shared" si="2"/>
        <v>331.0051478</v>
      </c>
      <c r="E73" s="6">
        <f t="shared" si="5"/>
        <v>99.30346283</v>
      </c>
      <c r="F73" s="6">
        <f t="shared" si="3"/>
        <v>231.701685</v>
      </c>
      <c r="G73" s="6"/>
      <c r="H73" s="6"/>
      <c r="I73" s="6"/>
      <c r="J73" s="6"/>
    </row>
    <row r="74" ht="12.75" customHeight="1">
      <c r="B74" s="6">
        <f t="shared" si="4"/>
        <v>21434.50839</v>
      </c>
      <c r="C74" s="1">
        <v>44.0</v>
      </c>
      <c r="D74" s="6">
        <f t="shared" si="2"/>
        <v>331.0051478</v>
      </c>
      <c r="E74" s="6">
        <f t="shared" si="5"/>
        <v>98.24149677</v>
      </c>
      <c r="F74" s="6">
        <f t="shared" si="3"/>
        <v>232.763651</v>
      </c>
      <c r="G74" s="6"/>
      <c r="H74" s="6"/>
      <c r="I74" s="6"/>
      <c r="J74" s="6"/>
    </row>
    <row r="75" ht="12.75" customHeight="1">
      <c r="B75" s="6">
        <f t="shared" si="4"/>
        <v>21201.74474</v>
      </c>
      <c r="C75" s="1">
        <v>45.0</v>
      </c>
      <c r="D75" s="6">
        <f t="shared" si="2"/>
        <v>331.0051478</v>
      </c>
      <c r="E75" s="6">
        <f t="shared" si="5"/>
        <v>97.17466337</v>
      </c>
      <c r="F75" s="6">
        <f t="shared" si="3"/>
        <v>233.8304844</v>
      </c>
      <c r="G75" s="6"/>
      <c r="H75" s="6"/>
      <c r="I75" s="6"/>
      <c r="J75" s="6"/>
    </row>
    <row r="76" ht="12.75" customHeight="1">
      <c r="B76" s="6">
        <f t="shared" si="4"/>
        <v>20967.91425</v>
      </c>
      <c r="C76" s="1">
        <v>46.0</v>
      </c>
      <c r="D76" s="6">
        <f t="shared" si="2"/>
        <v>331.0051478</v>
      </c>
      <c r="E76" s="6">
        <f t="shared" si="5"/>
        <v>96.10294032</v>
      </c>
      <c r="F76" s="6">
        <f t="shared" si="3"/>
        <v>234.9022075</v>
      </c>
      <c r="G76" s="6"/>
      <c r="H76" s="6"/>
      <c r="I76" s="6"/>
      <c r="J76" s="6"/>
    </row>
    <row r="77" ht="12.75" customHeight="1">
      <c r="B77" s="6">
        <f t="shared" si="4"/>
        <v>20733.01204</v>
      </c>
      <c r="C77" s="1">
        <v>47.0</v>
      </c>
      <c r="D77" s="6">
        <f t="shared" si="2"/>
        <v>331.0051478</v>
      </c>
      <c r="E77" s="6">
        <f t="shared" si="5"/>
        <v>95.0263052</v>
      </c>
      <c r="F77" s="6">
        <f t="shared" si="3"/>
        <v>235.9788426</v>
      </c>
      <c r="G77" s="6"/>
      <c r="H77" s="6"/>
      <c r="I77" s="6"/>
      <c r="J77" s="6"/>
    </row>
    <row r="78" ht="12.75" customHeight="1">
      <c r="B78" s="11">
        <f t="shared" si="4"/>
        <v>20497.0332</v>
      </c>
      <c r="C78" s="12">
        <v>48.0</v>
      </c>
      <c r="D78" s="11">
        <f t="shared" si="2"/>
        <v>331.0051478</v>
      </c>
      <c r="E78" s="11">
        <f t="shared" si="5"/>
        <v>93.9447355</v>
      </c>
      <c r="F78" s="11">
        <f t="shared" si="3"/>
        <v>237.0604123</v>
      </c>
      <c r="G78" s="6"/>
      <c r="H78" s="6">
        <f t="shared" ref="H78:J78" si="9">+SUM(D$67:D$78)</f>
        <v>3972.061773</v>
      </c>
      <c r="I78" s="6">
        <f t="shared" si="9"/>
        <v>1197.645882</v>
      </c>
      <c r="J78" s="6">
        <f t="shared" si="9"/>
        <v>2774.415891</v>
      </c>
    </row>
    <row r="79" ht="12.75" customHeight="1">
      <c r="B79" s="6">
        <f t="shared" si="4"/>
        <v>20259.97279</v>
      </c>
      <c r="C79" s="1">
        <v>49.0</v>
      </c>
      <c r="D79" s="6">
        <f t="shared" si="2"/>
        <v>331.0051478</v>
      </c>
      <c r="E79" s="6">
        <f t="shared" si="5"/>
        <v>92.85820862</v>
      </c>
      <c r="F79" s="6">
        <f t="shared" si="3"/>
        <v>238.1469392</v>
      </c>
      <c r="G79" s="6"/>
      <c r="H79" s="6"/>
      <c r="I79" s="6"/>
      <c r="J79" s="6"/>
    </row>
    <row r="80" ht="12.75" customHeight="1">
      <c r="B80" s="6">
        <f t="shared" si="4"/>
        <v>20021.82585</v>
      </c>
      <c r="C80" s="1">
        <v>50.0</v>
      </c>
      <c r="D80" s="6">
        <f t="shared" si="2"/>
        <v>331.0051478</v>
      </c>
      <c r="E80" s="6">
        <f t="shared" si="5"/>
        <v>91.76670181</v>
      </c>
      <c r="F80" s="6">
        <f t="shared" si="3"/>
        <v>239.238446</v>
      </c>
      <c r="G80" s="6"/>
      <c r="H80" s="6"/>
      <c r="I80" s="6"/>
      <c r="J80" s="6"/>
    </row>
    <row r="81" ht="12.75" customHeight="1">
      <c r="B81" s="6">
        <f t="shared" si="4"/>
        <v>19782.5874</v>
      </c>
      <c r="C81" s="1">
        <v>51.0</v>
      </c>
      <c r="D81" s="6">
        <f t="shared" si="2"/>
        <v>331.0051478</v>
      </c>
      <c r="E81" s="6">
        <f t="shared" si="5"/>
        <v>90.67019227</v>
      </c>
      <c r="F81" s="6">
        <f t="shared" si="3"/>
        <v>240.3349555</v>
      </c>
      <c r="G81" s="6"/>
      <c r="H81" s="6"/>
      <c r="I81" s="6"/>
      <c r="J81" s="6"/>
    </row>
    <row r="82" ht="12.75" customHeight="1">
      <c r="B82" s="6">
        <f t="shared" si="4"/>
        <v>19542.25245</v>
      </c>
      <c r="C82" s="1">
        <v>52.0</v>
      </c>
      <c r="D82" s="6">
        <f t="shared" si="2"/>
        <v>331.0051478</v>
      </c>
      <c r="E82" s="6">
        <f t="shared" si="5"/>
        <v>89.56865705</v>
      </c>
      <c r="F82" s="6">
        <f t="shared" si="3"/>
        <v>241.4364907</v>
      </c>
      <c r="G82" s="6"/>
      <c r="H82" s="6"/>
      <c r="I82" s="6"/>
      <c r="J82" s="6"/>
    </row>
    <row r="83" ht="12.75" customHeight="1">
      <c r="B83" s="6">
        <f t="shared" si="4"/>
        <v>19300.81596</v>
      </c>
      <c r="C83" s="1">
        <v>53.0</v>
      </c>
      <c r="D83" s="6">
        <f t="shared" si="2"/>
        <v>331.0051478</v>
      </c>
      <c r="E83" s="6">
        <f t="shared" si="5"/>
        <v>88.46207314</v>
      </c>
      <c r="F83" s="6">
        <f t="shared" si="3"/>
        <v>242.5430746</v>
      </c>
      <c r="G83" s="6"/>
      <c r="H83" s="6"/>
      <c r="I83" s="6"/>
      <c r="J83" s="6"/>
    </row>
    <row r="84" ht="12.75" customHeight="1">
      <c r="B84" s="6">
        <f t="shared" si="4"/>
        <v>19058.27288</v>
      </c>
      <c r="C84" s="1">
        <v>54.0</v>
      </c>
      <c r="D84" s="6">
        <f t="shared" si="2"/>
        <v>331.0051478</v>
      </c>
      <c r="E84" s="6">
        <f t="shared" si="5"/>
        <v>87.35041738</v>
      </c>
      <c r="F84" s="6">
        <f t="shared" si="3"/>
        <v>243.6547304</v>
      </c>
      <c r="G84" s="6"/>
      <c r="H84" s="6"/>
      <c r="I84" s="6"/>
      <c r="J84" s="6"/>
    </row>
    <row r="85" ht="12.75" customHeight="1">
      <c r="B85" s="6">
        <f t="shared" si="4"/>
        <v>18814.61815</v>
      </c>
      <c r="C85" s="1">
        <v>55.0</v>
      </c>
      <c r="D85" s="6">
        <f t="shared" si="2"/>
        <v>331.0051478</v>
      </c>
      <c r="E85" s="6">
        <f t="shared" si="5"/>
        <v>86.23366653</v>
      </c>
      <c r="F85" s="6">
        <f t="shared" si="3"/>
        <v>244.7714812</v>
      </c>
      <c r="G85" s="6"/>
      <c r="H85" s="6"/>
      <c r="I85" s="6"/>
      <c r="J85" s="6"/>
    </row>
    <row r="86" ht="12.75" customHeight="1">
      <c r="B86" s="6">
        <f t="shared" si="4"/>
        <v>18569.84667</v>
      </c>
      <c r="C86" s="1">
        <v>56.0</v>
      </c>
      <c r="D86" s="6">
        <f t="shared" si="2"/>
        <v>331.0051478</v>
      </c>
      <c r="E86" s="6">
        <f t="shared" si="5"/>
        <v>85.11179724</v>
      </c>
      <c r="F86" s="6">
        <f t="shared" si="3"/>
        <v>245.8933505</v>
      </c>
      <c r="G86" s="6"/>
      <c r="H86" s="6"/>
      <c r="I86" s="6"/>
      <c r="J86" s="6"/>
    </row>
    <row r="87" ht="12.75" customHeight="1">
      <c r="B87" s="6">
        <f t="shared" si="4"/>
        <v>18323.95332</v>
      </c>
      <c r="C87" s="1">
        <v>57.0</v>
      </c>
      <c r="D87" s="6">
        <f t="shared" si="2"/>
        <v>331.0051478</v>
      </c>
      <c r="E87" s="6">
        <f t="shared" si="5"/>
        <v>83.98478605</v>
      </c>
      <c r="F87" s="6">
        <f t="shared" si="3"/>
        <v>247.0203617</v>
      </c>
      <c r="G87" s="6"/>
      <c r="H87" s="6"/>
      <c r="I87" s="6"/>
      <c r="J87" s="6"/>
    </row>
    <row r="88" ht="12.75" customHeight="1">
      <c r="B88" s="6">
        <f t="shared" si="4"/>
        <v>18076.93296</v>
      </c>
      <c r="C88" s="1">
        <v>58.0</v>
      </c>
      <c r="D88" s="6">
        <f t="shared" si="2"/>
        <v>331.0051478</v>
      </c>
      <c r="E88" s="6">
        <f t="shared" si="5"/>
        <v>82.85260939</v>
      </c>
      <c r="F88" s="6">
        <f t="shared" si="3"/>
        <v>248.1525384</v>
      </c>
      <c r="G88" s="6"/>
      <c r="H88" s="6"/>
      <c r="I88" s="6"/>
      <c r="J88" s="6"/>
    </row>
    <row r="89" ht="12.75" customHeight="1">
      <c r="B89" s="6">
        <f t="shared" si="4"/>
        <v>17828.78042</v>
      </c>
      <c r="C89" s="1">
        <v>59.0</v>
      </c>
      <c r="D89" s="6">
        <f t="shared" si="2"/>
        <v>331.0051478</v>
      </c>
      <c r="E89" s="6">
        <f t="shared" si="5"/>
        <v>81.71524359</v>
      </c>
      <c r="F89" s="6">
        <f t="shared" si="3"/>
        <v>249.2899042</v>
      </c>
      <c r="G89" s="6"/>
      <c r="H89" s="6"/>
      <c r="I89" s="6"/>
      <c r="J89" s="6"/>
    </row>
    <row r="90" ht="12.75" customHeight="1">
      <c r="B90" s="11">
        <f t="shared" si="4"/>
        <v>17579.49052</v>
      </c>
      <c r="C90" s="12">
        <v>60.0</v>
      </c>
      <c r="D90" s="11">
        <f t="shared" si="2"/>
        <v>331.0051478</v>
      </c>
      <c r="E90" s="11">
        <f t="shared" si="5"/>
        <v>80.57266487</v>
      </c>
      <c r="F90" s="11">
        <f t="shared" si="3"/>
        <v>250.4324829</v>
      </c>
      <c r="G90" s="6"/>
      <c r="H90" s="6">
        <f t="shared" ref="H90:J90" si="10">+SUM(D$79:D$90)</f>
        <v>3972.061773</v>
      </c>
      <c r="I90" s="6">
        <f t="shared" si="10"/>
        <v>1041.147018</v>
      </c>
      <c r="J90" s="6">
        <f t="shared" si="10"/>
        <v>2930.914755</v>
      </c>
    </row>
    <row r="91" ht="12.75" customHeight="1">
      <c r="B91" s="6">
        <f t="shared" si="4"/>
        <v>17329.05803</v>
      </c>
      <c r="C91" s="1">
        <v>61.0</v>
      </c>
      <c r="D91" s="6">
        <f t="shared" si="2"/>
        <v>331.0051478</v>
      </c>
      <c r="E91" s="6">
        <f t="shared" si="5"/>
        <v>79.42484932</v>
      </c>
      <c r="F91" s="6">
        <f t="shared" si="3"/>
        <v>251.5802985</v>
      </c>
      <c r="G91" s="6"/>
      <c r="H91" s="6"/>
      <c r="I91" s="6"/>
      <c r="J91" s="6"/>
    </row>
    <row r="92" ht="12.75" customHeight="1">
      <c r="B92" s="6">
        <f t="shared" si="4"/>
        <v>17077.47773</v>
      </c>
      <c r="C92" s="1">
        <v>62.0</v>
      </c>
      <c r="D92" s="6">
        <f t="shared" si="2"/>
        <v>331.0051478</v>
      </c>
      <c r="E92" s="6">
        <f t="shared" si="5"/>
        <v>78.27177295</v>
      </c>
      <c r="F92" s="6">
        <f t="shared" si="3"/>
        <v>252.7333748</v>
      </c>
      <c r="G92" s="6"/>
      <c r="H92" s="6"/>
      <c r="I92" s="6"/>
      <c r="J92" s="6"/>
    </row>
    <row r="93" ht="12.75" customHeight="1">
      <c r="B93" s="6">
        <f t="shared" si="4"/>
        <v>16824.74436</v>
      </c>
      <c r="C93" s="1">
        <v>63.0</v>
      </c>
      <c r="D93" s="6">
        <f t="shared" si="2"/>
        <v>331.0051478</v>
      </c>
      <c r="E93" s="6">
        <f t="shared" si="5"/>
        <v>77.11341165</v>
      </c>
      <c r="F93" s="6">
        <f t="shared" si="3"/>
        <v>253.8917361</v>
      </c>
      <c r="G93" s="6"/>
      <c r="H93" s="6"/>
      <c r="I93" s="6"/>
      <c r="J93" s="6"/>
    </row>
    <row r="94" ht="12.75" customHeight="1">
      <c r="B94" s="6">
        <f t="shared" si="4"/>
        <v>16570.85262</v>
      </c>
      <c r="C94" s="1">
        <v>64.0</v>
      </c>
      <c r="D94" s="6">
        <f t="shared" si="2"/>
        <v>331.0051478</v>
      </c>
      <c r="E94" s="6">
        <f t="shared" si="5"/>
        <v>75.94974119</v>
      </c>
      <c r="F94" s="6">
        <f t="shared" si="3"/>
        <v>255.0554066</v>
      </c>
      <c r="G94" s="6"/>
      <c r="H94" s="6"/>
      <c r="I94" s="6"/>
      <c r="J94" s="6"/>
    </row>
    <row r="95" ht="12.75" customHeight="1">
      <c r="B95" s="6">
        <f t="shared" si="4"/>
        <v>16315.79722</v>
      </c>
      <c r="C95" s="1">
        <v>65.0</v>
      </c>
      <c r="D95" s="6">
        <f t="shared" si="2"/>
        <v>331.0051478</v>
      </c>
      <c r="E95" s="6">
        <f t="shared" si="5"/>
        <v>74.78073725</v>
      </c>
      <c r="F95" s="6">
        <f t="shared" si="3"/>
        <v>256.2244105</v>
      </c>
      <c r="G95" s="6"/>
      <c r="H95" s="6"/>
      <c r="I95" s="6"/>
      <c r="J95" s="6"/>
    </row>
    <row r="96" ht="12.75" customHeight="1">
      <c r="B96" s="6">
        <f t="shared" si="4"/>
        <v>16059.57281</v>
      </c>
      <c r="C96" s="1">
        <v>66.0</v>
      </c>
      <c r="D96" s="6">
        <f t="shared" si="2"/>
        <v>331.0051478</v>
      </c>
      <c r="E96" s="6">
        <f t="shared" si="5"/>
        <v>73.60637536</v>
      </c>
      <c r="F96" s="6">
        <f t="shared" si="3"/>
        <v>257.3987724</v>
      </c>
      <c r="G96" s="6"/>
      <c r="H96" s="6"/>
      <c r="I96" s="6"/>
      <c r="J96" s="6"/>
    </row>
    <row r="97" ht="12.75" customHeight="1">
      <c r="B97" s="6">
        <f t="shared" si="4"/>
        <v>15802.17403</v>
      </c>
      <c r="C97" s="1">
        <v>67.0</v>
      </c>
      <c r="D97" s="6">
        <f t="shared" si="2"/>
        <v>331.0051478</v>
      </c>
      <c r="E97" s="6">
        <f t="shared" si="5"/>
        <v>72.42663099</v>
      </c>
      <c r="F97" s="6">
        <f t="shared" si="3"/>
        <v>258.5785168</v>
      </c>
      <c r="G97" s="6"/>
      <c r="H97" s="6"/>
      <c r="I97" s="6"/>
      <c r="J97" s="6"/>
    </row>
    <row r="98" ht="12.75" customHeight="1">
      <c r="B98" s="6">
        <f t="shared" si="4"/>
        <v>15543.59552</v>
      </c>
      <c r="C98" s="1">
        <v>68.0</v>
      </c>
      <c r="D98" s="6">
        <f t="shared" si="2"/>
        <v>331.0051478</v>
      </c>
      <c r="E98" s="6">
        <f t="shared" si="5"/>
        <v>71.24147946</v>
      </c>
      <c r="F98" s="6">
        <f t="shared" si="3"/>
        <v>259.7636683</v>
      </c>
      <c r="G98" s="6"/>
      <c r="H98" s="6"/>
      <c r="I98" s="6"/>
      <c r="J98" s="6"/>
    </row>
    <row r="99" ht="12.75" customHeight="1">
      <c r="B99" s="6">
        <f t="shared" si="4"/>
        <v>15283.83185</v>
      </c>
      <c r="C99" s="1">
        <v>69.0</v>
      </c>
      <c r="D99" s="6">
        <f t="shared" si="2"/>
        <v>331.0051478</v>
      </c>
      <c r="E99" s="6">
        <f t="shared" si="5"/>
        <v>70.05089598</v>
      </c>
      <c r="F99" s="6">
        <f t="shared" si="3"/>
        <v>260.9542518</v>
      </c>
      <c r="G99" s="6"/>
      <c r="H99" s="6"/>
      <c r="I99" s="6"/>
      <c r="J99" s="6"/>
    </row>
    <row r="100" ht="12.75" customHeight="1">
      <c r="B100" s="6">
        <f t="shared" si="4"/>
        <v>15022.8776</v>
      </c>
      <c r="C100" s="1">
        <v>70.0</v>
      </c>
      <c r="D100" s="6">
        <f t="shared" si="2"/>
        <v>331.0051478</v>
      </c>
      <c r="E100" s="6">
        <f t="shared" si="5"/>
        <v>68.85485566</v>
      </c>
      <c r="F100" s="6">
        <f t="shared" si="3"/>
        <v>262.1502921</v>
      </c>
      <c r="G100" s="6"/>
      <c r="H100" s="6"/>
      <c r="I100" s="6"/>
      <c r="J100" s="6"/>
    </row>
    <row r="101" ht="12.75" customHeight="1">
      <c r="B101" s="6">
        <f t="shared" si="4"/>
        <v>14760.72731</v>
      </c>
      <c r="C101" s="1">
        <v>71.0</v>
      </c>
      <c r="D101" s="6">
        <f t="shared" si="2"/>
        <v>331.0051478</v>
      </c>
      <c r="E101" s="6">
        <f t="shared" si="5"/>
        <v>67.65333348</v>
      </c>
      <c r="F101" s="6">
        <f t="shared" si="3"/>
        <v>263.3518143</v>
      </c>
      <c r="G101" s="6"/>
      <c r="H101" s="6"/>
      <c r="I101" s="6"/>
      <c r="J101" s="6"/>
    </row>
    <row r="102" ht="12.75" customHeight="1">
      <c r="B102" s="11">
        <f t="shared" si="4"/>
        <v>14497.37549</v>
      </c>
      <c r="C102" s="12">
        <v>72.0</v>
      </c>
      <c r="D102" s="11">
        <f t="shared" si="2"/>
        <v>331.0051478</v>
      </c>
      <c r="E102" s="11">
        <f t="shared" si="5"/>
        <v>66.44630433</v>
      </c>
      <c r="F102" s="11">
        <f t="shared" si="3"/>
        <v>264.5588434</v>
      </c>
      <c r="G102" s="6"/>
      <c r="H102" s="6">
        <f t="shared" ref="H102:J102" si="11">+SUM(D$91:D$102)</f>
        <v>3972.061773</v>
      </c>
      <c r="I102" s="6">
        <f t="shared" si="11"/>
        <v>875.8203876</v>
      </c>
      <c r="J102" s="6">
        <f t="shared" si="11"/>
        <v>3096.241386</v>
      </c>
    </row>
    <row r="103" ht="12.75" customHeight="1">
      <c r="B103" s="6">
        <f t="shared" si="4"/>
        <v>14232.81665</v>
      </c>
      <c r="C103" s="1">
        <v>73.0</v>
      </c>
      <c r="D103" s="6">
        <f t="shared" si="2"/>
        <v>331.0051478</v>
      </c>
      <c r="E103" s="6">
        <f t="shared" si="5"/>
        <v>65.23374297</v>
      </c>
      <c r="F103" s="6">
        <f t="shared" si="3"/>
        <v>265.7714048</v>
      </c>
      <c r="G103" s="6"/>
      <c r="H103" s="6"/>
      <c r="I103" s="6"/>
      <c r="J103" s="6"/>
    </row>
    <row r="104" ht="12.75" customHeight="1">
      <c r="B104" s="6">
        <f t="shared" si="4"/>
        <v>13967.04524</v>
      </c>
      <c r="C104" s="1">
        <v>74.0</v>
      </c>
      <c r="D104" s="6">
        <f t="shared" si="2"/>
        <v>331.0051478</v>
      </c>
      <c r="E104" s="6">
        <f t="shared" si="5"/>
        <v>64.01562403</v>
      </c>
      <c r="F104" s="6">
        <f t="shared" si="3"/>
        <v>266.9895237</v>
      </c>
      <c r="G104" s="6"/>
      <c r="H104" s="6"/>
      <c r="I104" s="6"/>
      <c r="J104" s="6"/>
    </row>
    <row r="105" ht="12.75" customHeight="1">
      <c r="B105" s="6">
        <f t="shared" si="4"/>
        <v>13700.05572</v>
      </c>
      <c r="C105" s="1">
        <v>75.0</v>
      </c>
      <c r="D105" s="6">
        <f t="shared" si="2"/>
        <v>331.0051478</v>
      </c>
      <c r="E105" s="6">
        <f t="shared" si="5"/>
        <v>62.79192205</v>
      </c>
      <c r="F105" s="6">
        <f t="shared" si="3"/>
        <v>268.2132257</v>
      </c>
      <c r="G105" s="6"/>
      <c r="H105" s="6"/>
      <c r="I105" s="6"/>
      <c r="J105" s="6"/>
    </row>
    <row r="106" ht="12.75" customHeight="1">
      <c r="B106" s="6">
        <f t="shared" si="4"/>
        <v>13431.84249</v>
      </c>
      <c r="C106" s="1">
        <v>76.0</v>
      </c>
      <c r="D106" s="6">
        <f t="shared" si="2"/>
        <v>331.0051478</v>
      </c>
      <c r="E106" s="6">
        <f t="shared" si="5"/>
        <v>61.56261143</v>
      </c>
      <c r="F106" s="6">
        <f t="shared" si="3"/>
        <v>269.4425364</v>
      </c>
      <c r="G106" s="6"/>
      <c r="H106" s="6"/>
      <c r="I106" s="6"/>
      <c r="J106" s="6"/>
    </row>
    <row r="107" ht="12.75" customHeight="1">
      <c r="B107" s="6">
        <f t="shared" si="4"/>
        <v>13162.39996</v>
      </c>
      <c r="C107" s="1">
        <v>77.0</v>
      </c>
      <c r="D107" s="6">
        <f t="shared" si="2"/>
        <v>331.0051478</v>
      </c>
      <c r="E107" s="6">
        <f t="shared" si="5"/>
        <v>60.32766647</v>
      </c>
      <c r="F107" s="6">
        <f t="shared" si="3"/>
        <v>270.6774813</v>
      </c>
      <c r="G107" s="6"/>
      <c r="H107" s="6"/>
      <c r="I107" s="6"/>
      <c r="J107" s="6"/>
    </row>
    <row r="108" ht="12.75" customHeight="1">
      <c r="B108" s="6">
        <f t="shared" si="4"/>
        <v>12891.72248</v>
      </c>
      <c r="C108" s="1">
        <v>78.0</v>
      </c>
      <c r="D108" s="6">
        <f t="shared" si="2"/>
        <v>331.0051478</v>
      </c>
      <c r="E108" s="6">
        <f t="shared" si="5"/>
        <v>59.08706135</v>
      </c>
      <c r="F108" s="6">
        <f t="shared" si="3"/>
        <v>271.9180864</v>
      </c>
      <c r="G108" s="6"/>
      <c r="H108" s="6"/>
      <c r="I108" s="6"/>
      <c r="J108" s="6"/>
    </row>
    <row r="109" ht="12.75" customHeight="1">
      <c r="B109" s="6">
        <f t="shared" si="4"/>
        <v>12619.80439</v>
      </c>
      <c r="C109" s="1">
        <v>79.0</v>
      </c>
      <c r="D109" s="6">
        <f t="shared" si="2"/>
        <v>331.0051478</v>
      </c>
      <c r="E109" s="6">
        <f t="shared" si="5"/>
        <v>57.84077012</v>
      </c>
      <c r="F109" s="6">
        <f t="shared" si="3"/>
        <v>273.1643777</v>
      </c>
      <c r="G109" s="6"/>
      <c r="H109" s="6"/>
      <c r="I109" s="6"/>
      <c r="J109" s="6"/>
    </row>
    <row r="110" ht="12.75" customHeight="1">
      <c r="B110" s="6">
        <f t="shared" si="4"/>
        <v>12346.64001</v>
      </c>
      <c r="C110" s="1">
        <v>80.0</v>
      </c>
      <c r="D110" s="6">
        <f t="shared" si="2"/>
        <v>331.0051478</v>
      </c>
      <c r="E110" s="6">
        <f t="shared" si="5"/>
        <v>56.58876672</v>
      </c>
      <c r="F110" s="6">
        <f t="shared" si="3"/>
        <v>274.4163811</v>
      </c>
      <c r="G110" s="6"/>
      <c r="H110" s="6"/>
      <c r="I110" s="6"/>
      <c r="J110" s="6"/>
    </row>
    <row r="111" ht="12.75" customHeight="1">
      <c r="B111" s="6">
        <f t="shared" si="4"/>
        <v>12072.22363</v>
      </c>
      <c r="C111" s="1">
        <v>81.0</v>
      </c>
      <c r="D111" s="6">
        <f t="shared" si="2"/>
        <v>331.0051478</v>
      </c>
      <c r="E111" s="6">
        <f t="shared" si="5"/>
        <v>55.33102497</v>
      </c>
      <c r="F111" s="6">
        <f t="shared" si="3"/>
        <v>275.6741228</v>
      </c>
      <c r="G111" s="6"/>
      <c r="H111" s="6"/>
      <c r="I111" s="6"/>
      <c r="J111" s="6"/>
    </row>
    <row r="112" ht="12.75" customHeight="1">
      <c r="B112" s="6">
        <f t="shared" si="4"/>
        <v>11796.54951</v>
      </c>
      <c r="C112" s="1">
        <v>82.0</v>
      </c>
      <c r="D112" s="6">
        <f t="shared" si="2"/>
        <v>331.0051478</v>
      </c>
      <c r="E112" s="6">
        <f t="shared" si="5"/>
        <v>54.06751858</v>
      </c>
      <c r="F112" s="6">
        <f t="shared" si="3"/>
        <v>276.9376292</v>
      </c>
      <c r="G112" s="6"/>
      <c r="H112" s="6"/>
      <c r="I112" s="6"/>
      <c r="J112" s="6"/>
    </row>
    <row r="113" ht="12.75" customHeight="1">
      <c r="B113" s="6">
        <f t="shared" si="4"/>
        <v>11519.61188</v>
      </c>
      <c r="C113" s="1">
        <v>83.0</v>
      </c>
      <c r="D113" s="6">
        <f t="shared" si="2"/>
        <v>331.0051478</v>
      </c>
      <c r="E113" s="6">
        <f t="shared" si="5"/>
        <v>52.79822111</v>
      </c>
      <c r="F113" s="6">
        <f t="shared" si="3"/>
        <v>278.2069267</v>
      </c>
      <c r="G113" s="6"/>
      <c r="H113" s="6"/>
      <c r="I113" s="6"/>
      <c r="J113" s="6"/>
    </row>
    <row r="114" ht="12.75" customHeight="1">
      <c r="B114" s="11">
        <f t="shared" si="4"/>
        <v>11241.40495</v>
      </c>
      <c r="C114" s="12">
        <v>84.0</v>
      </c>
      <c r="D114" s="11">
        <f t="shared" si="2"/>
        <v>331.0051478</v>
      </c>
      <c r="E114" s="11">
        <f t="shared" si="5"/>
        <v>51.52310603</v>
      </c>
      <c r="F114" s="11">
        <f t="shared" si="3"/>
        <v>279.4820418</v>
      </c>
      <c r="G114" s="6"/>
      <c r="H114" s="6">
        <f t="shared" ref="H114:J114" si="12">+SUM(D$103:D$114)</f>
        <v>3972.061773</v>
      </c>
      <c r="I114" s="6">
        <f t="shared" si="12"/>
        <v>701.1680358</v>
      </c>
      <c r="J114" s="6">
        <f t="shared" si="12"/>
        <v>3270.893738</v>
      </c>
    </row>
    <row r="115" ht="12.75" customHeight="1">
      <c r="B115" s="6">
        <f t="shared" si="4"/>
        <v>10961.92291</v>
      </c>
      <c r="C115" s="1">
        <v>85.0</v>
      </c>
      <c r="D115" s="6">
        <f t="shared" si="2"/>
        <v>331.0051478</v>
      </c>
      <c r="E115" s="6">
        <f t="shared" si="5"/>
        <v>50.24214667</v>
      </c>
      <c r="F115" s="6">
        <f t="shared" si="3"/>
        <v>280.7630011</v>
      </c>
      <c r="G115" s="6"/>
      <c r="H115" s="6"/>
      <c r="I115" s="6"/>
      <c r="J115" s="6"/>
    </row>
    <row r="116" ht="12.75" customHeight="1">
      <c r="B116" s="6">
        <f t="shared" si="4"/>
        <v>10681.15991</v>
      </c>
      <c r="C116" s="1">
        <v>86.0</v>
      </c>
      <c r="D116" s="6">
        <f t="shared" si="2"/>
        <v>331.0051478</v>
      </c>
      <c r="E116" s="6">
        <f t="shared" si="5"/>
        <v>48.95531625</v>
      </c>
      <c r="F116" s="6">
        <f t="shared" si="3"/>
        <v>282.0498315</v>
      </c>
      <c r="G116" s="6"/>
      <c r="H116" s="6"/>
      <c r="I116" s="6"/>
      <c r="J116" s="6"/>
    </row>
    <row r="117" ht="12.75" customHeight="1">
      <c r="B117" s="6">
        <f t="shared" si="4"/>
        <v>10399.11008</v>
      </c>
      <c r="C117" s="1">
        <v>87.0</v>
      </c>
      <c r="D117" s="6">
        <f t="shared" si="2"/>
        <v>331.0051478</v>
      </c>
      <c r="E117" s="6">
        <f t="shared" si="5"/>
        <v>47.66258785</v>
      </c>
      <c r="F117" s="6">
        <f t="shared" si="3"/>
        <v>283.3425599</v>
      </c>
      <c r="G117" s="6"/>
      <c r="H117" s="6"/>
      <c r="I117" s="6"/>
      <c r="J117" s="6"/>
    </row>
    <row r="118" ht="12.75" customHeight="1">
      <c r="B118" s="6">
        <f t="shared" si="4"/>
        <v>10115.76752</v>
      </c>
      <c r="C118" s="1">
        <v>88.0</v>
      </c>
      <c r="D118" s="6">
        <f t="shared" si="2"/>
        <v>331.0051478</v>
      </c>
      <c r="E118" s="6">
        <f t="shared" si="5"/>
        <v>46.36393446</v>
      </c>
      <c r="F118" s="6">
        <f t="shared" si="3"/>
        <v>284.6412133</v>
      </c>
      <c r="G118" s="6"/>
      <c r="H118" s="6"/>
      <c r="I118" s="6"/>
      <c r="J118" s="6"/>
    </row>
    <row r="119" ht="12.75" customHeight="1">
      <c r="B119" s="6">
        <f t="shared" si="4"/>
        <v>9831.126304</v>
      </c>
      <c r="C119" s="1">
        <v>89.0</v>
      </c>
      <c r="D119" s="6">
        <f t="shared" si="2"/>
        <v>331.0051478</v>
      </c>
      <c r="E119" s="6">
        <f t="shared" si="5"/>
        <v>45.05932889</v>
      </c>
      <c r="F119" s="6">
        <f t="shared" si="3"/>
        <v>285.9458189</v>
      </c>
      <c r="G119" s="6"/>
      <c r="H119" s="6"/>
      <c r="I119" s="6"/>
      <c r="J119" s="6"/>
    </row>
    <row r="120" ht="12.75" customHeight="1">
      <c r="B120" s="6">
        <f t="shared" si="4"/>
        <v>9545.180485</v>
      </c>
      <c r="C120" s="1">
        <v>90.0</v>
      </c>
      <c r="D120" s="6">
        <f t="shared" si="2"/>
        <v>331.0051478</v>
      </c>
      <c r="E120" s="6">
        <f t="shared" si="5"/>
        <v>43.74874389</v>
      </c>
      <c r="F120" s="6">
        <f t="shared" si="3"/>
        <v>287.2564039</v>
      </c>
      <c r="G120" s="6"/>
      <c r="H120" s="6"/>
      <c r="I120" s="6"/>
      <c r="J120" s="6"/>
    </row>
    <row r="121" ht="12.75" customHeight="1">
      <c r="B121" s="6">
        <f t="shared" si="4"/>
        <v>9257.924081</v>
      </c>
      <c r="C121" s="1">
        <v>91.0</v>
      </c>
      <c r="D121" s="6">
        <f t="shared" si="2"/>
        <v>331.0051478</v>
      </c>
      <c r="E121" s="6">
        <f t="shared" si="5"/>
        <v>42.43215204</v>
      </c>
      <c r="F121" s="6">
        <f t="shared" si="3"/>
        <v>288.5729957</v>
      </c>
      <c r="G121" s="6"/>
      <c r="H121" s="6"/>
      <c r="I121" s="6"/>
      <c r="J121" s="6"/>
    </row>
    <row r="122" ht="12.75" customHeight="1">
      <c r="B122" s="6">
        <f t="shared" si="4"/>
        <v>8969.351086</v>
      </c>
      <c r="C122" s="1">
        <v>92.0</v>
      </c>
      <c r="D122" s="6">
        <f t="shared" si="2"/>
        <v>331.0051478</v>
      </c>
      <c r="E122" s="6">
        <f t="shared" si="5"/>
        <v>41.10952581</v>
      </c>
      <c r="F122" s="6">
        <f t="shared" si="3"/>
        <v>289.895622</v>
      </c>
      <c r="G122" s="6"/>
      <c r="H122" s="6"/>
      <c r="I122" s="6"/>
      <c r="J122" s="6"/>
    </row>
    <row r="123" ht="12.75" customHeight="1">
      <c r="B123" s="6">
        <f t="shared" si="4"/>
        <v>8679.455464</v>
      </c>
      <c r="C123" s="1">
        <v>93.0</v>
      </c>
      <c r="D123" s="6">
        <f t="shared" si="2"/>
        <v>331.0051478</v>
      </c>
      <c r="E123" s="6">
        <f t="shared" si="5"/>
        <v>39.78083754</v>
      </c>
      <c r="F123" s="6">
        <f t="shared" si="3"/>
        <v>291.2243102</v>
      </c>
      <c r="G123" s="6"/>
      <c r="H123" s="6"/>
      <c r="I123" s="6"/>
      <c r="J123" s="6"/>
    </row>
    <row r="124" ht="12.75" customHeight="1">
      <c r="B124" s="6">
        <f t="shared" si="4"/>
        <v>8388.231153</v>
      </c>
      <c r="C124" s="1">
        <v>94.0</v>
      </c>
      <c r="D124" s="6">
        <f t="shared" si="2"/>
        <v>331.0051478</v>
      </c>
      <c r="E124" s="6">
        <f t="shared" si="5"/>
        <v>38.44605945</v>
      </c>
      <c r="F124" s="6">
        <f t="shared" si="3"/>
        <v>292.5590883</v>
      </c>
      <c r="G124" s="6"/>
      <c r="H124" s="6"/>
      <c r="I124" s="6"/>
      <c r="J124" s="6"/>
    </row>
    <row r="125" ht="12.75" customHeight="1">
      <c r="B125" s="6">
        <f t="shared" si="4"/>
        <v>8095.672065</v>
      </c>
      <c r="C125" s="1">
        <v>95.0</v>
      </c>
      <c r="D125" s="6">
        <f t="shared" si="2"/>
        <v>331.0051478</v>
      </c>
      <c r="E125" s="6">
        <f t="shared" si="5"/>
        <v>37.10516363</v>
      </c>
      <c r="F125" s="6">
        <f t="shared" si="3"/>
        <v>293.8999841</v>
      </c>
      <c r="G125" s="6"/>
      <c r="H125" s="6"/>
      <c r="I125" s="6"/>
      <c r="J125" s="6"/>
    </row>
    <row r="126" ht="12.75" customHeight="1">
      <c r="B126" s="13">
        <f t="shared" si="4"/>
        <v>7801.772081</v>
      </c>
      <c r="C126" s="14">
        <v>96.0</v>
      </c>
      <c r="D126" s="15">
        <f t="shared" si="2"/>
        <v>331.0051478</v>
      </c>
      <c r="E126" s="15">
        <f t="shared" si="5"/>
        <v>35.75812204</v>
      </c>
      <c r="F126" s="16">
        <f t="shared" si="3"/>
        <v>295.2470257</v>
      </c>
      <c r="G126" s="6"/>
      <c r="H126" s="6">
        <f t="shared" ref="H126:J126" si="13">+SUM(D$115:D$126)</f>
        <v>3972.061773</v>
      </c>
      <c r="I126" s="6">
        <f t="shared" si="13"/>
        <v>516.6639185</v>
      </c>
      <c r="J126" s="6">
        <f t="shared" si="13"/>
        <v>3455.397855</v>
      </c>
    </row>
    <row r="127" ht="12.75" customHeight="1">
      <c r="B127" s="6">
        <f t="shared" si="4"/>
        <v>7506.525055</v>
      </c>
      <c r="C127" s="1">
        <v>97.0</v>
      </c>
      <c r="D127" s="6">
        <f t="shared" si="2"/>
        <v>331.0051478</v>
      </c>
      <c r="E127" s="6">
        <f t="shared" si="5"/>
        <v>34.4049065</v>
      </c>
      <c r="F127" s="6">
        <f t="shared" si="3"/>
        <v>296.6002413</v>
      </c>
      <c r="G127" s="6"/>
      <c r="H127" s="6"/>
      <c r="I127" s="6"/>
      <c r="J127" s="6"/>
    </row>
    <row r="128" ht="12.75" customHeight="1">
      <c r="B128" s="6">
        <f t="shared" si="4"/>
        <v>7209.924814</v>
      </c>
      <c r="C128" s="1">
        <v>98.0</v>
      </c>
      <c r="D128" s="6">
        <f t="shared" si="2"/>
        <v>331.0051478</v>
      </c>
      <c r="E128" s="6">
        <f t="shared" si="5"/>
        <v>33.04548873</v>
      </c>
      <c r="F128" s="6">
        <f t="shared" si="3"/>
        <v>297.959659</v>
      </c>
      <c r="G128" s="6"/>
      <c r="H128" s="6"/>
      <c r="I128" s="6"/>
      <c r="J128" s="6"/>
    </row>
    <row r="129" ht="12.75" customHeight="1">
      <c r="B129" s="6">
        <f t="shared" si="4"/>
        <v>6911.965155</v>
      </c>
      <c r="C129" s="1">
        <v>99.0</v>
      </c>
      <c r="D129" s="6">
        <f t="shared" si="2"/>
        <v>331.0051478</v>
      </c>
      <c r="E129" s="6">
        <f t="shared" si="5"/>
        <v>31.67984029</v>
      </c>
      <c r="F129" s="6">
        <f t="shared" si="3"/>
        <v>299.3253075</v>
      </c>
      <c r="G129" s="6"/>
      <c r="H129" s="6"/>
      <c r="I129" s="6"/>
      <c r="J129" s="6"/>
    </row>
    <row r="130" ht="12.75" customHeight="1">
      <c r="B130" s="6">
        <f t="shared" si="4"/>
        <v>6612.639847</v>
      </c>
      <c r="C130" s="1">
        <v>100.0</v>
      </c>
      <c r="D130" s="6">
        <f t="shared" si="2"/>
        <v>331.0051478</v>
      </c>
      <c r="E130" s="6">
        <f t="shared" si="5"/>
        <v>30.30793263</v>
      </c>
      <c r="F130" s="6">
        <f t="shared" si="3"/>
        <v>300.6972151</v>
      </c>
      <c r="G130" s="6"/>
      <c r="H130" s="6"/>
      <c r="I130" s="6"/>
      <c r="J130" s="6"/>
    </row>
    <row r="131" ht="12.75" customHeight="1">
      <c r="B131" s="6">
        <f t="shared" si="4"/>
        <v>6311.942632</v>
      </c>
      <c r="C131" s="1">
        <v>101.0</v>
      </c>
      <c r="D131" s="6">
        <f t="shared" si="2"/>
        <v>331.0051478</v>
      </c>
      <c r="E131" s="6">
        <f t="shared" si="5"/>
        <v>28.92973706</v>
      </c>
      <c r="F131" s="6">
        <f t="shared" si="3"/>
        <v>302.0754107</v>
      </c>
      <c r="G131" s="6"/>
      <c r="H131" s="6"/>
      <c r="I131" s="6"/>
      <c r="J131" s="6"/>
    </row>
    <row r="132" ht="12.75" customHeight="1">
      <c r="B132" s="6">
        <f t="shared" si="4"/>
        <v>6009.867222</v>
      </c>
      <c r="C132" s="1">
        <v>102.0</v>
      </c>
      <c r="D132" s="6">
        <f t="shared" si="2"/>
        <v>331.0051478</v>
      </c>
      <c r="E132" s="6">
        <f t="shared" si="5"/>
        <v>27.54522477</v>
      </c>
      <c r="F132" s="6">
        <f t="shared" si="3"/>
        <v>303.459923</v>
      </c>
      <c r="G132" s="6"/>
      <c r="H132" s="6"/>
      <c r="I132" s="6"/>
      <c r="J132" s="6"/>
    </row>
    <row r="133" ht="12.75" customHeight="1">
      <c r="B133" s="6">
        <f t="shared" si="4"/>
        <v>5706.407299</v>
      </c>
      <c r="C133" s="1">
        <v>103.0</v>
      </c>
      <c r="D133" s="6">
        <f t="shared" si="2"/>
        <v>331.0051478</v>
      </c>
      <c r="E133" s="6">
        <f t="shared" si="5"/>
        <v>26.15436679</v>
      </c>
      <c r="F133" s="6">
        <f t="shared" si="3"/>
        <v>304.850781</v>
      </c>
      <c r="G133" s="6"/>
      <c r="H133" s="6"/>
      <c r="I133" s="6"/>
      <c r="J133" s="6"/>
    </row>
    <row r="134" ht="12.75" customHeight="1">
      <c r="B134" s="6">
        <f t="shared" si="4"/>
        <v>5401.556518</v>
      </c>
      <c r="C134" s="1">
        <v>104.0</v>
      </c>
      <c r="D134" s="6">
        <f t="shared" si="2"/>
        <v>331.0051478</v>
      </c>
      <c r="E134" s="6">
        <f t="shared" si="5"/>
        <v>24.75713404</v>
      </c>
      <c r="F134" s="6">
        <f t="shared" si="3"/>
        <v>306.2480137</v>
      </c>
      <c r="G134" s="6"/>
      <c r="H134" s="6"/>
      <c r="I134" s="6"/>
      <c r="J134" s="6"/>
    </row>
    <row r="135" ht="12.75" customHeight="1">
      <c r="B135" s="6">
        <f t="shared" si="4"/>
        <v>5095.308504</v>
      </c>
      <c r="C135" s="1">
        <v>105.0</v>
      </c>
      <c r="D135" s="6">
        <f t="shared" si="2"/>
        <v>331.0051478</v>
      </c>
      <c r="E135" s="6">
        <f t="shared" si="5"/>
        <v>23.35349731</v>
      </c>
      <c r="F135" s="6">
        <f t="shared" si="3"/>
        <v>307.6516505</v>
      </c>
      <c r="G135" s="6"/>
      <c r="H135" s="6"/>
      <c r="I135" s="6"/>
      <c r="J135" s="6"/>
    </row>
    <row r="136" ht="12.75" customHeight="1">
      <c r="B136" s="6">
        <f t="shared" si="4"/>
        <v>4787.656853</v>
      </c>
      <c r="C136" s="1">
        <v>106.0</v>
      </c>
      <c r="D136" s="6">
        <f t="shared" si="2"/>
        <v>331.0051478</v>
      </c>
      <c r="E136" s="6">
        <f t="shared" si="5"/>
        <v>21.94342724</v>
      </c>
      <c r="F136" s="6">
        <f t="shared" si="3"/>
        <v>309.0617205</v>
      </c>
      <c r="G136" s="6"/>
      <c r="H136" s="6"/>
      <c r="I136" s="6"/>
      <c r="J136" s="6"/>
    </row>
    <row r="137" ht="12.75" customHeight="1">
      <c r="B137" s="6">
        <f t="shared" si="4"/>
        <v>4478.595133</v>
      </c>
      <c r="C137" s="1">
        <v>107.0</v>
      </c>
      <c r="D137" s="6">
        <f t="shared" si="2"/>
        <v>331.0051478</v>
      </c>
      <c r="E137" s="6">
        <f t="shared" si="5"/>
        <v>20.52689436</v>
      </c>
      <c r="F137" s="6">
        <f t="shared" si="3"/>
        <v>310.4782534</v>
      </c>
      <c r="G137" s="6"/>
      <c r="H137" s="6"/>
      <c r="I137" s="6"/>
      <c r="J137" s="6"/>
    </row>
    <row r="138" ht="12.75" customHeight="1">
      <c r="B138" s="11">
        <f t="shared" si="4"/>
        <v>4168.116879</v>
      </c>
      <c r="C138" s="12">
        <v>108.0</v>
      </c>
      <c r="D138" s="11">
        <f t="shared" si="2"/>
        <v>331.0051478</v>
      </c>
      <c r="E138" s="11">
        <f t="shared" si="5"/>
        <v>19.10386903</v>
      </c>
      <c r="F138" s="11">
        <f t="shared" si="3"/>
        <v>311.9012787</v>
      </c>
      <c r="G138" s="6"/>
      <c r="H138" s="6">
        <f t="shared" ref="H138:J138" si="14">+SUM(D$127:D$138)</f>
        <v>3972.061773</v>
      </c>
      <c r="I138" s="6">
        <f t="shared" si="14"/>
        <v>321.7523188</v>
      </c>
      <c r="J138" s="6">
        <f t="shared" si="14"/>
        <v>3650.309455</v>
      </c>
    </row>
    <row r="139" ht="12.75" customHeight="1">
      <c r="B139" s="6">
        <f t="shared" si="4"/>
        <v>3856.215601</v>
      </c>
      <c r="C139" s="1">
        <v>109.0</v>
      </c>
      <c r="D139" s="6">
        <f t="shared" si="2"/>
        <v>331.0051478</v>
      </c>
      <c r="E139" s="6">
        <f t="shared" si="5"/>
        <v>17.6743215</v>
      </c>
      <c r="F139" s="6">
        <f t="shared" si="3"/>
        <v>313.3308263</v>
      </c>
      <c r="G139" s="6"/>
      <c r="H139" s="6"/>
      <c r="I139" s="6"/>
      <c r="J139" s="6"/>
    </row>
    <row r="140" ht="12.75" customHeight="1">
      <c r="B140" s="6">
        <f t="shared" si="4"/>
        <v>3542.884774</v>
      </c>
      <c r="C140" s="1">
        <v>110.0</v>
      </c>
      <c r="D140" s="6">
        <f t="shared" si="2"/>
        <v>331.0051478</v>
      </c>
      <c r="E140" s="6">
        <f t="shared" si="5"/>
        <v>16.23822188</v>
      </c>
      <c r="F140" s="6">
        <f t="shared" si="3"/>
        <v>314.7669259</v>
      </c>
      <c r="G140" s="6"/>
      <c r="H140" s="6"/>
      <c r="I140" s="6"/>
      <c r="J140" s="6"/>
    </row>
    <row r="141" ht="12.75" customHeight="1">
      <c r="B141" s="6">
        <f t="shared" si="4"/>
        <v>3228.117848</v>
      </c>
      <c r="C141" s="1">
        <v>111.0</v>
      </c>
      <c r="D141" s="6">
        <f t="shared" si="2"/>
        <v>331.0051478</v>
      </c>
      <c r="E141" s="6">
        <f t="shared" si="5"/>
        <v>14.79554014</v>
      </c>
      <c r="F141" s="6">
        <f t="shared" si="3"/>
        <v>316.2096076</v>
      </c>
      <c r="G141" s="6"/>
      <c r="H141" s="6"/>
      <c r="I141" s="6"/>
      <c r="J141" s="6"/>
    </row>
    <row r="142" ht="12.75" customHeight="1">
      <c r="B142" s="6">
        <f t="shared" si="4"/>
        <v>2911.908241</v>
      </c>
      <c r="C142" s="1">
        <v>112.0</v>
      </c>
      <c r="D142" s="6">
        <f t="shared" si="2"/>
        <v>331.0051478</v>
      </c>
      <c r="E142" s="6">
        <f t="shared" si="5"/>
        <v>13.3462461</v>
      </c>
      <c r="F142" s="6">
        <f t="shared" si="3"/>
        <v>317.6589017</v>
      </c>
      <c r="G142" s="6"/>
      <c r="H142" s="6"/>
      <c r="I142" s="6"/>
      <c r="J142" s="6"/>
    </row>
    <row r="143" ht="12.75" customHeight="1">
      <c r="B143" s="6">
        <f t="shared" si="4"/>
        <v>2594.249339</v>
      </c>
      <c r="C143" s="1">
        <v>113.0</v>
      </c>
      <c r="D143" s="6">
        <f t="shared" si="2"/>
        <v>331.0051478</v>
      </c>
      <c r="E143" s="6">
        <f t="shared" si="5"/>
        <v>11.89030947</v>
      </c>
      <c r="F143" s="6">
        <f t="shared" si="3"/>
        <v>319.1148383</v>
      </c>
      <c r="G143" s="6"/>
      <c r="H143" s="6"/>
      <c r="I143" s="6"/>
      <c r="J143" s="6"/>
    </row>
    <row r="144" ht="12.75" customHeight="1">
      <c r="B144" s="6">
        <f t="shared" si="4"/>
        <v>2275.134501</v>
      </c>
      <c r="C144" s="1">
        <v>114.0</v>
      </c>
      <c r="D144" s="6">
        <f t="shared" si="2"/>
        <v>331.0051478</v>
      </c>
      <c r="E144" s="6">
        <f t="shared" si="5"/>
        <v>10.4276998</v>
      </c>
      <c r="F144" s="6">
        <f t="shared" si="3"/>
        <v>320.577448</v>
      </c>
      <c r="G144" s="6"/>
      <c r="H144" s="6"/>
      <c r="I144" s="6"/>
      <c r="J144" s="6"/>
    </row>
    <row r="145" ht="12.75" customHeight="1">
      <c r="B145" s="6">
        <f t="shared" si="4"/>
        <v>1954.557053</v>
      </c>
      <c r="C145" s="1">
        <v>115.0</v>
      </c>
      <c r="D145" s="6">
        <f t="shared" si="2"/>
        <v>331.0051478</v>
      </c>
      <c r="E145" s="6">
        <f t="shared" si="5"/>
        <v>8.958386492</v>
      </c>
      <c r="F145" s="6">
        <f t="shared" si="3"/>
        <v>322.0467613</v>
      </c>
      <c r="G145" s="6"/>
      <c r="H145" s="6"/>
      <c r="I145" s="6"/>
      <c r="J145" s="6"/>
    </row>
    <row r="146" ht="12.75" customHeight="1">
      <c r="B146" s="6">
        <f t="shared" si="4"/>
        <v>1632.510292</v>
      </c>
      <c r="C146" s="1">
        <v>116.0</v>
      </c>
      <c r="D146" s="6">
        <f t="shared" si="2"/>
        <v>331.0051478</v>
      </c>
      <c r="E146" s="6">
        <f t="shared" si="5"/>
        <v>7.482338837</v>
      </c>
      <c r="F146" s="6">
        <f t="shared" si="3"/>
        <v>323.5228089</v>
      </c>
      <c r="G146" s="6"/>
      <c r="H146" s="6"/>
      <c r="I146" s="6"/>
      <c r="J146" s="6"/>
    </row>
    <row r="147" ht="12.75" customHeight="1">
      <c r="B147" s="6">
        <f t="shared" si="4"/>
        <v>1308.987483</v>
      </c>
      <c r="C147" s="1">
        <v>117.0</v>
      </c>
      <c r="D147" s="6">
        <f t="shared" si="2"/>
        <v>331.0051478</v>
      </c>
      <c r="E147" s="6">
        <f t="shared" si="5"/>
        <v>5.999525962</v>
      </c>
      <c r="F147" s="6">
        <f t="shared" si="3"/>
        <v>325.0056218</v>
      </c>
      <c r="G147" s="6"/>
      <c r="H147" s="6"/>
      <c r="I147" s="6"/>
      <c r="J147" s="6"/>
    </row>
    <row r="148" ht="12.75" customHeight="1">
      <c r="B148" s="6">
        <f t="shared" si="4"/>
        <v>983.9818608</v>
      </c>
      <c r="C148" s="1">
        <v>118.0</v>
      </c>
      <c r="D148" s="6">
        <f t="shared" si="2"/>
        <v>331.0051478</v>
      </c>
      <c r="E148" s="6">
        <f t="shared" si="5"/>
        <v>4.509916862</v>
      </c>
      <c r="F148" s="6">
        <f t="shared" si="3"/>
        <v>326.4952309</v>
      </c>
      <c r="G148" s="6"/>
      <c r="H148" s="6"/>
      <c r="I148" s="6"/>
      <c r="J148" s="6"/>
    </row>
    <row r="149" ht="12.75" customHeight="1">
      <c r="B149" s="6">
        <f t="shared" si="4"/>
        <v>657.4866299</v>
      </c>
      <c r="C149" s="1">
        <v>119.0</v>
      </c>
      <c r="D149" s="6">
        <f t="shared" si="2"/>
        <v>331.0051478</v>
      </c>
      <c r="E149" s="6">
        <f t="shared" si="5"/>
        <v>3.013480387</v>
      </c>
      <c r="F149" s="6">
        <f t="shared" si="3"/>
        <v>327.9916674</v>
      </c>
      <c r="G149" s="6"/>
      <c r="H149" s="6"/>
      <c r="I149" s="6"/>
      <c r="J149" s="6"/>
    </row>
    <row r="150" ht="12.75" customHeight="1">
      <c r="B150" s="11">
        <f t="shared" si="4"/>
        <v>329.4949625</v>
      </c>
      <c r="C150" s="12">
        <v>120.0</v>
      </c>
      <c r="D150" s="11">
        <f t="shared" si="2"/>
        <v>331.0051478</v>
      </c>
      <c r="E150" s="11">
        <f t="shared" si="5"/>
        <v>1.510185245</v>
      </c>
      <c r="F150" s="11">
        <f t="shared" si="3"/>
        <v>329.4949625</v>
      </c>
      <c r="G150" s="6"/>
      <c r="H150" s="6">
        <f t="shared" ref="H150:J150" si="15">+SUM(D$139:D$150)</f>
        <v>3972.061773</v>
      </c>
      <c r="I150" s="6">
        <f t="shared" si="15"/>
        <v>115.8461727</v>
      </c>
      <c r="J150" s="6">
        <f t="shared" si="15"/>
        <v>3856.215601</v>
      </c>
    </row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>
      <c r="A160" s="1" t="s">
        <v>31</v>
      </c>
    </row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hyperlinks>
    <hyperlink r:id="rId1" ref="A25"/>
  </hyperlinks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2.63"/>
    <col customWidth="1" min="2" max="26" width="11.63"/>
  </cols>
  <sheetData>
    <row r="1" ht="12.75" customHeight="1">
      <c r="A1" s="1" t="s">
        <v>0</v>
      </c>
      <c r="B1" s="2">
        <v>1.68E7</v>
      </c>
      <c r="D1" s="1" t="s">
        <v>1</v>
      </c>
    </row>
    <row r="2" ht="12.75" customHeight="1">
      <c r="A2" s="1" t="s">
        <v>2</v>
      </c>
      <c r="B2" s="1">
        <v>38.4</v>
      </c>
      <c r="D2" s="1" t="s">
        <v>3</v>
      </c>
    </row>
    <row r="3" ht="12.75" customHeight="1">
      <c r="A3" s="1" t="s">
        <v>4</v>
      </c>
      <c r="B3" s="3">
        <f>+$B$2*$B$1/100</f>
        <v>6451200</v>
      </c>
    </row>
    <row r="4" ht="12.75" customHeight="1">
      <c r="A4" s="1" t="s">
        <v>5</v>
      </c>
      <c r="B4" s="1">
        <f>5.5-$B$10</f>
        <v>5.2</v>
      </c>
      <c r="D4" s="1" t="s">
        <v>6</v>
      </c>
    </row>
    <row r="5" ht="12.75" customHeight="1">
      <c r="A5" s="1" t="s">
        <v>7</v>
      </c>
      <c r="B5" s="1">
        <v>30500.0</v>
      </c>
      <c r="D5" s="1" t="s">
        <v>8</v>
      </c>
    </row>
    <row r="6" ht="12.75" customHeight="1">
      <c r="A6" s="1" t="s">
        <v>9</v>
      </c>
      <c r="B6" s="1">
        <v>10.0</v>
      </c>
    </row>
    <row r="7" ht="12.75" customHeight="1"/>
    <row r="8" ht="12.75" customHeight="1">
      <c r="A8" s="1" t="s">
        <v>10</v>
      </c>
      <c r="B8" s="1">
        <v>5.0</v>
      </c>
      <c r="D8" s="1" t="s">
        <v>32</v>
      </c>
      <c r="F8" s="1" t="s">
        <v>12</v>
      </c>
      <c r="H8" s="1" t="s">
        <v>13</v>
      </c>
    </row>
    <row r="9">
      <c r="A9" s="17" t="s">
        <v>33</v>
      </c>
      <c r="B9" s="1">
        <v>30.0</v>
      </c>
      <c r="D9" s="1" t="s">
        <v>14</v>
      </c>
      <c r="E9" s="1" t="s">
        <v>15</v>
      </c>
      <c r="F9" s="1" t="s">
        <v>16</v>
      </c>
    </row>
    <row r="10" ht="12.75" customHeight="1">
      <c r="A10" s="1" t="s">
        <v>34</v>
      </c>
      <c r="B10" s="1">
        <f>$B9*$B11</f>
        <v>0.3</v>
      </c>
      <c r="D10" s="1">
        <v>1.0</v>
      </c>
      <c r="E10" s="1">
        <v>1559.32</v>
      </c>
      <c r="F10" s="1">
        <v>2376.57</v>
      </c>
    </row>
    <row r="11" ht="12.75" customHeight="1">
      <c r="A11" s="1" t="s">
        <v>35</v>
      </c>
      <c r="B11" s="1">
        <v>0.01</v>
      </c>
      <c r="D11" s="1">
        <v>2.0</v>
      </c>
      <c r="E11" s="1">
        <v>1430.26</v>
      </c>
      <c r="F11" s="1">
        <v>2505.63</v>
      </c>
    </row>
    <row r="12" ht="12.75" customHeight="1">
      <c r="A12" s="1" t="s">
        <v>36</v>
      </c>
      <c r="B12" s="1">
        <v>100.0</v>
      </c>
      <c r="D12" s="1">
        <v>3.0</v>
      </c>
      <c r="E12" s="1">
        <v>1294.18</v>
      </c>
      <c r="F12" s="1">
        <v>2641.7</v>
      </c>
    </row>
    <row r="13" ht="12.75" customHeight="1">
      <c r="A13" s="1" t="s">
        <v>37</v>
      </c>
      <c r="B13" s="1">
        <f>$B9*$B12</f>
        <v>3000</v>
      </c>
      <c r="D13" s="1">
        <v>4.0</v>
      </c>
      <c r="E13" s="1">
        <v>1150.72</v>
      </c>
      <c r="F13" s="1">
        <v>2785.17</v>
      </c>
    </row>
    <row r="14" ht="12.75" customHeight="1">
      <c r="D14" s="1">
        <v>5.0</v>
      </c>
      <c r="E14" s="1">
        <v>999.47</v>
      </c>
      <c r="F14" s="1">
        <v>2936.42</v>
      </c>
    </row>
    <row r="15" ht="12.75" customHeight="1">
      <c r="A15" s="1" t="s">
        <v>17</v>
      </c>
      <c r="B15" s="1">
        <f>+$B$4/(100*12)</f>
        <v>0.004333333333</v>
      </c>
      <c r="D15" s="1">
        <v>6.0</v>
      </c>
      <c r="E15" s="1">
        <v>840.0</v>
      </c>
      <c r="F15" s="1">
        <v>3095.89</v>
      </c>
    </row>
    <row r="16" ht="12.75" customHeight="1">
      <c r="A16" s="1" t="s">
        <v>18</v>
      </c>
      <c r="B16" s="1">
        <f>+$B$6*12</f>
        <v>120</v>
      </c>
      <c r="D16" s="1">
        <v>7.0</v>
      </c>
      <c r="E16" s="1">
        <v>671.88</v>
      </c>
      <c r="F16" s="1">
        <v>3264.01</v>
      </c>
    </row>
    <row r="17" ht="12.75" customHeight="1">
      <c r="A17" s="1"/>
      <c r="B17" s="1"/>
      <c r="D17" s="1">
        <v>8.0</v>
      </c>
      <c r="E17" s="1">
        <v>494.62</v>
      </c>
      <c r="F17" s="1">
        <v>3441.27</v>
      </c>
    </row>
    <row r="18" ht="12.75" customHeight="1">
      <c r="A18" s="1"/>
      <c r="B18" s="1"/>
      <c r="D18" s="1">
        <v>9.0</v>
      </c>
      <c r="E18" s="1">
        <v>307.73</v>
      </c>
      <c r="F18" s="1">
        <v>3628.15</v>
      </c>
    </row>
    <row r="19" ht="12.75" customHeight="1">
      <c r="A19" s="1"/>
      <c r="B19" s="1"/>
      <c r="D19" s="1">
        <v>10.0</v>
      </c>
      <c r="E19" s="1">
        <v>110.7</v>
      </c>
      <c r="F19" s="1">
        <v>3825.19</v>
      </c>
    </row>
    <row r="20" ht="12.75" customHeight="1">
      <c r="A20" s="1"/>
      <c r="B20" s="1"/>
      <c r="E20" s="1" t="s">
        <v>19</v>
      </c>
      <c r="F20" s="1" t="s">
        <v>20</v>
      </c>
    </row>
    <row r="21" ht="12.75" customHeight="1">
      <c r="E21" s="1">
        <f>+SUM($E10:$E19)</f>
        <v>8858.88</v>
      </c>
      <c r="F21" s="1">
        <f>+SUM($F10:$F19)</f>
        <v>30500</v>
      </c>
    </row>
    <row r="22" ht="12.75" customHeight="1"/>
    <row r="23" ht="12.75" customHeight="1">
      <c r="E23" s="1" t="s">
        <v>38</v>
      </c>
      <c r="G23" s="7">
        <f>base!I28-I28</f>
        <v>541.8578037</v>
      </c>
    </row>
    <row r="24" ht="12.75" customHeight="1">
      <c r="E24" s="1"/>
      <c r="G24" s="18"/>
    </row>
    <row r="25" ht="12.75" customHeight="1">
      <c r="A25" s="1"/>
      <c r="B25" s="1"/>
    </row>
    <row r="26" ht="12.75" customHeight="1">
      <c r="A26" s="1"/>
      <c r="B26" s="1"/>
    </row>
    <row r="27" ht="12.75" customHeight="1">
      <c r="A27" s="1"/>
      <c r="D27" s="5" t="s">
        <v>22</v>
      </c>
      <c r="E27" s="6">
        <f>+$B$5*((($B$15*((1+$B$15)^$B$16))/(((1+$B$15)^$B$16)-1)))</f>
        <v>326.4896661</v>
      </c>
      <c r="H27" s="1" t="s">
        <v>23</v>
      </c>
      <c r="I27" s="1" t="s">
        <v>19</v>
      </c>
      <c r="J27" s="1" t="s">
        <v>20</v>
      </c>
    </row>
    <row r="28" ht="12.75" customHeight="1">
      <c r="A28" s="1"/>
      <c r="D28" s="5" t="s">
        <v>24</v>
      </c>
      <c r="E28" s="6">
        <f>+$E$27*12</f>
        <v>3917.875993</v>
      </c>
      <c r="H28" s="7">
        <f t="shared" ref="H28:J28" si="1">H$42+H$54+H$66+H$78+H$90+H$102+H$114+H$126+H$138+H$150</f>
        <v>39178.75993</v>
      </c>
      <c r="I28" s="7">
        <f t="shared" si="1"/>
        <v>8678.75993</v>
      </c>
      <c r="J28" s="7">
        <f t="shared" si="1"/>
        <v>30500</v>
      </c>
    </row>
    <row r="29" ht="12.75" customHeight="1">
      <c r="A29" s="1"/>
    </row>
    <row r="30" ht="37.5" customHeight="1">
      <c r="B30" s="1" t="s">
        <v>20</v>
      </c>
      <c r="C30" s="1" t="s">
        <v>25</v>
      </c>
      <c r="D30" s="9" t="s">
        <v>26</v>
      </c>
      <c r="E30" s="9" t="s">
        <v>27</v>
      </c>
      <c r="F30" s="9" t="s">
        <v>28</v>
      </c>
      <c r="G30" s="9"/>
      <c r="H30" s="9" t="s">
        <v>29</v>
      </c>
      <c r="I30" s="9" t="s">
        <v>27</v>
      </c>
      <c r="J30" s="9" t="s">
        <v>28</v>
      </c>
    </row>
    <row r="31" ht="12.75" customHeight="1">
      <c r="B31" s="1">
        <f>+$B$5</f>
        <v>30500</v>
      </c>
      <c r="C31" s="1">
        <v>1.0</v>
      </c>
      <c r="D31" s="6">
        <f t="shared" ref="D31:D150" si="2">+$E$27</f>
        <v>326.4896661</v>
      </c>
      <c r="E31" s="6">
        <f>+$B$5*$B$15</f>
        <v>132.1666667</v>
      </c>
      <c r="F31" s="6">
        <f t="shared" ref="F31:F150" si="3">+$D31-$E31</f>
        <v>194.3229994</v>
      </c>
      <c r="G31" s="6"/>
      <c r="H31" s="6"/>
      <c r="I31" s="6"/>
      <c r="J31" s="6"/>
    </row>
    <row r="32" ht="12.75" customHeight="1">
      <c r="B32" s="7">
        <f t="shared" ref="B32:B150" si="4">+$B31-($E$27-($B31*$B$15))</f>
        <v>30305.677</v>
      </c>
      <c r="C32" s="1">
        <v>2.0</v>
      </c>
      <c r="D32" s="6">
        <f t="shared" si="2"/>
        <v>326.4896661</v>
      </c>
      <c r="E32" s="6">
        <f t="shared" ref="E32:E150" si="5">+$B32*$B$15</f>
        <v>131.3246003</v>
      </c>
      <c r="F32" s="6">
        <f t="shared" si="3"/>
        <v>195.1650657</v>
      </c>
      <c r="G32" s="6"/>
      <c r="H32" s="6"/>
      <c r="I32" s="6"/>
      <c r="J32" s="6"/>
    </row>
    <row r="33" ht="12.75" customHeight="1">
      <c r="B33" s="6">
        <f t="shared" si="4"/>
        <v>30110.51193</v>
      </c>
      <c r="C33" s="1">
        <v>3.0</v>
      </c>
      <c r="D33" s="6">
        <f t="shared" si="2"/>
        <v>326.4896661</v>
      </c>
      <c r="E33" s="6">
        <f t="shared" si="5"/>
        <v>130.4788851</v>
      </c>
      <c r="F33" s="6">
        <f t="shared" si="3"/>
        <v>196.010781</v>
      </c>
      <c r="G33" s="6"/>
      <c r="H33" s="6"/>
      <c r="I33" s="6"/>
      <c r="J33" s="6"/>
    </row>
    <row r="34" ht="12.75" customHeight="1">
      <c r="B34" s="6">
        <f t="shared" si="4"/>
        <v>29914.50115</v>
      </c>
      <c r="C34" s="1">
        <v>4.0</v>
      </c>
      <c r="D34" s="6">
        <f t="shared" si="2"/>
        <v>326.4896661</v>
      </c>
      <c r="E34" s="6">
        <f t="shared" si="5"/>
        <v>129.629505</v>
      </c>
      <c r="F34" s="6">
        <f t="shared" si="3"/>
        <v>196.8601611</v>
      </c>
      <c r="G34" s="6"/>
      <c r="H34" s="6"/>
      <c r="I34" s="6"/>
      <c r="J34" s="6"/>
    </row>
    <row r="35" ht="12.75" customHeight="1">
      <c r="B35" s="6">
        <f t="shared" si="4"/>
        <v>29717.64099</v>
      </c>
      <c r="C35" s="1">
        <v>5.0</v>
      </c>
      <c r="D35" s="6">
        <f t="shared" si="2"/>
        <v>326.4896661</v>
      </c>
      <c r="E35" s="6">
        <f t="shared" si="5"/>
        <v>128.7764443</v>
      </c>
      <c r="F35" s="6">
        <f t="shared" si="3"/>
        <v>197.7132218</v>
      </c>
      <c r="G35" s="6"/>
      <c r="H35" s="6"/>
      <c r="I35" s="6"/>
      <c r="J35" s="6"/>
    </row>
    <row r="36" ht="12.75" customHeight="1">
      <c r="B36" s="6">
        <f t="shared" si="4"/>
        <v>29519.92777</v>
      </c>
      <c r="C36" s="1">
        <v>6.0</v>
      </c>
      <c r="D36" s="6">
        <f t="shared" si="2"/>
        <v>326.4896661</v>
      </c>
      <c r="E36" s="6">
        <f t="shared" si="5"/>
        <v>127.919687</v>
      </c>
      <c r="F36" s="6">
        <f t="shared" si="3"/>
        <v>198.5699791</v>
      </c>
      <c r="G36" s="6"/>
      <c r="H36" s="6"/>
      <c r="I36" s="6"/>
      <c r="J36" s="6"/>
    </row>
    <row r="37" ht="12.75" customHeight="1">
      <c r="B37" s="6">
        <f t="shared" si="4"/>
        <v>29321.35779</v>
      </c>
      <c r="C37" s="1">
        <v>7.0</v>
      </c>
      <c r="D37" s="6">
        <f t="shared" si="2"/>
        <v>326.4896661</v>
      </c>
      <c r="E37" s="6">
        <f t="shared" si="5"/>
        <v>127.0592171</v>
      </c>
      <c r="F37" s="6">
        <f t="shared" si="3"/>
        <v>199.430449</v>
      </c>
      <c r="G37" s="6"/>
      <c r="H37" s="6"/>
      <c r="I37" s="6"/>
      <c r="J37" s="6"/>
    </row>
    <row r="38" ht="12.75" customHeight="1">
      <c r="B38" s="6">
        <f t="shared" si="4"/>
        <v>29121.92734</v>
      </c>
      <c r="C38" s="1">
        <v>8.0</v>
      </c>
      <c r="D38" s="6">
        <f t="shared" si="2"/>
        <v>326.4896661</v>
      </c>
      <c r="E38" s="6">
        <f t="shared" si="5"/>
        <v>126.1950185</v>
      </c>
      <c r="F38" s="6">
        <f t="shared" si="3"/>
        <v>200.2946476</v>
      </c>
      <c r="G38" s="6"/>
      <c r="H38" s="6"/>
      <c r="I38" s="6"/>
      <c r="J38" s="6"/>
    </row>
    <row r="39" ht="12.75" customHeight="1">
      <c r="B39" s="6">
        <f t="shared" si="4"/>
        <v>28921.6327</v>
      </c>
      <c r="C39" s="1">
        <v>9.0</v>
      </c>
      <c r="D39" s="6">
        <f t="shared" si="2"/>
        <v>326.4896661</v>
      </c>
      <c r="E39" s="6">
        <f t="shared" si="5"/>
        <v>125.327075</v>
      </c>
      <c r="F39" s="6">
        <f t="shared" si="3"/>
        <v>201.1625911</v>
      </c>
      <c r="G39" s="6"/>
      <c r="H39" s="6"/>
      <c r="I39" s="6"/>
      <c r="J39" s="6"/>
    </row>
    <row r="40" ht="12.75" customHeight="1">
      <c r="B40" s="6">
        <f t="shared" si="4"/>
        <v>28720.4701</v>
      </c>
      <c r="C40" s="1">
        <v>10.0</v>
      </c>
      <c r="D40" s="6">
        <f t="shared" si="2"/>
        <v>326.4896661</v>
      </c>
      <c r="E40" s="6">
        <f t="shared" si="5"/>
        <v>124.4553705</v>
      </c>
      <c r="F40" s="6">
        <f t="shared" si="3"/>
        <v>202.0342956</v>
      </c>
      <c r="G40" s="6"/>
      <c r="H40" s="6"/>
      <c r="I40" s="6"/>
      <c r="J40" s="6"/>
    </row>
    <row r="41" ht="12.75" customHeight="1">
      <c r="B41" s="6">
        <f t="shared" si="4"/>
        <v>28518.43581</v>
      </c>
      <c r="C41" s="1">
        <v>11.0</v>
      </c>
      <c r="D41" s="6">
        <f t="shared" si="2"/>
        <v>326.4896661</v>
      </c>
      <c r="E41" s="6">
        <f t="shared" si="5"/>
        <v>123.5798885</v>
      </c>
      <c r="F41" s="6">
        <f t="shared" si="3"/>
        <v>202.9097776</v>
      </c>
      <c r="G41" s="6"/>
      <c r="H41" s="6"/>
      <c r="I41" s="6"/>
      <c r="J41" s="6"/>
    </row>
    <row r="42" ht="12.75" customHeight="1">
      <c r="B42" s="11">
        <f t="shared" si="4"/>
        <v>28315.52603</v>
      </c>
      <c r="C42" s="12">
        <v>12.0</v>
      </c>
      <c r="D42" s="11">
        <f t="shared" si="2"/>
        <v>326.4896661</v>
      </c>
      <c r="E42" s="11">
        <f t="shared" si="5"/>
        <v>122.7006128</v>
      </c>
      <c r="F42" s="11">
        <f t="shared" si="3"/>
        <v>203.7890533</v>
      </c>
      <c r="G42" s="6"/>
      <c r="H42" s="6">
        <f t="shared" ref="H42:J42" si="6">+SUM(D$31:D$42)</f>
        <v>3917.875993</v>
      </c>
      <c r="I42" s="6">
        <f t="shared" si="6"/>
        <v>1529.612971</v>
      </c>
      <c r="J42" s="6">
        <f t="shared" si="6"/>
        <v>2388.263022</v>
      </c>
    </row>
    <row r="43" ht="12.75" customHeight="1">
      <c r="B43" s="6">
        <f t="shared" si="4"/>
        <v>28111.73698</v>
      </c>
      <c r="C43" s="1">
        <v>13.0</v>
      </c>
      <c r="D43" s="6">
        <f t="shared" si="2"/>
        <v>326.4896661</v>
      </c>
      <c r="E43" s="6">
        <f t="shared" si="5"/>
        <v>121.8175269</v>
      </c>
      <c r="F43" s="6">
        <f t="shared" si="3"/>
        <v>204.6721392</v>
      </c>
      <c r="G43" s="6"/>
      <c r="H43" s="6"/>
      <c r="I43" s="6"/>
      <c r="J43" s="6"/>
    </row>
    <row r="44" ht="12.75" customHeight="1">
      <c r="B44" s="6">
        <f t="shared" si="4"/>
        <v>27907.06484</v>
      </c>
      <c r="C44" s="1">
        <v>14.0</v>
      </c>
      <c r="D44" s="6">
        <f t="shared" si="2"/>
        <v>326.4896661</v>
      </c>
      <c r="E44" s="6">
        <f t="shared" si="5"/>
        <v>120.9306143</v>
      </c>
      <c r="F44" s="6">
        <f t="shared" si="3"/>
        <v>205.5590518</v>
      </c>
      <c r="G44" s="6"/>
      <c r="H44" s="6"/>
      <c r="I44" s="6"/>
      <c r="J44" s="6"/>
    </row>
    <row r="45" ht="12.75" customHeight="1">
      <c r="B45" s="6">
        <f t="shared" si="4"/>
        <v>27701.50579</v>
      </c>
      <c r="C45" s="1">
        <v>15.0</v>
      </c>
      <c r="D45" s="6">
        <f t="shared" si="2"/>
        <v>326.4896661</v>
      </c>
      <c r="E45" s="6">
        <f t="shared" si="5"/>
        <v>120.0398584</v>
      </c>
      <c r="F45" s="6">
        <f t="shared" si="3"/>
        <v>206.4498077</v>
      </c>
      <c r="G45" s="6"/>
      <c r="H45" s="6"/>
      <c r="I45" s="6"/>
      <c r="J45" s="6"/>
    </row>
    <row r="46" ht="12.75" customHeight="1">
      <c r="B46" s="6">
        <f t="shared" si="4"/>
        <v>27495.05598</v>
      </c>
      <c r="C46" s="1">
        <v>16.0</v>
      </c>
      <c r="D46" s="6">
        <f t="shared" si="2"/>
        <v>326.4896661</v>
      </c>
      <c r="E46" s="6">
        <f t="shared" si="5"/>
        <v>119.1452426</v>
      </c>
      <c r="F46" s="6">
        <f t="shared" si="3"/>
        <v>207.3444235</v>
      </c>
      <c r="G46" s="6"/>
      <c r="H46" s="6"/>
      <c r="I46" s="6"/>
      <c r="J46" s="6"/>
    </row>
    <row r="47" ht="12.75" customHeight="1">
      <c r="B47" s="6">
        <f t="shared" si="4"/>
        <v>27287.71156</v>
      </c>
      <c r="C47" s="1">
        <v>17.0</v>
      </c>
      <c r="D47" s="6">
        <f t="shared" si="2"/>
        <v>326.4896661</v>
      </c>
      <c r="E47" s="6">
        <f t="shared" si="5"/>
        <v>118.2467501</v>
      </c>
      <c r="F47" s="6">
        <f t="shared" si="3"/>
        <v>208.242916</v>
      </c>
      <c r="G47" s="6"/>
      <c r="H47" s="6"/>
      <c r="I47" s="6"/>
      <c r="J47" s="6"/>
    </row>
    <row r="48" ht="12.75" customHeight="1">
      <c r="B48" s="6">
        <f t="shared" si="4"/>
        <v>27079.46864</v>
      </c>
      <c r="C48" s="1">
        <v>18.0</v>
      </c>
      <c r="D48" s="6">
        <f t="shared" si="2"/>
        <v>326.4896661</v>
      </c>
      <c r="E48" s="6">
        <f t="shared" si="5"/>
        <v>117.3443641</v>
      </c>
      <c r="F48" s="6">
        <f t="shared" si="3"/>
        <v>209.145302</v>
      </c>
      <c r="G48" s="6"/>
      <c r="H48" s="6"/>
      <c r="I48" s="6"/>
      <c r="J48" s="6"/>
    </row>
    <row r="49" ht="12.75" customHeight="1">
      <c r="B49" s="6">
        <f t="shared" si="4"/>
        <v>26870.32334</v>
      </c>
      <c r="C49" s="1">
        <v>19.0</v>
      </c>
      <c r="D49" s="6">
        <f t="shared" si="2"/>
        <v>326.4896661</v>
      </c>
      <c r="E49" s="6">
        <f t="shared" si="5"/>
        <v>116.4380678</v>
      </c>
      <c r="F49" s="6">
        <f t="shared" si="3"/>
        <v>210.0515983</v>
      </c>
      <c r="G49" s="6"/>
      <c r="H49" s="6"/>
      <c r="I49" s="6"/>
      <c r="J49" s="6"/>
    </row>
    <row r="50" ht="12.75" customHeight="1">
      <c r="B50" s="6">
        <f t="shared" si="4"/>
        <v>26660.27174</v>
      </c>
      <c r="C50" s="1">
        <v>20.0</v>
      </c>
      <c r="D50" s="6">
        <f t="shared" si="2"/>
        <v>326.4896661</v>
      </c>
      <c r="E50" s="6">
        <f t="shared" si="5"/>
        <v>115.5278442</v>
      </c>
      <c r="F50" s="6">
        <f t="shared" si="3"/>
        <v>210.9618219</v>
      </c>
      <c r="G50" s="6"/>
      <c r="H50" s="6"/>
      <c r="I50" s="6"/>
      <c r="J50" s="6"/>
    </row>
    <row r="51" ht="12.75" customHeight="1">
      <c r="B51" s="6">
        <f t="shared" si="4"/>
        <v>26449.30992</v>
      </c>
      <c r="C51" s="1">
        <v>21.0</v>
      </c>
      <c r="D51" s="6">
        <f t="shared" si="2"/>
        <v>326.4896661</v>
      </c>
      <c r="E51" s="6">
        <f t="shared" si="5"/>
        <v>114.6136763</v>
      </c>
      <c r="F51" s="6">
        <f t="shared" si="3"/>
        <v>211.8759898</v>
      </c>
      <c r="G51" s="6"/>
      <c r="H51" s="6"/>
      <c r="I51" s="6"/>
      <c r="J51" s="6"/>
    </row>
    <row r="52" ht="12.75" customHeight="1">
      <c r="B52" s="6">
        <f t="shared" si="4"/>
        <v>26237.43393</v>
      </c>
      <c r="C52" s="1">
        <v>22.0</v>
      </c>
      <c r="D52" s="6">
        <f t="shared" si="2"/>
        <v>326.4896661</v>
      </c>
      <c r="E52" s="6">
        <f t="shared" si="5"/>
        <v>113.695547</v>
      </c>
      <c r="F52" s="6">
        <f t="shared" si="3"/>
        <v>212.7941191</v>
      </c>
      <c r="G52" s="6"/>
      <c r="H52" s="6"/>
      <c r="I52" s="6"/>
      <c r="J52" s="6"/>
    </row>
    <row r="53" ht="12.75" customHeight="1">
      <c r="B53" s="6">
        <f t="shared" si="4"/>
        <v>26024.63981</v>
      </c>
      <c r="C53" s="1">
        <v>23.0</v>
      </c>
      <c r="D53" s="6">
        <f t="shared" si="2"/>
        <v>326.4896661</v>
      </c>
      <c r="E53" s="6">
        <f t="shared" si="5"/>
        <v>112.7734392</v>
      </c>
      <c r="F53" s="6">
        <f t="shared" si="3"/>
        <v>213.7162269</v>
      </c>
      <c r="G53" s="6"/>
      <c r="H53" s="6"/>
      <c r="I53" s="6"/>
      <c r="J53" s="6"/>
    </row>
    <row r="54" ht="12.75" customHeight="1">
      <c r="B54" s="11">
        <f t="shared" si="4"/>
        <v>25810.92358</v>
      </c>
      <c r="C54" s="12">
        <v>24.0</v>
      </c>
      <c r="D54" s="11">
        <f t="shared" si="2"/>
        <v>326.4896661</v>
      </c>
      <c r="E54" s="11">
        <f t="shared" si="5"/>
        <v>111.8473355</v>
      </c>
      <c r="F54" s="11">
        <f t="shared" si="3"/>
        <v>214.6423306</v>
      </c>
      <c r="G54" s="6"/>
      <c r="H54" s="6">
        <f t="shared" ref="H54:J54" si="7">+SUM(D$43:D$54)</f>
        <v>3917.875993</v>
      </c>
      <c r="I54" s="6">
        <f t="shared" si="7"/>
        <v>1402.420266</v>
      </c>
      <c r="J54" s="6">
        <f t="shared" si="7"/>
        <v>2515.455727</v>
      </c>
    </row>
    <row r="55" ht="12.75" customHeight="1">
      <c r="B55" s="6">
        <f t="shared" si="4"/>
        <v>25596.28125</v>
      </c>
      <c r="C55" s="1">
        <v>25.0</v>
      </c>
      <c r="D55" s="6">
        <f t="shared" si="2"/>
        <v>326.4896661</v>
      </c>
      <c r="E55" s="6">
        <f t="shared" si="5"/>
        <v>110.9172188</v>
      </c>
      <c r="F55" s="6">
        <f t="shared" si="3"/>
        <v>215.5724473</v>
      </c>
      <c r="G55" s="6"/>
      <c r="H55" s="6"/>
      <c r="I55" s="6"/>
      <c r="J55" s="6"/>
    </row>
    <row r="56" ht="12.75" customHeight="1">
      <c r="B56" s="6">
        <f t="shared" si="4"/>
        <v>25380.7088</v>
      </c>
      <c r="C56" s="1">
        <v>26.0</v>
      </c>
      <c r="D56" s="6">
        <f t="shared" si="2"/>
        <v>326.4896661</v>
      </c>
      <c r="E56" s="6">
        <f t="shared" si="5"/>
        <v>109.9830715</v>
      </c>
      <c r="F56" s="6">
        <f t="shared" si="3"/>
        <v>216.5065946</v>
      </c>
      <c r="G56" s="6"/>
      <c r="H56" s="6"/>
      <c r="I56" s="6"/>
      <c r="J56" s="6"/>
    </row>
    <row r="57" ht="12.75" customHeight="1">
      <c r="B57" s="6">
        <f t="shared" si="4"/>
        <v>25164.20221</v>
      </c>
      <c r="C57" s="1">
        <v>27.0</v>
      </c>
      <c r="D57" s="6">
        <f t="shared" si="2"/>
        <v>326.4896661</v>
      </c>
      <c r="E57" s="6">
        <f t="shared" si="5"/>
        <v>109.0448762</v>
      </c>
      <c r="F57" s="6">
        <f t="shared" si="3"/>
        <v>217.4447898</v>
      </c>
      <c r="G57" s="6"/>
      <c r="H57" s="6"/>
      <c r="I57" s="6"/>
      <c r="J57" s="6"/>
    </row>
    <row r="58" ht="12.75" customHeight="1">
      <c r="B58" s="6">
        <f t="shared" si="4"/>
        <v>24946.75742</v>
      </c>
      <c r="C58" s="1">
        <v>28.0</v>
      </c>
      <c r="D58" s="6">
        <f t="shared" si="2"/>
        <v>326.4896661</v>
      </c>
      <c r="E58" s="6">
        <f t="shared" si="5"/>
        <v>108.1026155</v>
      </c>
      <c r="F58" s="6">
        <f t="shared" si="3"/>
        <v>218.3870506</v>
      </c>
      <c r="G58" s="6"/>
      <c r="H58" s="6"/>
      <c r="I58" s="6"/>
      <c r="J58" s="6"/>
    </row>
    <row r="59" ht="12.75" customHeight="1">
      <c r="B59" s="6">
        <f t="shared" si="4"/>
        <v>24728.37037</v>
      </c>
      <c r="C59" s="1">
        <v>29.0</v>
      </c>
      <c r="D59" s="6">
        <f t="shared" si="2"/>
        <v>326.4896661</v>
      </c>
      <c r="E59" s="6">
        <f t="shared" si="5"/>
        <v>107.1562716</v>
      </c>
      <c r="F59" s="6">
        <f t="shared" si="3"/>
        <v>219.3333945</v>
      </c>
      <c r="G59" s="6"/>
      <c r="H59" s="6"/>
      <c r="I59" s="6"/>
      <c r="J59" s="6"/>
    </row>
    <row r="60" ht="12.75" customHeight="1">
      <c r="B60" s="6">
        <f t="shared" si="4"/>
        <v>24509.03697</v>
      </c>
      <c r="C60" s="1">
        <v>30.0</v>
      </c>
      <c r="D60" s="6">
        <f t="shared" si="2"/>
        <v>326.4896661</v>
      </c>
      <c r="E60" s="6">
        <f t="shared" si="5"/>
        <v>106.2058269</v>
      </c>
      <c r="F60" s="6">
        <f t="shared" si="3"/>
        <v>220.2838392</v>
      </c>
      <c r="G60" s="6"/>
      <c r="H60" s="6"/>
      <c r="I60" s="6"/>
      <c r="J60" s="6"/>
    </row>
    <row r="61" ht="12.75" customHeight="1">
      <c r="B61" s="6">
        <f t="shared" si="4"/>
        <v>24288.75314</v>
      </c>
      <c r="C61" s="1">
        <v>31.0</v>
      </c>
      <c r="D61" s="6">
        <f t="shared" si="2"/>
        <v>326.4896661</v>
      </c>
      <c r="E61" s="6">
        <f t="shared" si="5"/>
        <v>105.2512636</v>
      </c>
      <c r="F61" s="6">
        <f t="shared" si="3"/>
        <v>221.2384025</v>
      </c>
      <c r="G61" s="6"/>
      <c r="H61" s="6"/>
      <c r="I61" s="6"/>
      <c r="J61" s="6"/>
    </row>
    <row r="62" ht="12.75" customHeight="1">
      <c r="B62" s="6">
        <f t="shared" si="4"/>
        <v>24067.51473</v>
      </c>
      <c r="C62" s="1">
        <v>32.0</v>
      </c>
      <c r="D62" s="6">
        <f t="shared" si="2"/>
        <v>326.4896661</v>
      </c>
      <c r="E62" s="6">
        <f t="shared" si="5"/>
        <v>104.2925638</v>
      </c>
      <c r="F62" s="6">
        <f t="shared" si="3"/>
        <v>222.1971022</v>
      </c>
      <c r="G62" s="6"/>
      <c r="H62" s="6"/>
      <c r="I62" s="6"/>
      <c r="J62" s="6"/>
    </row>
    <row r="63" ht="12.75" customHeight="1">
      <c r="B63" s="6">
        <f t="shared" si="4"/>
        <v>23845.31763</v>
      </c>
      <c r="C63" s="1">
        <v>33.0</v>
      </c>
      <c r="D63" s="6">
        <f t="shared" si="2"/>
        <v>326.4896661</v>
      </c>
      <c r="E63" s="6">
        <f t="shared" si="5"/>
        <v>103.3297097</v>
      </c>
      <c r="F63" s="6">
        <f t="shared" si="3"/>
        <v>223.1599564</v>
      </c>
      <c r="G63" s="6"/>
      <c r="H63" s="6"/>
      <c r="I63" s="6"/>
      <c r="J63" s="6"/>
    </row>
    <row r="64" ht="12.75" customHeight="1">
      <c r="B64" s="6">
        <f t="shared" si="4"/>
        <v>23622.15767</v>
      </c>
      <c r="C64" s="1">
        <v>34.0</v>
      </c>
      <c r="D64" s="6">
        <f t="shared" si="2"/>
        <v>326.4896661</v>
      </c>
      <c r="E64" s="6">
        <f t="shared" si="5"/>
        <v>102.3626833</v>
      </c>
      <c r="F64" s="6">
        <f t="shared" si="3"/>
        <v>224.1269828</v>
      </c>
      <c r="G64" s="6"/>
      <c r="H64" s="6"/>
      <c r="I64" s="6"/>
      <c r="J64" s="6"/>
    </row>
    <row r="65" ht="12.75" customHeight="1">
      <c r="B65" s="6">
        <f t="shared" si="4"/>
        <v>23398.03069</v>
      </c>
      <c r="C65" s="1">
        <v>35.0</v>
      </c>
      <c r="D65" s="6">
        <f t="shared" si="2"/>
        <v>326.4896661</v>
      </c>
      <c r="E65" s="6">
        <f t="shared" si="5"/>
        <v>101.3914663</v>
      </c>
      <c r="F65" s="6">
        <f t="shared" si="3"/>
        <v>225.0981998</v>
      </c>
      <c r="G65" s="6"/>
      <c r="H65" s="6"/>
      <c r="I65" s="6"/>
      <c r="J65" s="6"/>
    </row>
    <row r="66" ht="12.75" customHeight="1">
      <c r="B66" s="11">
        <f t="shared" si="4"/>
        <v>23172.93249</v>
      </c>
      <c r="C66" s="12">
        <v>36.0</v>
      </c>
      <c r="D66" s="11">
        <f t="shared" si="2"/>
        <v>326.4896661</v>
      </c>
      <c r="E66" s="11">
        <f t="shared" si="5"/>
        <v>100.4160408</v>
      </c>
      <c r="F66" s="11">
        <f t="shared" si="3"/>
        <v>226.0736253</v>
      </c>
      <c r="G66" s="6"/>
      <c r="H66" s="6">
        <f t="shared" ref="H66:J66" si="8">+SUM(D$55:D$66)</f>
        <v>3917.875993</v>
      </c>
      <c r="I66" s="6">
        <f t="shared" si="8"/>
        <v>1268.453608</v>
      </c>
      <c r="J66" s="6">
        <f t="shared" si="8"/>
        <v>2649.422385</v>
      </c>
    </row>
    <row r="67" ht="12.75" customHeight="1">
      <c r="B67" s="6">
        <f t="shared" si="4"/>
        <v>22946.85887</v>
      </c>
      <c r="C67" s="1">
        <v>37.0</v>
      </c>
      <c r="D67" s="6">
        <f t="shared" si="2"/>
        <v>326.4896661</v>
      </c>
      <c r="E67" s="6">
        <f t="shared" si="5"/>
        <v>99.43638842</v>
      </c>
      <c r="F67" s="6">
        <f t="shared" si="3"/>
        <v>227.0532777</v>
      </c>
      <c r="G67" s="6"/>
      <c r="H67" s="6"/>
      <c r="I67" s="6"/>
      <c r="J67" s="6"/>
    </row>
    <row r="68" ht="12.75" customHeight="1">
      <c r="B68" s="6">
        <f t="shared" si="4"/>
        <v>22719.80559</v>
      </c>
      <c r="C68" s="1">
        <v>38.0</v>
      </c>
      <c r="D68" s="6">
        <f t="shared" si="2"/>
        <v>326.4896661</v>
      </c>
      <c r="E68" s="6">
        <f t="shared" si="5"/>
        <v>98.45249088</v>
      </c>
      <c r="F68" s="6">
        <f t="shared" si="3"/>
        <v>228.0371752</v>
      </c>
      <c r="G68" s="6"/>
      <c r="H68" s="6"/>
      <c r="I68" s="6"/>
      <c r="J68" s="6"/>
    </row>
    <row r="69" ht="12.75" customHeight="1">
      <c r="B69" s="6">
        <f t="shared" si="4"/>
        <v>22491.76841</v>
      </c>
      <c r="C69" s="1">
        <v>39.0</v>
      </c>
      <c r="D69" s="6">
        <f t="shared" si="2"/>
        <v>326.4896661</v>
      </c>
      <c r="E69" s="6">
        <f t="shared" si="5"/>
        <v>97.46432979</v>
      </c>
      <c r="F69" s="6">
        <f t="shared" si="3"/>
        <v>229.0253363</v>
      </c>
      <c r="G69" s="6"/>
      <c r="H69" s="6"/>
      <c r="I69" s="6"/>
      <c r="J69" s="6"/>
    </row>
    <row r="70" ht="12.75" customHeight="1">
      <c r="B70" s="6">
        <f t="shared" si="4"/>
        <v>22262.74308</v>
      </c>
      <c r="C70" s="1">
        <v>40.0</v>
      </c>
      <c r="D70" s="6">
        <f t="shared" si="2"/>
        <v>326.4896661</v>
      </c>
      <c r="E70" s="6">
        <f t="shared" si="5"/>
        <v>96.47188667</v>
      </c>
      <c r="F70" s="6">
        <f t="shared" si="3"/>
        <v>230.0177794</v>
      </c>
      <c r="G70" s="6"/>
      <c r="H70" s="6"/>
      <c r="I70" s="6"/>
      <c r="J70" s="6"/>
    </row>
    <row r="71" ht="12.75" customHeight="1">
      <c r="B71" s="6">
        <f t="shared" si="4"/>
        <v>22032.7253</v>
      </c>
      <c r="C71" s="1">
        <v>41.0</v>
      </c>
      <c r="D71" s="6">
        <f t="shared" si="2"/>
        <v>326.4896661</v>
      </c>
      <c r="E71" s="6">
        <f t="shared" si="5"/>
        <v>95.47514296</v>
      </c>
      <c r="F71" s="6">
        <f t="shared" si="3"/>
        <v>231.0145231</v>
      </c>
      <c r="G71" s="6"/>
      <c r="H71" s="6"/>
      <c r="I71" s="6"/>
      <c r="J71" s="6"/>
    </row>
    <row r="72" ht="12.75" customHeight="1">
      <c r="B72" s="6">
        <f t="shared" si="4"/>
        <v>21801.71077</v>
      </c>
      <c r="C72" s="1">
        <v>42.0</v>
      </c>
      <c r="D72" s="6">
        <f t="shared" si="2"/>
        <v>326.4896661</v>
      </c>
      <c r="E72" s="6">
        <f t="shared" si="5"/>
        <v>94.47408002</v>
      </c>
      <c r="F72" s="6">
        <f t="shared" si="3"/>
        <v>232.0155861</v>
      </c>
      <c r="G72" s="6"/>
      <c r="H72" s="6"/>
      <c r="I72" s="6"/>
      <c r="J72" s="6"/>
    </row>
    <row r="73" ht="12.75" customHeight="1">
      <c r="B73" s="6">
        <f t="shared" si="4"/>
        <v>21569.69519</v>
      </c>
      <c r="C73" s="1">
        <v>43.0</v>
      </c>
      <c r="D73" s="6">
        <f t="shared" si="2"/>
        <v>326.4896661</v>
      </c>
      <c r="E73" s="6">
        <f t="shared" si="5"/>
        <v>93.46867915</v>
      </c>
      <c r="F73" s="6">
        <f t="shared" si="3"/>
        <v>233.0209869</v>
      </c>
      <c r="G73" s="6"/>
      <c r="H73" s="6"/>
      <c r="I73" s="6"/>
      <c r="J73" s="6"/>
    </row>
    <row r="74" ht="12.75" customHeight="1">
      <c r="B74" s="6">
        <f t="shared" si="4"/>
        <v>21336.6742</v>
      </c>
      <c r="C74" s="1">
        <v>44.0</v>
      </c>
      <c r="D74" s="6">
        <f t="shared" si="2"/>
        <v>326.4896661</v>
      </c>
      <c r="E74" s="6">
        <f t="shared" si="5"/>
        <v>92.45892154</v>
      </c>
      <c r="F74" s="6">
        <f t="shared" si="3"/>
        <v>234.0307445</v>
      </c>
      <c r="G74" s="6"/>
      <c r="H74" s="6"/>
      <c r="I74" s="6"/>
      <c r="J74" s="6"/>
    </row>
    <row r="75" ht="12.75" customHeight="1">
      <c r="B75" s="6">
        <f t="shared" si="4"/>
        <v>21102.64346</v>
      </c>
      <c r="C75" s="1">
        <v>45.0</v>
      </c>
      <c r="D75" s="6">
        <f t="shared" si="2"/>
        <v>326.4896661</v>
      </c>
      <c r="E75" s="6">
        <f t="shared" si="5"/>
        <v>91.44478831</v>
      </c>
      <c r="F75" s="6">
        <f t="shared" si="3"/>
        <v>235.0448778</v>
      </c>
      <c r="G75" s="6"/>
      <c r="H75" s="6"/>
      <c r="I75" s="6"/>
      <c r="J75" s="6"/>
    </row>
    <row r="76" ht="12.75" customHeight="1">
      <c r="B76" s="6">
        <f t="shared" si="4"/>
        <v>20867.59858</v>
      </c>
      <c r="C76" s="1">
        <v>46.0</v>
      </c>
      <c r="D76" s="6">
        <f t="shared" si="2"/>
        <v>326.4896661</v>
      </c>
      <c r="E76" s="6">
        <f t="shared" si="5"/>
        <v>90.42626051</v>
      </c>
      <c r="F76" s="6">
        <f t="shared" si="3"/>
        <v>236.0634056</v>
      </c>
      <c r="G76" s="6"/>
      <c r="H76" s="6"/>
      <c r="I76" s="6"/>
      <c r="J76" s="6"/>
    </row>
    <row r="77" ht="12.75" customHeight="1">
      <c r="B77" s="6">
        <f t="shared" si="4"/>
        <v>20631.53517</v>
      </c>
      <c r="C77" s="1">
        <v>47.0</v>
      </c>
      <c r="D77" s="6">
        <f t="shared" si="2"/>
        <v>326.4896661</v>
      </c>
      <c r="E77" s="6">
        <f t="shared" si="5"/>
        <v>89.40331909</v>
      </c>
      <c r="F77" s="6">
        <f t="shared" si="3"/>
        <v>237.086347</v>
      </c>
      <c r="G77" s="6"/>
      <c r="H77" s="6"/>
      <c r="I77" s="6"/>
      <c r="J77" s="6"/>
    </row>
    <row r="78" ht="12.75" customHeight="1">
      <c r="B78" s="11">
        <f t="shared" si="4"/>
        <v>20394.44883</v>
      </c>
      <c r="C78" s="12">
        <v>48.0</v>
      </c>
      <c r="D78" s="11">
        <f t="shared" si="2"/>
        <v>326.4896661</v>
      </c>
      <c r="E78" s="11">
        <f t="shared" si="5"/>
        <v>88.37594492</v>
      </c>
      <c r="F78" s="11">
        <f t="shared" si="3"/>
        <v>238.1137212</v>
      </c>
      <c r="G78" s="6"/>
      <c r="H78" s="6">
        <f t="shared" ref="H78:J78" si="9">+SUM(D$67:D$78)</f>
        <v>3917.875993</v>
      </c>
      <c r="I78" s="6">
        <f t="shared" si="9"/>
        <v>1127.352232</v>
      </c>
      <c r="J78" s="6">
        <f t="shared" si="9"/>
        <v>2790.523761</v>
      </c>
    </row>
    <row r="79" ht="12.75" customHeight="1">
      <c r="B79" s="6">
        <f t="shared" si="4"/>
        <v>20156.33511</v>
      </c>
      <c r="C79" s="1">
        <v>49.0</v>
      </c>
      <c r="D79" s="6">
        <f t="shared" si="2"/>
        <v>326.4896661</v>
      </c>
      <c r="E79" s="6">
        <f t="shared" si="5"/>
        <v>87.34411879</v>
      </c>
      <c r="F79" s="6">
        <f t="shared" si="3"/>
        <v>239.1455473</v>
      </c>
      <c r="G79" s="6"/>
      <c r="H79" s="6"/>
      <c r="I79" s="6"/>
      <c r="J79" s="6"/>
    </row>
    <row r="80" ht="12.75" customHeight="1">
      <c r="B80" s="6">
        <f t="shared" si="4"/>
        <v>19917.18956</v>
      </c>
      <c r="C80" s="1">
        <v>50.0</v>
      </c>
      <c r="D80" s="6">
        <f t="shared" si="2"/>
        <v>326.4896661</v>
      </c>
      <c r="E80" s="6">
        <f t="shared" si="5"/>
        <v>86.30782142</v>
      </c>
      <c r="F80" s="6">
        <f t="shared" si="3"/>
        <v>240.1818447</v>
      </c>
      <c r="G80" s="6"/>
      <c r="H80" s="6"/>
      <c r="I80" s="6"/>
      <c r="J80" s="6"/>
    </row>
    <row r="81" ht="12.75" customHeight="1">
      <c r="B81" s="6">
        <f t="shared" si="4"/>
        <v>19677.00771</v>
      </c>
      <c r="C81" s="1">
        <v>51.0</v>
      </c>
      <c r="D81" s="6">
        <f t="shared" si="2"/>
        <v>326.4896661</v>
      </c>
      <c r="E81" s="6">
        <f t="shared" si="5"/>
        <v>85.26703342</v>
      </c>
      <c r="F81" s="6">
        <f t="shared" si="3"/>
        <v>241.2226327</v>
      </c>
      <c r="G81" s="6"/>
      <c r="H81" s="6"/>
      <c r="I81" s="6"/>
      <c r="J81" s="6"/>
    </row>
    <row r="82" ht="12.75" customHeight="1">
      <c r="B82" s="6">
        <f t="shared" si="4"/>
        <v>19435.78508</v>
      </c>
      <c r="C82" s="1">
        <v>52.0</v>
      </c>
      <c r="D82" s="6">
        <f t="shared" si="2"/>
        <v>326.4896661</v>
      </c>
      <c r="E82" s="6">
        <f t="shared" si="5"/>
        <v>84.22173535</v>
      </c>
      <c r="F82" s="6">
        <f t="shared" si="3"/>
        <v>242.2679307</v>
      </c>
      <c r="G82" s="6"/>
      <c r="H82" s="6"/>
      <c r="I82" s="6"/>
      <c r="J82" s="6"/>
    </row>
    <row r="83" ht="12.75" customHeight="1">
      <c r="B83" s="6">
        <f t="shared" si="4"/>
        <v>19193.51715</v>
      </c>
      <c r="C83" s="1">
        <v>53.0</v>
      </c>
      <c r="D83" s="6">
        <f t="shared" si="2"/>
        <v>326.4896661</v>
      </c>
      <c r="E83" s="6">
        <f t="shared" si="5"/>
        <v>83.17190765</v>
      </c>
      <c r="F83" s="6">
        <f t="shared" si="3"/>
        <v>243.3177584</v>
      </c>
      <c r="G83" s="6"/>
      <c r="H83" s="6"/>
      <c r="I83" s="6"/>
      <c r="J83" s="6"/>
    </row>
    <row r="84" ht="12.75" customHeight="1">
      <c r="B84" s="6">
        <f t="shared" si="4"/>
        <v>18950.19939</v>
      </c>
      <c r="C84" s="1">
        <v>54.0</v>
      </c>
      <c r="D84" s="6">
        <f t="shared" si="2"/>
        <v>326.4896661</v>
      </c>
      <c r="E84" s="6">
        <f t="shared" si="5"/>
        <v>82.1175307</v>
      </c>
      <c r="F84" s="6">
        <f t="shared" si="3"/>
        <v>244.3721354</v>
      </c>
      <c r="G84" s="6"/>
      <c r="H84" s="6"/>
      <c r="I84" s="6"/>
      <c r="J84" s="6"/>
    </row>
    <row r="85" ht="12.75" customHeight="1">
      <c r="B85" s="6">
        <f t="shared" si="4"/>
        <v>18705.82726</v>
      </c>
      <c r="C85" s="1">
        <v>55.0</v>
      </c>
      <c r="D85" s="6">
        <f t="shared" si="2"/>
        <v>326.4896661</v>
      </c>
      <c r="E85" s="6">
        <f t="shared" si="5"/>
        <v>81.05858478</v>
      </c>
      <c r="F85" s="6">
        <f t="shared" si="3"/>
        <v>245.4310813</v>
      </c>
      <c r="G85" s="6"/>
      <c r="H85" s="6"/>
      <c r="I85" s="6"/>
      <c r="J85" s="6"/>
    </row>
    <row r="86" ht="12.75" customHeight="1">
      <c r="B86" s="6">
        <f t="shared" si="4"/>
        <v>18460.39617</v>
      </c>
      <c r="C86" s="1">
        <v>56.0</v>
      </c>
      <c r="D86" s="6">
        <f t="shared" si="2"/>
        <v>326.4896661</v>
      </c>
      <c r="E86" s="6">
        <f t="shared" si="5"/>
        <v>79.99505009</v>
      </c>
      <c r="F86" s="6">
        <f t="shared" si="3"/>
        <v>246.494616</v>
      </c>
      <c r="G86" s="6"/>
      <c r="H86" s="6"/>
      <c r="I86" s="6"/>
      <c r="J86" s="6"/>
    </row>
    <row r="87" ht="12.75" customHeight="1">
      <c r="B87" s="6">
        <f t="shared" si="4"/>
        <v>18213.90156</v>
      </c>
      <c r="C87" s="1">
        <v>57.0</v>
      </c>
      <c r="D87" s="6">
        <f t="shared" si="2"/>
        <v>326.4896661</v>
      </c>
      <c r="E87" s="6">
        <f t="shared" si="5"/>
        <v>78.92690676</v>
      </c>
      <c r="F87" s="6">
        <f t="shared" si="3"/>
        <v>247.5627593</v>
      </c>
      <c r="G87" s="6"/>
      <c r="H87" s="6"/>
      <c r="I87" s="6"/>
      <c r="J87" s="6"/>
    </row>
    <row r="88" ht="12.75" customHeight="1">
      <c r="B88" s="6">
        <f t="shared" si="4"/>
        <v>17966.3388</v>
      </c>
      <c r="C88" s="1">
        <v>58.0</v>
      </c>
      <c r="D88" s="6">
        <f t="shared" si="2"/>
        <v>326.4896661</v>
      </c>
      <c r="E88" s="6">
        <f t="shared" si="5"/>
        <v>77.8541348</v>
      </c>
      <c r="F88" s="6">
        <f t="shared" si="3"/>
        <v>248.6355313</v>
      </c>
      <c r="G88" s="6"/>
      <c r="H88" s="6"/>
      <c r="I88" s="6"/>
      <c r="J88" s="6"/>
    </row>
    <row r="89" ht="12.75" customHeight="1">
      <c r="B89" s="6">
        <f t="shared" si="4"/>
        <v>17717.70327</v>
      </c>
      <c r="C89" s="1">
        <v>59.0</v>
      </c>
      <c r="D89" s="6">
        <f t="shared" si="2"/>
        <v>326.4896661</v>
      </c>
      <c r="E89" s="6">
        <f t="shared" si="5"/>
        <v>76.77671416</v>
      </c>
      <c r="F89" s="6">
        <f t="shared" si="3"/>
        <v>249.7129519</v>
      </c>
      <c r="G89" s="6"/>
      <c r="H89" s="6"/>
      <c r="I89" s="6"/>
      <c r="J89" s="6"/>
    </row>
    <row r="90" ht="12.75" customHeight="1">
      <c r="B90" s="11">
        <f t="shared" si="4"/>
        <v>17467.99032</v>
      </c>
      <c r="C90" s="12">
        <v>60.0</v>
      </c>
      <c r="D90" s="11">
        <f t="shared" si="2"/>
        <v>326.4896661</v>
      </c>
      <c r="E90" s="11">
        <f t="shared" si="5"/>
        <v>75.6946247</v>
      </c>
      <c r="F90" s="11">
        <f t="shared" si="3"/>
        <v>250.7950414</v>
      </c>
      <c r="G90" s="6"/>
      <c r="H90" s="6">
        <f t="shared" ref="H90:J90" si="10">+SUM(D$79:D$90)</f>
        <v>3917.875993</v>
      </c>
      <c r="I90" s="6">
        <f t="shared" si="10"/>
        <v>978.7361626</v>
      </c>
      <c r="J90" s="6">
        <f t="shared" si="10"/>
        <v>2939.13983</v>
      </c>
    </row>
    <row r="91" ht="12.75" customHeight="1">
      <c r="B91" s="6">
        <f t="shared" si="4"/>
        <v>17217.19528</v>
      </c>
      <c r="C91" s="1">
        <v>61.0</v>
      </c>
      <c r="D91" s="6">
        <f t="shared" si="2"/>
        <v>326.4896661</v>
      </c>
      <c r="E91" s="6">
        <f t="shared" si="5"/>
        <v>74.60784619</v>
      </c>
      <c r="F91" s="6">
        <f t="shared" si="3"/>
        <v>251.8818199</v>
      </c>
      <c r="G91" s="6"/>
      <c r="H91" s="6"/>
      <c r="I91" s="6"/>
      <c r="J91" s="6"/>
    </row>
    <row r="92" ht="12.75" customHeight="1">
      <c r="B92" s="6">
        <f t="shared" si="4"/>
        <v>16965.31346</v>
      </c>
      <c r="C92" s="1">
        <v>62.0</v>
      </c>
      <c r="D92" s="6">
        <f t="shared" si="2"/>
        <v>326.4896661</v>
      </c>
      <c r="E92" s="6">
        <f t="shared" si="5"/>
        <v>73.51635831</v>
      </c>
      <c r="F92" s="6">
        <f t="shared" si="3"/>
        <v>252.9733078</v>
      </c>
      <c r="G92" s="6"/>
      <c r="H92" s="6"/>
      <c r="I92" s="6"/>
      <c r="J92" s="6"/>
    </row>
    <row r="93" ht="12.75" customHeight="1">
      <c r="B93" s="6">
        <f t="shared" si="4"/>
        <v>16712.34015</v>
      </c>
      <c r="C93" s="1">
        <v>63.0</v>
      </c>
      <c r="D93" s="6">
        <f t="shared" si="2"/>
        <v>326.4896661</v>
      </c>
      <c r="E93" s="6">
        <f t="shared" si="5"/>
        <v>72.42014064</v>
      </c>
      <c r="F93" s="6">
        <f t="shared" si="3"/>
        <v>254.0695254</v>
      </c>
      <c r="G93" s="6"/>
      <c r="H93" s="6"/>
      <c r="I93" s="6"/>
      <c r="J93" s="6"/>
    </row>
    <row r="94" ht="12.75" customHeight="1">
      <c r="B94" s="6">
        <f t="shared" si="4"/>
        <v>16458.27062</v>
      </c>
      <c r="C94" s="1">
        <v>64.0</v>
      </c>
      <c r="D94" s="6">
        <f t="shared" si="2"/>
        <v>326.4896661</v>
      </c>
      <c r="E94" s="6">
        <f t="shared" si="5"/>
        <v>71.3191727</v>
      </c>
      <c r="F94" s="6">
        <f t="shared" si="3"/>
        <v>255.1704934</v>
      </c>
      <c r="G94" s="6"/>
      <c r="H94" s="6"/>
      <c r="I94" s="6"/>
      <c r="J94" s="6"/>
    </row>
    <row r="95" ht="12.75" customHeight="1">
      <c r="B95" s="6">
        <f t="shared" si="4"/>
        <v>16203.10013</v>
      </c>
      <c r="C95" s="1">
        <v>65.0</v>
      </c>
      <c r="D95" s="6">
        <f t="shared" si="2"/>
        <v>326.4896661</v>
      </c>
      <c r="E95" s="6">
        <f t="shared" si="5"/>
        <v>70.21343389</v>
      </c>
      <c r="F95" s="6">
        <f t="shared" si="3"/>
        <v>256.2762322</v>
      </c>
      <c r="G95" s="6"/>
      <c r="H95" s="6"/>
      <c r="I95" s="6"/>
      <c r="J95" s="6"/>
    </row>
    <row r="96" ht="12.75" customHeight="1">
      <c r="B96" s="6">
        <f t="shared" si="4"/>
        <v>15946.8239</v>
      </c>
      <c r="C96" s="1">
        <v>66.0</v>
      </c>
      <c r="D96" s="6">
        <f t="shared" si="2"/>
        <v>326.4896661</v>
      </c>
      <c r="E96" s="6">
        <f t="shared" si="5"/>
        <v>69.10290355</v>
      </c>
      <c r="F96" s="6">
        <f t="shared" si="3"/>
        <v>257.3867625</v>
      </c>
      <c r="G96" s="6"/>
      <c r="H96" s="6"/>
      <c r="I96" s="6"/>
      <c r="J96" s="6"/>
    </row>
    <row r="97" ht="12.75" customHeight="1">
      <c r="B97" s="6">
        <f t="shared" si="4"/>
        <v>15689.43713</v>
      </c>
      <c r="C97" s="1">
        <v>67.0</v>
      </c>
      <c r="D97" s="6">
        <f t="shared" si="2"/>
        <v>326.4896661</v>
      </c>
      <c r="E97" s="6">
        <f t="shared" si="5"/>
        <v>67.98756091</v>
      </c>
      <c r="F97" s="6">
        <f t="shared" si="3"/>
        <v>258.5021052</v>
      </c>
      <c r="G97" s="6"/>
      <c r="H97" s="6"/>
      <c r="I97" s="6"/>
      <c r="J97" s="6"/>
    </row>
    <row r="98" ht="12.75" customHeight="1">
      <c r="B98" s="6">
        <f t="shared" si="4"/>
        <v>15430.93503</v>
      </c>
      <c r="C98" s="1">
        <v>68.0</v>
      </c>
      <c r="D98" s="6">
        <f t="shared" si="2"/>
        <v>326.4896661</v>
      </c>
      <c r="E98" s="6">
        <f t="shared" si="5"/>
        <v>66.86738512</v>
      </c>
      <c r="F98" s="6">
        <f t="shared" si="3"/>
        <v>259.622281</v>
      </c>
      <c r="G98" s="6"/>
      <c r="H98" s="6"/>
      <c r="I98" s="6"/>
      <c r="J98" s="6"/>
    </row>
    <row r="99" ht="12.75" customHeight="1">
      <c r="B99" s="6">
        <f t="shared" si="4"/>
        <v>15171.31275</v>
      </c>
      <c r="C99" s="1">
        <v>69.0</v>
      </c>
      <c r="D99" s="6">
        <f t="shared" si="2"/>
        <v>326.4896661</v>
      </c>
      <c r="E99" s="6">
        <f t="shared" si="5"/>
        <v>65.74235524</v>
      </c>
      <c r="F99" s="6">
        <f t="shared" si="3"/>
        <v>260.7473108</v>
      </c>
      <c r="G99" s="6"/>
      <c r="H99" s="6"/>
      <c r="I99" s="6"/>
      <c r="J99" s="6"/>
    </row>
    <row r="100" ht="12.75" customHeight="1">
      <c r="B100" s="6">
        <f t="shared" si="4"/>
        <v>14910.56544</v>
      </c>
      <c r="C100" s="1">
        <v>70.0</v>
      </c>
      <c r="D100" s="6">
        <f t="shared" si="2"/>
        <v>326.4896661</v>
      </c>
      <c r="E100" s="6">
        <f t="shared" si="5"/>
        <v>64.61245023</v>
      </c>
      <c r="F100" s="6">
        <f t="shared" si="3"/>
        <v>261.8772159</v>
      </c>
      <c r="G100" s="6"/>
      <c r="H100" s="6"/>
      <c r="I100" s="6"/>
      <c r="J100" s="6"/>
    </row>
    <row r="101" ht="12.75" customHeight="1">
      <c r="B101" s="6">
        <f t="shared" si="4"/>
        <v>14648.68822</v>
      </c>
      <c r="C101" s="1">
        <v>71.0</v>
      </c>
      <c r="D101" s="6">
        <f t="shared" si="2"/>
        <v>326.4896661</v>
      </c>
      <c r="E101" s="6">
        <f t="shared" si="5"/>
        <v>63.47764896</v>
      </c>
      <c r="F101" s="6">
        <f t="shared" si="3"/>
        <v>263.0120171</v>
      </c>
      <c r="G101" s="6"/>
      <c r="H101" s="6"/>
      <c r="I101" s="6"/>
      <c r="J101" s="6"/>
    </row>
    <row r="102" ht="12.75" customHeight="1">
      <c r="B102" s="11">
        <f t="shared" si="4"/>
        <v>14385.6762</v>
      </c>
      <c r="C102" s="12">
        <v>72.0</v>
      </c>
      <c r="D102" s="11">
        <f t="shared" si="2"/>
        <v>326.4896661</v>
      </c>
      <c r="E102" s="11">
        <f t="shared" si="5"/>
        <v>62.33793022</v>
      </c>
      <c r="F102" s="11">
        <f t="shared" si="3"/>
        <v>264.1517359</v>
      </c>
      <c r="G102" s="6"/>
      <c r="H102" s="6">
        <f t="shared" ref="H102:J102" si="11">+SUM(D$91:D$102)</f>
        <v>3917.875993</v>
      </c>
      <c r="I102" s="6">
        <f t="shared" si="11"/>
        <v>822.205186</v>
      </c>
      <c r="J102" s="6">
        <f t="shared" si="11"/>
        <v>3095.670807</v>
      </c>
    </row>
    <row r="103" ht="12.75" customHeight="1">
      <c r="B103" s="6">
        <f t="shared" si="4"/>
        <v>14121.52447</v>
      </c>
      <c r="C103" s="1">
        <v>73.0</v>
      </c>
      <c r="D103" s="6">
        <f t="shared" si="2"/>
        <v>326.4896661</v>
      </c>
      <c r="E103" s="6">
        <f t="shared" si="5"/>
        <v>61.19327269</v>
      </c>
      <c r="F103" s="6">
        <f t="shared" si="3"/>
        <v>265.2963934</v>
      </c>
      <c r="G103" s="6"/>
      <c r="H103" s="6"/>
      <c r="I103" s="6"/>
      <c r="J103" s="6"/>
    </row>
    <row r="104" ht="12.75" customHeight="1">
      <c r="B104" s="6">
        <f t="shared" si="4"/>
        <v>13856.22807</v>
      </c>
      <c r="C104" s="1">
        <v>74.0</v>
      </c>
      <c r="D104" s="6">
        <f t="shared" si="2"/>
        <v>326.4896661</v>
      </c>
      <c r="E104" s="6">
        <f t="shared" si="5"/>
        <v>60.04365499</v>
      </c>
      <c r="F104" s="6">
        <f t="shared" si="3"/>
        <v>266.4460111</v>
      </c>
      <c r="G104" s="6"/>
      <c r="H104" s="6"/>
      <c r="I104" s="6"/>
      <c r="J104" s="6"/>
    </row>
    <row r="105" ht="12.75" customHeight="1">
      <c r="B105" s="6">
        <f t="shared" si="4"/>
        <v>13589.78206</v>
      </c>
      <c r="C105" s="1">
        <v>75.0</v>
      </c>
      <c r="D105" s="6">
        <f t="shared" si="2"/>
        <v>326.4896661</v>
      </c>
      <c r="E105" s="6">
        <f t="shared" si="5"/>
        <v>58.88905561</v>
      </c>
      <c r="F105" s="6">
        <f t="shared" si="3"/>
        <v>267.6006105</v>
      </c>
      <c r="G105" s="6"/>
      <c r="H105" s="6"/>
      <c r="I105" s="6"/>
      <c r="J105" s="6"/>
    </row>
    <row r="106" ht="12.75" customHeight="1">
      <c r="B106" s="6">
        <f t="shared" si="4"/>
        <v>13322.18145</v>
      </c>
      <c r="C106" s="1">
        <v>76.0</v>
      </c>
      <c r="D106" s="6">
        <f t="shared" si="2"/>
        <v>326.4896661</v>
      </c>
      <c r="E106" s="6">
        <f t="shared" si="5"/>
        <v>57.72945296</v>
      </c>
      <c r="F106" s="6">
        <f t="shared" si="3"/>
        <v>268.7602131</v>
      </c>
      <c r="G106" s="6"/>
      <c r="H106" s="6"/>
      <c r="I106" s="6"/>
      <c r="J106" s="6"/>
    </row>
    <row r="107" ht="12.75" customHeight="1">
      <c r="B107" s="6">
        <f t="shared" si="4"/>
        <v>13053.42124</v>
      </c>
      <c r="C107" s="1">
        <v>77.0</v>
      </c>
      <c r="D107" s="6">
        <f t="shared" si="2"/>
        <v>326.4896661</v>
      </c>
      <c r="E107" s="6">
        <f t="shared" si="5"/>
        <v>56.56482537</v>
      </c>
      <c r="F107" s="6">
        <f t="shared" si="3"/>
        <v>269.9248407</v>
      </c>
      <c r="G107" s="6"/>
      <c r="H107" s="6"/>
      <c r="I107" s="6"/>
      <c r="J107" s="6"/>
    </row>
    <row r="108" ht="12.75" customHeight="1">
      <c r="B108" s="6">
        <f t="shared" si="4"/>
        <v>12783.4964</v>
      </c>
      <c r="C108" s="1">
        <v>78.0</v>
      </c>
      <c r="D108" s="6">
        <f t="shared" si="2"/>
        <v>326.4896661</v>
      </c>
      <c r="E108" s="6">
        <f t="shared" si="5"/>
        <v>55.39515106</v>
      </c>
      <c r="F108" s="6">
        <f t="shared" si="3"/>
        <v>271.094515</v>
      </c>
      <c r="G108" s="6"/>
      <c r="H108" s="6"/>
      <c r="I108" s="6"/>
      <c r="J108" s="6"/>
    </row>
    <row r="109" ht="12.75" customHeight="1">
      <c r="B109" s="6">
        <f t="shared" si="4"/>
        <v>12512.40188</v>
      </c>
      <c r="C109" s="1">
        <v>79.0</v>
      </c>
      <c r="D109" s="6">
        <f t="shared" si="2"/>
        <v>326.4896661</v>
      </c>
      <c r="E109" s="6">
        <f t="shared" si="5"/>
        <v>54.22040816</v>
      </c>
      <c r="F109" s="6">
        <f t="shared" si="3"/>
        <v>272.2692579</v>
      </c>
      <c r="G109" s="6"/>
      <c r="H109" s="6"/>
      <c r="I109" s="6"/>
      <c r="J109" s="6"/>
    </row>
    <row r="110" ht="12.75" customHeight="1">
      <c r="B110" s="6">
        <f t="shared" si="4"/>
        <v>12240.13263</v>
      </c>
      <c r="C110" s="1">
        <v>80.0</v>
      </c>
      <c r="D110" s="6">
        <f t="shared" si="2"/>
        <v>326.4896661</v>
      </c>
      <c r="E110" s="6">
        <f t="shared" si="5"/>
        <v>53.04057471</v>
      </c>
      <c r="F110" s="6">
        <f t="shared" si="3"/>
        <v>273.4490914</v>
      </c>
      <c r="G110" s="6"/>
      <c r="H110" s="6"/>
      <c r="I110" s="6"/>
      <c r="J110" s="6"/>
    </row>
    <row r="111" ht="12.75" customHeight="1">
      <c r="B111" s="6">
        <f t="shared" si="4"/>
        <v>11966.68353</v>
      </c>
      <c r="C111" s="1">
        <v>81.0</v>
      </c>
      <c r="D111" s="6">
        <f t="shared" si="2"/>
        <v>326.4896661</v>
      </c>
      <c r="E111" s="6">
        <f t="shared" si="5"/>
        <v>51.85562865</v>
      </c>
      <c r="F111" s="6">
        <f t="shared" si="3"/>
        <v>274.6340374</v>
      </c>
      <c r="G111" s="6"/>
      <c r="H111" s="6"/>
      <c r="I111" s="6"/>
      <c r="J111" s="6"/>
    </row>
    <row r="112" ht="12.75" customHeight="1">
      <c r="B112" s="6">
        <f t="shared" si="4"/>
        <v>11692.0495</v>
      </c>
      <c r="C112" s="1">
        <v>82.0</v>
      </c>
      <c r="D112" s="6">
        <f t="shared" si="2"/>
        <v>326.4896661</v>
      </c>
      <c r="E112" s="6">
        <f t="shared" si="5"/>
        <v>50.66554782</v>
      </c>
      <c r="F112" s="6">
        <f t="shared" si="3"/>
        <v>275.8241183</v>
      </c>
      <c r="G112" s="6"/>
      <c r="H112" s="6"/>
      <c r="I112" s="6"/>
      <c r="J112" s="6"/>
    </row>
    <row r="113" ht="12.75" customHeight="1">
      <c r="B113" s="6">
        <f t="shared" si="4"/>
        <v>11416.22538</v>
      </c>
      <c r="C113" s="1">
        <v>83.0</v>
      </c>
      <c r="D113" s="6">
        <f t="shared" si="2"/>
        <v>326.4896661</v>
      </c>
      <c r="E113" s="6">
        <f t="shared" si="5"/>
        <v>49.47030998</v>
      </c>
      <c r="F113" s="6">
        <f t="shared" si="3"/>
        <v>277.0193561</v>
      </c>
      <c r="G113" s="6"/>
      <c r="H113" s="6"/>
      <c r="I113" s="6"/>
      <c r="J113" s="6"/>
    </row>
    <row r="114" ht="12.75" customHeight="1">
      <c r="B114" s="11">
        <f t="shared" si="4"/>
        <v>11139.20602</v>
      </c>
      <c r="C114" s="12">
        <v>84.0</v>
      </c>
      <c r="D114" s="11">
        <f t="shared" si="2"/>
        <v>326.4896661</v>
      </c>
      <c r="E114" s="11">
        <f t="shared" si="5"/>
        <v>48.26989277</v>
      </c>
      <c r="F114" s="11">
        <f t="shared" si="3"/>
        <v>278.2197733</v>
      </c>
      <c r="G114" s="6"/>
      <c r="H114" s="6">
        <f t="shared" ref="H114:J114" si="12">+SUM(D$103:D$114)</f>
        <v>3917.875993</v>
      </c>
      <c r="I114" s="6">
        <f t="shared" si="12"/>
        <v>657.3377748</v>
      </c>
      <c r="J114" s="6">
        <f t="shared" si="12"/>
        <v>3260.538218</v>
      </c>
    </row>
    <row r="115" ht="12.75" customHeight="1">
      <c r="B115" s="6">
        <f t="shared" si="4"/>
        <v>10860.98625</v>
      </c>
      <c r="C115" s="1">
        <v>85.0</v>
      </c>
      <c r="D115" s="6">
        <f t="shared" si="2"/>
        <v>326.4896661</v>
      </c>
      <c r="E115" s="6">
        <f t="shared" si="5"/>
        <v>47.06427375</v>
      </c>
      <c r="F115" s="6">
        <f t="shared" si="3"/>
        <v>279.4253923</v>
      </c>
      <c r="G115" s="6"/>
      <c r="H115" s="6"/>
      <c r="I115" s="6"/>
      <c r="J115" s="6"/>
    </row>
    <row r="116" ht="12.75" customHeight="1">
      <c r="B116" s="6">
        <f t="shared" si="4"/>
        <v>10581.56086</v>
      </c>
      <c r="C116" s="1">
        <v>86.0</v>
      </c>
      <c r="D116" s="6">
        <f t="shared" si="2"/>
        <v>326.4896661</v>
      </c>
      <c r="E116" s="6">
        <f t="shared" si="5"/>
        <v>45.85343038</v>
      </c>
      <c r="F116" s="6">
        <f t="shared" si="3"/>
        <v>280.6362357</v>
      </c>
      <c r="G116" s="6"/>
      <c r="H116" s="6"/>
      <c r="I116" s="6"/>
      <c r="J116" s="6"/>
    </row>
    <row r="117" ht="12.75" customHeight="1">
      <c r="B117" s="6">
        <f t="shared" si="4"/>
        <v>10300.92462</v>
      </c>
      <c r="C117" s="1">
        <v>87.0</v>
      </c>
      <c r="D117" s="6">
        <f t="shared" si="2"/>
        <v>326.4896661</v>
      </c>
      <c r="E117" s="6">
        <f t="shared" si="5"/>
        <v>44.63734003</v>
      </c>
      <c r="F117" s="6">
        <f t="shared" si="3"/>
        <v>281.8523261</v>
      </c>
      <c r="G117" s="6"/>
      <c r="H117" s="6"/>
      <c r="I117" s="6"/>
      <c r="J117" s="6"/>
    </row>
    <row r="118" ht="12.75" customHeight="1">
      <c r="B118" s="6">
        <f t="shared" si="4"/>
        <v>10019.0723</v>
      </c>
      <c r="C118" s="1">
        <v>88.0</v>
      </c>
      <c r="D118" s="6">
        <f t="shared" si="2"/>
        <v>326.4896661</v>
      </c>
      <c r="E118" s="6">
        <f t="shared" si="5"/>
        <v>43.41597995</v>
      </c>
      <c r="F118" s="6">
        <f t="shared" si="3"/>
        <v>283.0736861</v>
      </c>
      <c r="G118" s="6"/>
      <c r="H118" s="6"/>
      <c r="I118" s="6"/>
      <c r="J118" s="6"/>
    </row>
    <row r="119" ht="12.75" customHeight="1">
      <c r="B119" s="6">
        <f t="shared" si="4"/>
        <v>9735.99861</v>
      </c>
      <c r="C119" s="1">
        <v>89.0</v>
      </c>
      <c r="D119" s="6">
        <f t="shared" si="2"/>
        <v>326.4896661</v>
      </c>
      <c r="E119" s="6">
        <f t="shared" si="5"/>
        <v>42.18932731</v>
      </c>
      <c r="F119" s="6">
        <f t="shared" si="3"/>
        <v>284.3003388</v>
      </c>
      <c r="G119" s="6"/>
      <c r="H119" s="6"/>
      <c r="I119" s="6"/>
      <c r="J119" s="6"/>
    </row>
    <row r="120" ht="12.75" customHeight="1">
      <c r="B120" s="6">
        <f t="shared" si="4"/>
        <v>9451.698271</v>
      </c>
      <c r="C120" s="1">
        <v>90.0</v>
      </c>
      <c r="D120" s="6">
        <f t="shared" si="2"/>
        <v>326.4896661</v>
      </c>
      <c r="E120" s="6">
        <f t="shared" si="5"/>
        <v>40.95735917</v>
      </c>
      <c r="F120" s="6">
        <f t="shared" si="3"/>
        <v>285.5323069</v>
      </c>
      <c r="G120" s="6"/>
      <c r="H120" s="6"/>
      <c r="I120" s="6"/>
      <c r="J120" s="6"/>
    </row>
    <row r="121" ht="12.75" customHeight="1">
      <c r="B121" s="6">
        <f t="shared" si="4"/>
        <v>9166.165964</v>
      </c>
      <c r="C121" s="1">
        <v>91.0</v>
      </c>
      <c r="D121" s="6">
        <f t="shared" si="2"/>
        <v>326.4896661</v>
      </c>
      <c r="E121" s="6">
        <f t="shared" si="5"/>
        <v>39.72005251</v>
      </c>
      <c r="F121" s="6">
        <f t="shared" si="3"/>
        <v>286.7696136</v>
      </c>
      <c r="G121" s="6"/>
      <c r="H121" s="6"/>
      <c r="I121" s="6"/>
      <c r="J121" s="6"/>
    </row>
    <row r="122" ht="12.75" customHeight="1">
      <c r="B122" s="6">
        <f t="shared" si="4"/>
        <v>8879.39635</v>
      </c>
      <c r="C122" s="1">
        <v>92.0</v>
      </c>
      <c r="D122" s="6">
        <f t="shared" si="2"/>
        <v>326.4896661</v>
      </c>
      <c r="E122" s="6">
        <f t="shared" si="5"/>
        <v>38.47738418</v>
      </c>
      <c r="F122" s="6">
        <f t="shared" si="3"/>
        <v>288.0122819</v>
      </c>
      <c r="G122" s="6"/>
      <c r="H122" s="6"/>
      <c r="I122" s="6"/>
      <c r="J122" s="6"/>
    </row>
    <row r="123" ht="12.75" customHeight="1">
      <c r="B123" s="6">
        <f t="shared" si="4"/>
        <v>8591.384068</v>
      </c>
      <c r="C123" s="1">
        <v>93.0</v>
      </c>
      <c r="D123" s="6">
        <f t="shared" si="2"/>
        <v>326.4896661</v>
      </c>
      <c r="E123" s="6">
        <f t="shared" si="5"/>
        <v>37.22933096</v>
      </c>
      <c r="F123" s="6">
        <f t="shared" si="3"/>
        <v>289.2603351</v>
      </c>
      <c r="G123" s="6"/>
      <c r="H123" s="6"/>
      <c r="I123" s="6"/>
      <c r="J123" s="6"/>
    </row>
    <row r="124" ht="12.75" customHeight="1">
      <c r="B124" s="6">
        <f t="shared" si="4"/>
        <v>8302.123733</v>
      </c>
      <c r="C124" s="1">
        <v>94.0</v>
      </c>
      <c r="D124" s="6">
        <f t="shared" si="2"/>
        <v>326.4896661</v>
      </c>
      <c r="E124" s="6">
        <f t="shared" si="5"/>
        <v>35.97586951</v>
      </c>
      <c r="F124" s="6">
        <f t="shared" si="3"/>
        <v>290.5137966</v>
      </c>
      <c r="G124" s="6"/>
      <c r="H124" s="6"/>
      <c r="I124" s="6"/>
      <c r="J124" s="6"/>
    </row>
    <row r="125" ht="12.75" customHeight="1">
      <c r="B125" s="6">
        <f t="shared" si="4"/>
        <v>8011.609937</v>
      </c>
      <c r="C125" s="1">
        <v>95.0</v>
      </c>
      <c r="D125" s="6">
        <f t="shared" si="2"/>
        <v>326.4896661</v>
      </c>
      <c r="E125" s="6">
        <f t="shared" si="5"/>
        <v>34.71697639</v>
      </c>
      <c r="F125" s="6">
        <f t="shared" si="3"/>
        <v>291.7726897</v>
      </c>
      <c r="G125" s="6"/>
      <c r="H125" s="6"/>
      <c r="I125" s="6"/>
      <c r="J125" s="6"/>
    </row>
    <row r="126" ht="12.75" customHeight="1">
      <c r="B126" s="13">
        <f t="shared" si="4"/>
        <v>7719.837247</v>
      </c>
      <c r="C126" s="14">
        <v>96.0</v>
      </c>
      <c r="D126" s="15">
        <f t="shared" si="2"/>
        <v>326.4896661</v>
      </c>
      <c r="E126" s="15">
        <f t="shared" si="5"/>
        <v>33.45262807</v>
      </c>
      <c r="F126" s="16">
        <f t="shared" si="3"/>
        <v>293.037038</v>
      </c>
      <c r="G126" s="6"/>
      <c r="H126" s="6">
        <f t="shared" ref="H126:J126" si="13">+SUM(D$115:D$126)</f>
        <v>3917.875993</v>
      </c>
      <c r="I126" s="6">
        <f t="shared" si="13"/>
        <v>483.6899522</v>
      </c>
      <c r="J126" s="6">
        <f t="shared" si="13"/>
        <v>3434.186041</v>
      </c>
    </row>
    <row r="127" ht="12.75" customHeight="1">
      <c r="B127" s="6">
        <f t="shared" si="4"/>
        <v>7426.800209</v>
      </c>
      <c r="C127" s="1">
        <v>97.0</v>
      </c>
      <c r="D127" s="6">
        <f t="shared" si="2"/>
        <v>326.4896661</v>
      </c>
      <c r="E127" s="6">
        <f t="shared" si="5"/>
        <v>32.18280091</v>
      </c>
      <c r="F127" s="6">
        <f t="shared" si="3"/>
        <v>294.3068652</v>
      </c>
      <c r="G127" s="6"/>
      <c r="H127" s="6"/>
      <c r="I127" s="6"/>
      <c r="J127" s="6"/>
    </row>
    <row r="128" ht="12.75" customHeight="1">
      <c r="B128" s="6">
        <f t="shared" si="4"/>
        <v>7132.493344</v>
      </c>
      <c r="C128" s="1">
        <v>98.0</v>
      </c>
      <c r="D128" s="6">
        <f t="shared" si="2"/>
        <v>326.4896661</v>
      </c>
      <c r="E128" s="6">
        <f t="shared" si="5"/>
        <v>30.90747116</v>
      </c>
      <c r="F128" s="6">
        <f t="shared" si="3"/>
        <v>295.5821949</v>
      </c>
      <c r="G128" s="6"/>
      <c r="H128" s="6"/>
      <c r="I128" s="6"/>
      <c r="J128" s="6"/>
    </row>
    <row r="129" ht="12.75" customHeight="1">
      <c r="B129" s="6">
        <f t="shared" si="4"/>
        <v>6836.911149</v>
      </c>
      <c r="C129" s="1">
        <v>99.0</v>
      </c>
      <c r="D129" s="6">
        <f t="shared" si="2"/>
        <v>326.4896661</v>
      </c>
      <c r="E129" s="6">
        <f t="shared" si="5"/>
        <v>29.62661498</v>
      </c>
      <c r="F129" s="6">
        <f t="shared" si="3"/>
        <v>296.8630511</v>
      </c>
      <c r="G129" s="6"/>
      <c r="H129" s="6"/>
      <c r="I129" s="6"/>
      <c r="J129" s="6"/>
    </row>
    <row r="130" ht="12.75" customHeight="1">
      <c r="B130" s="6">
        <f t="shared" si="4"/>
        <v>6540.048098</v>
      </c>
      <c r="C130" s="1">
        <v>100.0</v>
      </c>
      <c r="D130" s="6">
        <f t="shared" si="2"/>
        <v>326.4896661</v>
      </c>
      <c r="E130" s="6">
        <f t="shared" si="5"/>
        <v>28.34020842</v>
      </c>
      <c r="F130" s="6">
        <f t="shared" si="3"/>
        <v>298.1494577</v>
      </c>
      <c r="G130" s="6"/>
      <c r="H130" s="6"/>
      <c r="I130" s="6"/>
      <c r="J130" s="6"/>
    </row>
    <row r="131" ht="12.75" customHeight="1">
      <c r="B131" s="6">
        <f t="shared" si="4"/>
        <v>6241.89864</v>
      </c>
      <c r="C131" s="1">
        <v>101.0</v>
      </c>
      <c r="D131" s="6">
        <f t="shared" si="2"/>
        <v>326.4896661</v>
      </c>
      <c r="E131" s="6">
        <f t="shared" si="5"/>
        <v>27.04822744</v>
      </c>
      <c r="F131" s="6">
        <f t="shared" si="3"/>
        <v>299.4414386</v>
      </c>
      <c r="G131" s="6"/>
      <c r="H131" s="6"/>
      <c r="I131" s="6"/>
      <c r="J131" s="6"/>
    </row>
    <row r="132" ht="12.75" customHeight="1">
      <c r="B132" s="6">
        <f t="shared" si="4"/>
        <v>5942.457202</v>
      </c>
      <c r="C132" s="1">
        <v>102.0</v>
      </c>
      <c r="D132" s="6">
        <f t="shared" si="2"/>
        <v>326.4896661</v>
      </c>
      <c r="E132" s="6">
        <f t="shared" si="5"/>
        <v>25.75064787</v>
      </c>
      <c r="F132" s="6">
        <f t="shared" si="3"/>
        <v>300.7390182</v>
      </c>
      <c r="G132" s="6"/>
      <c r="H132" s="6"/>
      <c r="I132" s="6"/>
      <c r="J132" s="6"/>
    </row>
    <row r="133" ht="12.75" customHeight="1">
      <c r="B133" s="6">
        <f t="shared" si="4"/>
        <v>5641.718183</v>
      </c>
      <c r="C133" s="1">
        <v>103.0</v>
      </c>
      <c r="D133" s="6">
        <f t="shared" si="2"/>
        <v>326.4896661</v>
      </c>
      <c r="E133" s="6">
        <f t="shared" si="5"/>
        <v>24.44744546</v>
      </c>
      <c r="F133" s="6">
        <f t="shared" si="3"/>
        <v>302.0422206</v>
      </c>
      <c r="G133" s="6"/>
      <c r="H133" s="6"/>
      <c r="I133" s="6"/>
      <c r="J133" s="6"/>
    </row>
    <row r="134" ht="12.75" customHeight="1">
      <c r="B134" s="6">
        <f t="shared" si="4"/>
        <v>5339.675963</v>
      </c>
      <c r="C134" s="1">
        <v>104.0</v>
      </c>
      <c r="D134" s="6">
        <f t="shared" si="2"/>
        <v>326.4896661</v>
      </c>
      <c r="E134" s="6">
        <f t="shared" si="5"/>
        <v>23.13859584</v>
      </c>
      <c r="F134" s="6">
        <f t="shared" si="3"/>
        <v>303.3510702</v>
      </c>
      <c r="G134" s="6"/>
      <c r="H134" s="6"/>
      <c r="I134" s="6"/>
      <c r="J134" s="6"/>
    </row>
    <row r="135" ht="12.75" customHeight="1">
      <c r="B135" s="6">
        <f t="shared" si="4"/>
        <v>5036.324892</v>
      </c>
      <c r="C135" s="1">
        <v>105.0</v>
      </c>
      <c r="D135" s="6">
        <f t="shared" si="2"/>
        <v>326.4896661</v>
      </c>
      <c r="E135" s="6">
        <f t="shared" si="5"/>
        <v>21.82407453</v>
      </c>
      <c r="F135" s="6">
        <f t="shared" si="3"/>
        <v>304.6655915</v>
      </c>
      <c r="G135" s="6"/>
      <c r="H135" s="6"/>
      <c r="I135" s="6"/>
      <c r="J135" s="6"/>
    </row>
    <row r="136" ht="12.75" customHeight="1">
      <c r="B136" s="6">
        <f t="shared" si="4"/>
        <v>4731.659301</v>
      </c>
      <c r="C136" s="1">
        <v>106.0</v>
      </c>
      <c r="D136" s="6">
        <f t="shared" si="2"/>
        <v>326.4896661</v>
      </c>
      <c r="E136" s="6">
        <f t="shared" si="5"/>
        <v>20.50385697</v>
      </c>
      <c r="F136" s="6">
        <f t="shared" si="3"/>
        <v>305.9858091</v>
      </c>
      <c r="G136" s="6"/>
      <c r="H136" s="6"/>
      <c r="I136" s="6"/>
      <c r="J136" s="6"/>
    </row>
    <row r="137" ht="12.75" customHeight="1">
      <c r="B137" s="6">
        <f t="shared" si="4"/>
        <v>4425.673492</v>
      </c>
      <c r="C137" s="1">
        <v>107.0</v>
      </c>
      <c r="D137" s="6">
        <f t="shared" si="2"/>
        <v>326.4896661</v>
      </c>
      <c r="E137" s="6">
        <f t="shared" si="5"/>
        <v>19.17791846</v>
      </c>
      <c r="F137" s="6">
        <f t="shared" si="3"/>
        <v>307.3117476</v>
      </c>
      <c r="G137" s="6"/>
      <c r="H137" s="6"/>
      <c r="I137" s="6"/>
      <c r="J137" s="6"/>
    </row>
    <row r="138" ht="12.75" customHeight="1">
      <c r="B138" s="11">
        <f t="shared" si="4"/>
        <v>4118.361744</v>
      </c>
      <c r="C138" s="12">
        <v>108.0</v>
      </c>
      <c r="D138" s="11">
        <f t="shared" si="2"/>
        <v>326.4896661</v>
      </c>
      <c r="E138" s="11">
        <f t="shared" si="5"/>
        <v>17.84623422</v>
      </c>
      <c r="F138" s="11">
        <f t="shared" si="3"/>
        <v>308.6434319</v>
      </c>
      <c r="G138" s="6"/>
      <c r="H138" s="6">
        <f t="shared" ref="H138:J138" si="14">+SUM(D$127:D$138)</f>
        <v>3917.875993</v>
      </c>
      <c r="I138" s="6">
        <f t="shared" si="14"/>
        <v>300.7940963</v>
      </c>
      <c r="J138" s="6">
        <f t="shared" si="14"/>
        <v>3617.081897</v>
      </c>
    </row>
    <row r="139" ht="12.75" customHeight="1">
      <c r="B139" s="6">
        <f t="shared" si="4"/>
        <v>3809.718312</v>
      </c>
      <c r="C139" s="1">
        <v>109.0</v>
      </c>
      <c r="D139" s="6">
        <f t="shared" si="2"/>
        <v>326.4896661</v>
      </c>
      <c r="E139" s="6">
        <f t="shared" si="5"/>
        <v>16.50877935</v>
      </c>
      <c r="F139" s="6">
        <f t="shared" si="3"/>
        <v>309.9808867</v>
      </c>
      <c r="G139" s="6"/>
      <c r="H139" s="6"/>
      <c r="I139" s="6"/>
      <c r="J139" s="6"/>
    </row>
    <row r="140" ht="12.75" customHeight="1">
      <c r="B140" s="6">
        <f t="shared" si="4"/>
        <v>3499.737426</v>
      </c>
      <c r="C140" s="1">
        <v>110.0</v>
      </c>
      <c r="D140" s="6">
        <f t="shared" si="2"/>
        <v>326.4896661</v>
      </c>
      <c r="E140" s="6">
        <f t="shared" si="5"/>
        <v>15.16552884</v>
      </c>
      <c r="F140" s="6">
        <f t="shared" si="3"/>
        <v>311.3241372</v>
      </c>
      <c r="G140" s="6"/>
      <c r="H140" s="6"/>
      <c r="I140" s="6"/>
      <c r="J140" s="6"/>
    </row>
    <row r="141" ht="12.75" customHeight="1">
      <c r="B141" s="6">
        <f t="shared" si="4"/>
        <v>3188.413288</v>
      </c>
      <c r="C141" s="1">
        <v>111.0</v>
      </c>
      <c r="D141" s="6">
        <f t="shared" si="2"/>
        <v>326.4896661</v>
      </c>
      <c r="E141" s="6">
        <f t="shared" si="5"/>
        <v>13.81645758</v>
      </c>
      <c r="F141" s="6">
        <f t="shared" si="3"/>
        <v>312.6732085</v>
      </c>
      <c r="G141" s="6"/>
      <c r="H141" s="6"/>
      <c r="I141" s="6"/>
      <c r="J141" s="6"/>
    </row>
    <row r="142" ht="12.75" customHeight="1">
      <c r="B142" s="6">
        <f t="shared" si="4"/>
        <v>2875.74008</v>
      </c>
      <c r="C142" s="1">
        <v>112.0</v>
      </c>
      <c r="D142" s="6">
        <f t="shared" si="2"/>
        <v>326.4896661</v>
      </c>
      <c r="E142" s="6">
        <f t="shared" si="5"/>
        <v>12.46154035</v>
      </c>
      <c r="F142" s="6">
        <f t="shared" si="3"/>
        <v>314.0281257</v>
      </c>
      <c r="G142" s="6"/>
      <c r="H142" s="6"/>
      <c r="I142" s="6"/>
      <c r="J142" s="6"/>
    </row>
    <row r="143" ht="12.75" customHeight="1">
      <c r="B143" s="6">
        <f t="shared" si="4"/>
        <v>2561.711954</v>
      </c>
      <c r="C143" s="1">
        <v>113.0</v>
      </c>
      <c r="D143" s="6">
        <f t="shared" si="2"/>
        <v>326.4896661</v>
      </c>
      <c r="E143" s="6">
        <f t="shared" si="5"/>
        <v>11.1007518</v>
      </c>
      <c r="F143" s="6">
        <f t="shared" si="3"/>
        <v>315.3889143</v>
      </c>
      <c r="G143" s="6"/>
      <c r="H143" s="6"/>
      <c r="I143" s="6"/>
      <c r="J143" s="6"/>
    </row>
    <row r="144" ht="12.75" customHeight="1">
      <c r="B144" s="6">
        <f t="shared" si="4"/>
        <v>2246.32304</v>
      </c>
      <c r="C144" s="1">
        <v>114.0</v>
      </c>
      <c r="D144" s="6">
        <f t="shared" si="2"/>
        <v>326.4896661</v>
      </c>
      <c r="E144" s="6">
        <f t="shared" si="5"/>
        <v>9.734066506</v>
      </c>
      <c r="F144" s="6">
        <f t="shared" si="3"/>
        <v>316.7555996</v>
      </c>
      <c r="G144" s="6"/>
      <c r="H144" s="6"/>
      <c r="I144" s="6"/>
      <c r="J144" s="6"/>
    </row>
    <row r="145" ht="12.75" customHeight="1">
      <c r="B145" s="6">
        <f t="shared" si="4"/>
        <v>1929.56744</v>
      </c>
      <c r="C145" s="1">
        <v>115.0</v>
      </c>
      <c r="D145" s="6">
        <f t="shared" si="2"/>
        <v>326.4896661</v>
      </c>
      <c r="E145" s="6">
        <f t="shared" si="5"/>
        <v>8.361458908</v>
      </c>
      <c r="F145" s="6">
        <f t="shared" si="3"/>
        <v>318.1282072</v>
      </c>
      <c r="G145" s="6"/>
      <c r="H145" s="6"/>
      <c r="I145" s="6"/>
      <c r="J145" s="6"/>
    </row>
    <row r="146" ht="12.75" customHeight="1">
      <c r="B146" s="6">
        <f t="shared" si="4"/>
        <v>1611.439233</v>
      </c>
      <c r="C146" s="1">
        <v>116.0</v>
      </c>
      <c r="D146" s="6">
        <f t="shared" si="2"/>
        <v>326.4896661</v>
      </c>
      <c r="E146" s="6">
        <f t="shared" si="5"/>
        <v>6.982903344</v>
      </c>
      <c r="F146" s="6">
        <f t="shared" si="3"/>
        <v>319.5067627</v>
      </c>
      <c r="G146" s="6"/>
      <c r="H146" s="6"/>
      <c r="I146" s="6"/>
      <c r="J146" s="6"/>
    </row>
    <row r="147" ht="12.75" customHeight="1">
      <c r="B147" s="6">
        <f t="shared" si="4"/>
        <v>1291.93247</v>
      </c>
      <c r="C147" s="1">
        <v>117.0</v>
      </c>
      <c r="D147" s="6">
        <f t="shared" si="2"/>
        <v>326.4896661</v>
      </c>
      <c r="E147" s="6">
        <f t="shared" si="5"/>
        <v>5.598374038</v>
      </c>
      <c r="F147" s="6">
        <f t="shared" si="3"/>
        <v>320.891292</v>
      </c>
      <c r="G147" s="6"/>
      <c r="H147" s="6"/>
      <c r="I147" s="6"/>
      <c r="J147" s="6"/>
    </row>
    <row r="148" ht="12.75" customHeight="1">
      <c r="B148" s="6">
        <f t="shared" si="4"/>
        <v>971.0411783</v>
      </c>
      <c r="C148" s="1">
        <v>118.0</v>
      </c>
      <c r="D148" s="6">
        <f t="shared" si="2"/>
        <v>326.4896661</v>
      </c>
      <c r="E148" s="6">
        <f t="shared" si="5"/>
        <v>4.207845106</v>
      </c>
      <c r="F148" s="6">
        <f t="shared" si="3"/>
        <v>322.281821</v>
      </c>
      <c r="G148" s="6"/>
      <c r="H148" s="6"/>
      <c r="I148" s="6"/>
      <c r="J148" s="6"/>
    </row>
    <row r="149" ht="12.75" customHeight="1">
      <c r="B149" s="6">
        <f t="shared" si="4"/>
        <v>648.7593574</v>
      </c>
      <c r="C149" s="1">
        <v>119.0</v>
      </c>
      <c r="D149" s="6">
        <f t="shared" si="2"/>
        <v>326.4896661</v>
      </c>
      <c r="E149" s="6">
        <f t="shared" si="5"/>
        <v>2.811290549</v>
      </c>
      <c r="F149" s="6">
        <f t="shared" si="3"/>
        <v>323.6783755</v>
      </c>
      <c r="G149" s="6"/>
      <c r="H149" s="6"/>
      <c r="I149" s="6"/>
      <c r="J149" s="6"/>
    </row>
    <row r="150" ht="12.75" customHeight="1">
      <c r="B150" s="11">
        <f t="shared" si="4"/>
        <v>325.0809818</v>
      </c>
      <c r="C150" s="12">
        <v>120.0</v>
      </c>
      <c r="D150" s="11">
        <f t="shared" si="2"/>
        <v>326.4896661</v>
      </c>
      <c r="E150" s="11">
        <f t="shared" si="5"/>
        <v>1.408684255</v>
      </c>
      <c r="F150" s="11">
        <f t="shared" si="3"/>
        <v>325.0809818</v>
      </c>
      <c r="G150" s="6"/>
      <c r="H150" s="6">
        <f t="shared" ref="H150:J150" si="15">+SUM(D$139:D$150)</f>
        <v>3917.875993</v>
      </c>
      <c r="I150" s="6">
        <f t="shared" si="15"/>
        <v>108.1576806</v>
      </c>
      <c r="J150" s="6">
        <f t="shared" si="15"/>
        <v>3809.718312</v>
      </c>
    </row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6.75"/>
  </cols>
  <sheetData>
    <row r="1">
      <c r="A1" s="1" t="s">
        <v>0</v>
      </c>
      <c r="B1" s="2">
        <v>1.68E7</v>
      </c>
      <c r="D1" s="1" t="s">
        <v>1</v>
      </c>
    </row>
    <row r="2">
      <c r="A2" s="1" t="s">
        <v>2</v>
      </c>
      <c r="B2" s="1">
        <v>38.4</v>
      </c>
      <c r="D2" s="1" t="s">
        <v>3</v>
      </c>
    </row>
    <row r="3">
      <c r="A3" s="1" t="s">
        <v>4</v>
      </c>
      <c r="B3" s="3">
        <f>+$B$2*$B$1/100</f>
        <v>6451200</v>
      </c>
    </row>
    <row r="4">
      <c r="A4" s="1" t="s">
        <v>5</v>
      </c>
      <c r="B4" s="1">
        <f>5.5-$B$10</f>
        <v>5.2</v>
      </c>
      <c r="D4" s="1" t="s">
        <v>6</v>
      </c>
    </row>
    <row r="5">
      <c r="A5" s="1" t="s">
        <v>7</v>
      </c>
      <c r="B5" s="1">
        <v>30500.0</v>
      </c>
      <c r="D5" s="1" t="s">
        <v>8</v>
      </c>
    </row>
    <row r="6">
      <c r="A6" s="1" t="s">
        <v>9</v>
      </c>
      <c r="B6" s="1">
        <v>10.0</v>
      </c>
    </row>
    <row r="8">
      <c r="A8" s="1" t="s">
        <v>10</v>
      </c>
      <c r="B8" s="1">
        <v>5.0</v>
      </c>
      <c r="D8" s="1" t="s">
        <v>32</v>
      </c>
      <c r="F8" s="1" t="s">
        <v>12</v>
      </c>
      <c r="H8" s="1" t="s">
        <v>13</v>
      </c>
    </row>
    <row r="9">
      <c r="A9" s="17" t="s">
        <v>39</v>
      </c>
      <c r="B9" s="1">
        <v>30.0</v>
      </c>
      <c r="D9" s="1" t="s">
        <v>14</v>
      </c>
      <c r="E9" s="1" t="s">
        <v>15</v>
      </c>
      <c r="F9" s="1" t="s">
        <v>16</v>
      </c>
    </row>
    <row r="10">
      <c r="A10" s="1" t="s">
        <v>34</v>
      </c>
      <c r="B10" s="1">
        <f>$B9*$B11</f>
        <v>0.3</v>
      </c>
      <c r="D10" s="1">
        <v>1.0</v>
      </c>
      <c r="E10" s="1">
        <v>1559.32</v>
      </c>
      <c r="F10" s="1">
        <v>2376.57</v>
      </c>
    </row>
    <row r="11">
      <c r="A11" s="1" t="s">
        <v>35</v>
      </c>
      <c r="B11" s="1">
        <v>0.01</v>
      </c>
      <c r="D11" s="1">
        <v>2.0</v>
      </c>
      <c r="E11" s="1">
        <v>1430.26</v>
      </c>
      <c r="F11" s="1">
        <v>2505.63</v>
      </c>
    </row>
    <row r="12">
      <c r="A12" s="1" t="s">
        <v>36</v>
      </c>
      <c r="B12" s="1">
        <v>100.0</v>
      </c>
      <c r="D12" s="1">
        <v>3.0</v>
      </c>
      <c r="E12" s="1">
        <v>1294.18</v>
      </c>
      <c r="F12" s="1">
        <v>2641.7</v>
      </c>
    </row>
    <row r="13">
      <c r="A13" s="1" t="s">
        <v>37</v>
      </c>
      <c r="B13" s="1">
        <f>$B9*$B12</f>
        <v>3000</v>
      </c>
      <c r="D13" s="1">
        <v>4.0</v>
      </c>
      <c r="E13" s="1">
        <v>1150.72</v>
      </c>
      <c r="F13" s="1">
        <v>2785.17</v>
      </c>
    </row>
    <row r="14">
      <c r="D14" s="1">
        <v>5.0</v>
      </c>
      <c r="E14" s="1">
        <v>999.47</v>
      </c>
      <c r="F14" s="1">
        <v>2936.42</v>
      </c>
    </row>
    <row r="15">
      <c r="A15" s="1" t="s">
        <v>40</v>
      </c>
      <c r="B15" s="1">
        <f>+$B$4/(100*12)</f>
        <v>0.004333333333</v>
      </c>
      <c r="D15" s="1">
        <v>6.0</v>
      </c>
      <c r="E15" s="1">
        <v>840.0</v>
      </c>
      <c r="F15" s="1">
        <v>3095.89</v>
      </c>
    </row>
    <row r="16">
      <c r="A16" s="1" t="s">
        <v>41</v>
      </c>
      <c r="B16" s="19">
        <v>0.00408333333333</v>
      </c>
      <c r="D16" s="1"/>
      <c r="E16" s="1"/>
      <c r="F16" s="1"/>
    </row>
    <row r="17">
      <c r="A17" s="1" t="s">
        <v>42</v>
      </c>
      <c r="B17" s="19">
        <v>0.00383333333333</v>
      </c>
      <c r="D17" s="1"/>
      <c r="E17" s="1"/>
      <c r="F17" s="1"/>
    </row>
    <row r="18">
      <c r="A18" s="1" t="s">
        <v>43</v>
      </c>
      <c r="B18" s="19">
        <v>0.00358333333333</v>
      </c>
      <c r="D18" s="1"/>
      <c r="E18" s="1"/>
      <c r="F18" s="1"/>
    </row>
    <row r="19">
      <c r="A19" s="1" t="s">
        <v>18</v>
      </c>
      <c r="B19" s="1">
        <f>+$B$6*12</f>
        <v>120</v>
      </c>
      <c r="D19" s="1">
        <v>7.0</v>
      </c>
      <c r="E19" s="1">
        <v>671.88</v>
      </c>
      <c r="F19" s="1">
        <v>3264.01</v>
      </c>
    </row>
    <row r="20">
      <c r="A20" s="1"/>
      <c r="B20" s="1"/>
      <c r="D20" s="1">
        <v>8.0</v>
      </c>
      <c r="E20" s="1">
        <v>494.62</v>
      </c>
      <c r="F20" s="1">
        <v>3441.27</v>
      </c>
    </row>
    <row r="21">
      <c r="A21" s="1"/>
      <c r="B21" s="1"/>
      <c r="D21" s="1">
        <v>9.0</v>
      </c>
      <c r="E21" s="1">
        <v>307.73</v>
      </c>
      <c r="F21" s="1">
        <v>3628.15</v>
      </c>
    </row>
    <row r="22">
      <c r="A22" s="1"/>
      <c r="B22" s="1"/>
      <c r="D22" s="1">
        <v>10.0</v>
      </c>
      <c r="E22" s="1">
        <v>110.7</v>
      </c>
      <c r="F22" s="1">
        <v>3825.19</v>
      </c>
    </row>
    <row r="23">
      <c r="A23" s="1"/>
      <c r="B23" s="1"/>
      <c r="E23" s="1" t="s">
        <v>19</v>
      </c>
      <c r="F23" s="1" t="s">
        <v>20</v>
      </c>
    </row>
    <row r="24">
      <c r="E24" s="1">
        <f>+SUM($E10:$E22)</f>
        <v>8858.88</v>
      </c>
      <c r="F24" s="1">
        <f>+SUM($F10:$F22)</f>
        <v>30500</v>
      </c>
    </row>
    <row r="26">
      <c r="E26" s="1" t="s">
        <v>38</v>
      </c>
      <c r="G26" s="7">
        <f>base!I28-I33</f>
        <v>791.6701998</v>
      </c>
    </row>
    <row r="27">
      <c r="E27" s="1"/>
      <c r="G27" s="18"/>
    </row>
    <row r="28">
      <c r="A28" s="1"/>
      <c r="B28" s="1"/>
    </row>
    <row r="29">
      <c r="A29" s="1"/>
      <c r="B29" s="1"/>
    </row>
    <row r="30">
      <c r="A30" s="1"/>
      <c r="D30" s="5" t="s">
        <v>44</v>
      </c>
      <c r="E30" s="6">
        <f>+$B$5*((($B$15*((1+$B$15)^$B$19))/(((1+$B$15)^$B$19)-1)))</f>
        <v>326.4896661</v>
      </c>
      <c r="H30" s="1" t="s">
        <v>23</v>
      </c>
      <c r="I30" s="1" t="s">
        <v>19</v>
      </c>
      <c r="J30" s="1" t="s">
        <v>20</v>
      </c>
    </row>
    <row r="31">
      <c r="A31" s="1"/>
      <c r="D31" s="5" t="s">
        <v>45</v>
      </c>
      <c r="E31" s="6">
        <f>+$B$5*((($B$16*((1+$B$16)^$B$19))/(((1+$B$16)^$B$19)-1)))</f>
        <v>322.0110562</v>
      </c>
      <c r="H31" s="1"/>
      <c r="I31" s="1"/>
      <c r="J31" s="1"/>
    </row>
    <row r="32">
      <c r="A32" s="1"/>
      <c r="D32" s="5" t="s">
        <v>46</v>
      </c>
      <c r="E32" s="6">
        <f>+$B$5*((($B$17*((1+$B$17)^$B$19))/(((1+$B$17)^$B$19)-1)))</f>
        <v>317.5694426</v>
      </c>
      <c r="H32" s="1"/>
      <c r="I32" s="1"/>
      <c r="J32" s="1"/>
    </row>
    <row r="33">
      <c r="A33" s="1"/>
      <c r="D33" s="5" t="s">
        <v>47</v>
      </c>
      <c r="E33" s="6">
        <f>+$B$5*((($B$18*((1+$B$18)^$B$19))/(((1+$B$18)^$B$19)-1)))</f>
        <v>313.1649436</v>
      </c>
      <c r="H33" s="7">
        <f t="shared" ref="H33:J33" si="1">H$47+H$59+H$71+H$83+H$95+H$107+H$119+H$131+H$143+H$155</f>
        <v>37898.69724</v>
      </c>
      <c r="I33" s="7">
        <f t="shared" si="1"/>
        <v>8428.947534</v>
      </c>
      <c r="J33" s="7">
        <f t="shared" si="1"/>
        <v>29469.7497</v>
      </c>
    </row>
    <row r="34">
      <c r="A34" s="1"/>
      <c r="D34" s="1" t="s">
        <v>48</v>
      </c>
      <c r="E34" s="1">
        <f>$E30*12</f>
        <v>3917.875993</v>
      </c>
    </row>
    <row r="35">
      <c r="B35" s="1" t="s">
        <v>20</v>
      </c>
      <c r="C35" s="1" t="s">
        <v>25</v>
      </c>
      <c r="D35" s="9" t="s">
        <v>26</v>
      </c>
      <c r="E35" s="9" t="s">
        <v>27</v>
      </c>
      <c r="F35" s="9" t="s">
        <v>28</v>
      </c>
      <c r="G35" s="9"/>
      <c r="H35" s="9" t="s">
        <v>29</v>
      </c>
      <c r="I35" s="9" t="s">
        <v>27</v>
      </c>
      <c r="J35" s="9" t="s">
        <v>28</v>
      </c>
    </row>
    <row r="36">
      <c r="A36" s="1" t="s">
        <v>49</v>
      </c>
      <c r="B36" s="1">
        <f>+$B$5</f>
        <v>30500</v>
      </c>
      <c r="C36" s="1">
        <v>1.0</v>
      </c>
      <c r="D36" s="6">
        <f t="shared" ref="D36:D47" si="2">+$E$30</f>
        <v>326.4896661</v>
      </c>
      <c r="E36" s="6">
        <f>+$B$5*$B$15</f>
        <v>132.1666667</v>
      </c>
      <c r="F36" s="6">
        <f t="shared" ref="F36:F155" si="3">+$D36-$E36</f>
        <v>194.3229994</v>
      </c>
      <c r="G36" s="6"/>
      <c r="H36" s="6"/>
      <c r="I36" s="6"/>
      <c r="J36" s="6"/>
    </row>
    <row r="37">
      <c r="B37" s="7">
        <f t="shared" ref="B37:B47" si="4">+$B36-($E$30-($B36*$B$15))</f>
        <v>30305.677</v>
      </c>
      <c r="C37" s="1">
        <v>2.0</v>
      </c>
      <c r="D37" s="6">
        <f t="shared" si="2"/>
        <v>326.4896661</v>
      </c>
      <c r="E37" s="6">
        <f t="shared" ref="E37:E47" si="5">+$B37*$B$15</f>
        <v>131.3246003</v>
      </c>
      <c r="F37" s="6">
        <f t="shared" si="3"/>
        <v>195.1650657</v>
      </c>
      <c r="G37" s="6"/>
      <c r="H37" s="6"/>
      <c r="I37" s="6"/>
      <c r="J37" s="6"/>
    </row>
    <row r="38">
      <c r="B38" s="6">
        <f t="shared" si="4"/>
        <v>30110.51193</v>
      </c>
      <c r="C38" s="1">
        <v>3.0</v>
      </c>
      <c r="D38" s="6">
        <f t="shared" si="2"/>
        <v>326.4896661</v>
      </c>
      <c r="E38" s="6">
        <f t="shared" si="5"/>
        <v>130.4788851</v>
      </c>
      <c r="F38" s="6">
        <f t="shared" si="3"/>
        <v>196.010781</v>
      </c>
      <c r="G38" s="6"/>
      <c r="H38" s="6"/>
      <c r="I38" s="6"/>
      <c r="J38" s="6"/>
    </row>
    <row r="39">
      <c r="B39" s="6">
        <f t="shared" si="4"/>
        <v>29914.50115</v>
      </c>
      <c r="C39" s="1">
        <v>4.0</v>
      </c>
      <c r="D39" s="6">
        <f t="shared" si="2"/>
        <v>326.4896661</v>
      </c>
      <c r="E39" s="6">
        <f t="shared" si="5"/>
        <v>129.629505</v>
      </c>
      <c r="F39" s="6">
        <f t="shared" si="3"/>
        <v>196.8601611</v>
      </c>
      <c r="G39" s="6"/>
      <c r="H39" s="6"/>
      <c r="I39" s="6"/>
      <c r="J39" s="6"/>
    </row>
    <row r="40">
      <c r="B40" s="6">
        <f t="shared" si="4"/>
        <v>29717.64099</v>
      </c>
      <c r="C40" s="1">
        <v>5.0</v>
      </c>
      <c r="D40" s="6">
        <f t="shared" si="2"/>
        <v>326.4896661</v>
      </c>
      <c r="E40" s="6">
        <f t="shared" si="5"/>
        <v>128.7764443</v>
      </c>
      <c r="F40" s="6">
        <f t="shared" si="3"/>
        <v>197.7132218</v>
      </c>
      <c r="G40" s="6"/>
      <c r="H40" s="6"/>
      <c r="I40" s="6"/>
      <c r="J40" s="6"/>
    </row>
    <row r="41">
      <c r="B41" s="6">
        <f t="shared" si="4"/>
        <v>29519.92777</v>
      </c>
      <c r="C41" s="1">
        <v>6.0</v>
      </c>
      <c r="D41" s="6">
        <f t="shared" si="2"/>
        <v>326.4896661</v>
      </c>
      <c r="E41" s="6">
        <f t="shared" si="5"/>
        <v>127.919687</v>
      </c>
      <c r="F41" s="6">
        <f t="shared" si="3"/>
        <v>198.5699791</v>
      </c>
      <c r="G41" s="6"/>
      <c r="H41" s="6"/>
      <c r="I41" s="6"/>
      <c r="J41" s="6"/>
    </row>
    <row r="42">
      <c r="B42" s="6">
        <f t="shared" si="4"/>
        <v>29321.35779</v>
      </c>
      <c r="C42" s="1">
        <v>7.0</v>
      </c>
      <c r="D42" s="6">
        <f t="shared" si="2"/>
        <v>326.4896661</v>
      </c>
      <c r="E42" s="6">
        <f t="shared" si="5"/>
        <v>127.0592171</v>
      </c>
      <c r="F42" s="6">
        <f t="shared" si="3"/>
        <v>199.430449</v>
      </c>
      <c r="G42" s="6"/>
      <c r="H42" s="6"/>
      <c r="I42" s="6"/>
      <c r="J42" s="6"/>
    </row>
    <row r="43">
      <c r="B43" s="6">
        <f t="shared" si="4"/>
        <v>29121.92734</v>
      </c>
      <c r="C43" s="1">
        <v>8.0</v>
      </c>
      <c r="D43" s="6">
        <f t="shared" si="2"/>
        <v>326.4896661</v>
      </c>
      <c r="E43" s="6">
        <f t="shared" si="5"/>
        <v>126.1950185</v>
      </c>
      <c r="F43" s="6">
        <f t="shared" si="3"/>
        <v>200.2946476</v>
      </c>
      <c r="G43" s="6"/>
      <c r="H43" s="6"/>
      <c r="I43" s="6"/>
      <c r="J43" s="6"/>
    </row>
    <row r="44">
      <c r="B44" s="6">
        <f t="shared" si="4"/>
        <v>28921.6327</v>
      </c>
      <c r="C44" s="1">
        <v>9.0</v>
      </c>
      <c r="D44" s="6">
        <f t="shared" si="2"/>
        <v>326.4896661</v>
      </c>
      <c r="E44" s="6">
        <f t="shared" si="5"/>
        <v>125.327075</v>
      </c>
      <c r="F44" s="6">
        <f t="shared" si="3"/>
        <v>201.1625911</v>
      </c>
      <c r="G44" s="6"/>
      <c r="H44" s="6"/>
      <c r="I44" s="6"/>
      <c r="J44" s="6"/>
    </row>
    <row r="45">
      <c r="B45" s="6">
        <f t="shared" si="4"/>
        <v>28720.4701</v>
      </c>
      <c r="C45" s="1">
        <v>10.0</v>
      </c>
      <c r="D45" s="6">
        <f t="shared" si="2"/>
        <v>326.4896661</v>
      </c>
      <c r="E45" s="6">
        <f t="shared" si="5"/>
        <v>124.4553705</v>
      </c>
      <c r="F45" s="6">
        <f t="shared" si="3"/>
        <v>202.0342956</v>
      </c>
      <c r="G45" s="6"/>
      <c r="H45" s="6"/>
      <c r="I45" s="6"/>
      <c r="J45" s="6"/>
    </row>
    <row r="46">
      <c r="B46" s="6">
        <f t="shared" si="4"/>
        <v>28518.43581</v>
      </c>
      <c r="C46" s="1">
        <v>11.0</v>
      </c>
      <c r="D46" s="6">
        <f t="shared" si="2"/>
        <v>326.4896661</v>
      </c>
      <c r="E46" s="6">
        <f t="shared" si="5"/>
        <v>123.5798885</v>
      </c>
      <c r="F46" s="6">
        <f t="shared" si="3"/>
        <v>202.9097776</v>
      </c>
      <c r="G46" s="6"/>
      <c r="H46" s="6"/>
      <c r="I46" s="6"/>
      <c r="J46" s="6"/>
    </row>
    <row r="47">
      <c r="B47" s="11">
        <f t="shared" si="4"/>
        <v>28315.52603</v>
      </c>
      <c r="C47" s="12">
        <v>12.0</v>
      </c>
      <c r="D47" s="11">
        <f t="shared" si="2"/>
        <v>326.4896661</v>
      </c>
      <c r="E47" s="11">
        <f t="shared" si="5"/>
        <v>122.7006128</v>
      </c>
      <c r="F47" s="11">
        <f t="shared" si="3"/>
        <v>203.7890533</v>
      </c>
      <c r="G47" s="6"/>
      <c r="H47" s="6">
        <f t="shared" ref="H47:J47" si="6">+SUM(D$36:D$47)</f>
        <v>3917.875993</v>
      </c>
      <c r="I47" s="6">
        <f t="shared" si="6"/>
        <v>1529.612971</v>
      </c>
      <c r="J47" s="6">
        <f t="shared" si="6"/>
        <v>2388.263022</v>
      </c>
    </row>
    <row r="48">
      <c r="A48" s="1" t="s">
        <v>50</v>
      </c>
      <c r="B48" s="6">
        <f t="shared" ref="B48:B59" si="7">+$B47-($E$31-($B47*$B$16))</f>
        <v>28109.13671</v>
      </c>
      <c r="C48" s="1">
        <v>13.0</v>
      </c>
      <c r="D48" s="6">
        <f t="shared" ref="D48:D59" si="8">+$E$31</f>
        <v>322.0110562</v>
      </c>
      <c r="E48" s="6">
        <f t="shared" ref="E48:E59" si="9">+$B48*$B$16</f>
        <v>114.7789749</v>
      </c>
      <c r="F48" s="6">
        <f t="shared" si="3"/>
        <v>207.2320813</v>
      </c>
      <c r="G48" s="6"/>
      <c r="H48" s="6"/>
      <c r="I48" s="6"/>
      <c r="J48" s="6"/>
    </row>
    <row r="49">
      <c r="B49" s="6">
        <f t="shared" si="7"/>
        <v>27901.90462</v>
      </c>
      <c r="C49" s="1">
        <v>14.0</v>
      </c>
      <c r="D49" s="6">
        <f t="shared" si="8"/>
        <v>322.0110562</v>
      </c>
      <c r="E49" s="6">
        <f t="shared" si="9"/>
        <v>113.9327772</v>
      </c>
      <c r="F49" s="6">
        <f t="shared" si="3"/>
        <v>208.078279</v>
      </c>
      <c r="G49" s="6"/>
      <c r="H49" s="6"/>
      <c r="I49" s="6"/>
      <c r="J49" s="6"/>
    </row>
    <row r="50">
      <c r="B50" s="6">
        <f t="shared" si="7"/>
        <v>27693.82635</v>
      </c>
      <c r="C50" s="1">
        <v>15.0</v>
      </c>
      <c r="D50" s="6">
        <f t="shared" si="8"/>
        <v>322.0110562</v>
      </c>
      <c r="E50" s="6">
        <f t="shared" si="9"/>
        <v>113.0831242</v>
      </c>
      <c r="F50" s="6">
        <f t="shared" si="3"/>
        <v>208.9279319</v>
      </c>
      <c r="G50" s="6"/>
      <c r="H50" s="6"/>
      <c r="I50" s="6"/>
      <c r="J50" s="6"/>
    </row>
    <row r="51">
      <c r="B51" s="6">
        <f t="shared" si="7"/>
        <v>27484.89841</v>
      </c>
      <c r="C51" s="1">
        <v>16.0</v>
      </c>
      <c r="D51" s="6">
        <f t="shared" si="8"/>
        <v>322.0110562</v>
      </c>
      <c r="E51" s="6">
        <f t="shared" si="9"/>
        <v>112.2300019</v>
      </c>
      <c r="F51" s="6">
        <f t="shared" si="3"/>
        <v>209.7810543</v>
      </c>
      <c r="G51" s="6"/>
      <c r="H51" s="6"/>
      <c r="I51" s="6"/>
      <c r="J51" s="6"/>
    </row>
    <row r="52">
      <c r="B52" s="6">
        <f t="shared" si="7"/>
        <v>27275.11736</v>
      </c>
      <c r="C52" s="1">
        <v>17.0</v>
      </c>
      <c r="D52" s="6">
        <f t="shared" si="8"/>
        <v>322.0110562</v>
      </c>
      <c r="E52" s="6">
        <f t="shared" si="9"/>
        <v>111.3733959</v>
      </c>
      <c r="F52" s="6">
        <f t="shared" si="3"/>
        <v>210.6376603</v>
      </c>
      <c r="G52" s="6"/>
      <c r="H52" s="6"/>
      <c r="I52" s="6"/>
      <c r="J52" s="6"/>
    </row>
    <row r="53">
      <c r="B53" s="6">
        <f t="shared" si="7"/>
        <v>27064.4797</v>
      </c>
      <c r="C53" s="1">
        <v>18.0</v>
      </c>
      <c r="D53" s="6">
        <f t="shared" si="8"/>
        <v>322.0110562</v>
      </c>
      <c r="E53" s="6">
        <f t="shared" si="9"/>
        <v>110.5132921</v>
      </c>
      <c r="F53" s="6">
        <f t="shared" si="3"/>
        <v>211.4977641</v>
      </c>
      <c r="G53" s="6"/>
      <c r="H53" s="6"/>
      <c r="I53" s="6"/>
      <c r="J53" s="6"/>
    </row>
    <row r="54">
      <c r="B54" s="6">
        <f t="shared" si="7"/>
        <v>26852.98194</v>
      </c>
      <c r="C54" s="1">
        <v>19.0</v>
      </c>
      <c r="D54" s="6">
        <f t="shared" si="8"/>
        <v>322.0110562</v>
      </c>
      <c r="E54" s="6">
        <f t="shared" si="9"/>
        <v>109.6496762</v>
      </c>
      <c r="F54" s="6">
        <f t="shared" si="3"/>
        <v>212.36138</v>
      </c>
      <c r="G54" s="6"/>
      <c r="H54" s="6"/>
      <c r="I54" s="6"/>
      <c r="J54" s="6"/>
    </row>
    <row r="55">
      <c r="B55" s="6">
        <f t="shared" si="7"/>
        <v>26640.62056</v>
      </c>
      <c r="C55" s="1">
        <v>20.0</v>
      </c>
      <c r="D55" s="6">
        <f t="shared" si="8"/>
        <v>322.0110562</v>
      </c>
      <c r="E55" s="6">
        <f t="shared" si="9"/>
        <v>108.7825339</v>
      </c>
      <c r="F55" s="6">
        <f t="shared" si="3"/>
        <v>213.2285223</v>
      </c>
      <c r="G55" s="6"/>
      <c r="H55" s="6"/>
      <c r="I55" s="6"/>
      <c r="J55" s="6"/>
    </row>
    <row r="56">
      <c r="B56" s="6">
        <f t="shared" si="7"/>
        <v>26427.39203</v>
      </c>
      <c r="C56" s="1">
        <v>21.0</v>
      </c>
      <c r="D56" s="6">
        <f t="shared" si="8"/>
        <v>322.0110562</v>
      </c>
      <c r="E56" s="6">
        <f t="shared" si="9"/>
        <v>107.9118508</v>
      </c>
      <c r="F56" s="6">
        <f t="shared" si="3"/>
        <v>214.0992054</v>
      </c>
      <c r="G56" s="6"/>
      <c r="H56" s="6"/>
      <c r="I56" s="6"/>
      <c r="J56" s="6"/>
    </row>
    <row r="57">
      <c r="B57" s="6">
        <f t="shared" si="7"/>
        <v>26213.29283</v>
      </c>
      <c r="C57" s="1">
        <v>22.0</v>
      </c>
      <c r="D57" s="6">
        <f t="shared" si="8"/>
        <v>322.0110562</v>
      </c>
      <c r="E57" s="6">
        <f t="shared" si="9"/>
        <v>107.0376124</v>
      </c>
      <c r="F57" s="6">
        <f t="shared" si="3"/>
        <v>214.9734438</v>
      </c>
      <c r="G57" s="6"/>
      <c r="H57" s="6"/>
      <c r="I57" s="6"/>
      <c r="J57" s="6"/>
    </row>
    <row r="58">
      <c r="B58" s="6">
        <f t="shared" si="7"/>
        <v>25998.31938</v>
      </c>
      <c r="C58" s="1">
        <v>23.0</v>
      </c>
      <c r="D58" s="6">
        <f t="shared" si="8"/>
        <v>322.0110562</v>
      </c>
      <c r="E58" s="6">
        <f t="shared" si="9"/>
        <v>106.1598042</v>
      </c>
      <c r="F58" s="6">
        <f t="shared" si="3"/>
        <v>215.851252</v>
      </c>
      <c r="G58" s="6"/>
      <c r="H58" s="6"/>
      <c r="I58" s="6"/>
      <c r="J58" s="6"/>
    </row>
    <row r="59">
      <c r="B59" s="11">
        <f t="shared" si="7"/>
        <v>25782.46813</v>
      </c>
      <c r="C59" s="12">
        <v>24.0</v>
      </c>
      <c r="D59" s="11">
        <f t="shared" si="8"/>
        <v>322.0110562</v>
      </c>
      <c r="E59" s="11">
        <f t="shared" si="9"/>
        <v>105.2784115</v>
      </c>
      <c r="F59" s="11">
        <f t="shared" si="3"/>
        <v>216.7326447</v>
      </c>
      <c r="G59" s="6"/>
      <c r="H59" s="6">
        <f t="shared" ref="H59:J59" si="10">+SUM(D$48:D$59)</f>
        <v>3864.132674</v>
      </c>
      <c r="I59" s="6">
        <f t="shared" si="10"/>
        <v>1320.731455</v>
      </c>
      <c r="J59" s="6">
        <f t="shared" si="10"/>
        <v>2543.401219</v>
      </c>
    </row>
    <row r="60">
      <c r="A60" s="1" t="s">
        <v>51</v>
      </c>
      <c r="B60" s="6">
        <f t="shared" ref="B60:B155" si="11">+$B59-($E$32-($B59*$B$17))</f>
        <v>25563.73148</v>
      </c>
      <c r="C60" s="1">
        <v>25.0</v>
      </c>
      <c r="D60" s="6">
        <f t="shared" ref="D60:D71" si="12">+$E$32</f>
        <v>317.5694426</v>
      </c>
      <c r="E60" s="6">
        <f t="shared" ref="E60:E71" si="13">+$B60*$B$17</f>
        <v>97.99430402</v>
      </c>
      <c r="F60" s="6">
        <f t="shared" si="3"/>
        <v>219.5751385</v>
      </c>
      <c r="G60" s="6"/>
      <c r="H60" s="6"/>
      <c r="I60" s="6"/>
      <c r="J60" s="6"/>
    </row>
    <row r="61">
      <c r="B61" s="6">
        <f t="shared" si="11"/>
        <v>25344.15635</v>
      </c>
      <c r="C61" s="1">
        <v>26.0</v>
      </c>
      <c r="D61" s="6">
        <f t="shared" si="12"/>
        <v>317.5694426</v>
      </c>
      <c r="E61" s="6">
        <f t="shared" si="13"/>
        <v>97.15259932</v>
      </c>
      <c r="F61" s="6">
        <f t="shared" si="3"/>
        <v>220.4168432</v>
      </c>
      <c r="G61" s="6"/>
      <c r="H61" s="6"/>
      <c r="I61" s="6"/>
      <c r="J61" s="6"/>
    </row>
    <row r="62">
      <c r="B62" s="6">
        <f t="shared" si="11"/>
        <v>25123.7395</v>
      </c>
      <c r="C62" s="1">
        <v>27.0</v>
      </c>
      <c r="D62" s="6">
        <f t="shared" si="12"/>
        <v>317.5694426</v>
      </c>
      <c r="E62" s="6">
        <f t="shared" si="13"/>
        <v>96.30766809</v>
      </c>
      <c r="F62" s="6">
        <f t="shared" si="3"/>
        <v>221.2617745</v>
      </c>
      <c r="G62" s="6"/>
      <c r="H62" s="6"/>
      <c r="I62" s="6"/>
      <c r="J62" s="6"/>
    </row>
    <row r="63">
      <c r="B63" s="6">
        <f t="shared" si="11"/>
        <v>24902.47773</v>
      </c>
      <c r="C63" s="1">
        <v>28.0</v>
      </c>
      <c r="D63" s="6">
        <f t="shared" si="12"/>
        <v>317.5694426</v>
      </c>
      <c r="E63" s="6">
        <f t="shared" si="13"/>
        <v>95.45949796</v>
      </c>
      <c r="F63" s="6">
        <f t="shared" si="3"/>
        <v>222.1099446</v>
      </c>
      <c r="G63" s="6"/>
      <c r="H63" s="6"/>
      <c r="I63" s="6"/>
      <c r="J63" s="6"/>
    </row>
    <row r="64">
      <c r="B64" s="6">
        <f t="shared" si="11"/>
        <v>24680.36778</v>
      </c>
      <c r="C64" s="1">
        <v>29.0</v>
      </c>
      <c r="D64" s="6">
        <f t="shared" si="12"/>
        <v>317.5694426</v>
      </c>
      <c r="E64" s="6">
        <f t="shared" si="13"/>
        <v>94.6080765</v>
      </c>
      <c r="F64" s="6">
        <f t="shared" si="3"/>
        <v>222.9613661</v>
      </c>
      <c r="G64" s="6"/>
      <c r="H64" s="6"/>
      <c r="I64" s="6"/>
      <c r="J64" s="6"/>
    </row>
    <row r="65">
      <c r="B65" s="6">
        <f t="shared" si="11"/>
        <v>24457.40642</v>
      </c>
      <c r="C65" s="1">
        <v>30.0</v>
      </c>
      <c r="D65" s="6">
        <f t="shared" si="12"/>
        <v>317.5694426</v>
      </c>
      <c r="E65" s="6">
        <f t="shared" si="13"/>
        <v>93.75339126</v>
      </c>
      <c r="F65" s="6">
        <f t="shared" si="3"/>
        <v>223.8160513</v>
      </c>
      <c r="G65" s="6"/>
      <c r="H65" s="6"/>
      <c r="I65" s="6"/>
      <c r="J65" s="6"/>
    </row>
    <row r="66">
      <c r="B66" s="6">
        <f t="shared" si="11"/>
        <v>24233.59037</v>
      </c>
      <c r="C66" s="1">
        <v>31.0</v>
      </c>
      <c r="D66" s="6">
        <f t="shared" si="12"/>
        <v>317.5694426</v>
      </c>
      <c r="E66" s="6">
        <f t="shared" si="13"/>
        <v>92.89542973</v>
      </c>
      <c r="F66" s="6">
        <f t="shared" si="3"/>
        <v>224.6740128</v>
      </c>
      <c r="G66" s="6"/>
      <c r="H66" s="6"/>
      <c r="I66" s="6"/>
      <c r="J66" s="6"/>
    </row>
    <row r="67">
      <c r="B67" s="6">
        <f t="shared" si="11"/>
        <v>24008.91635</v>
      </c>
      <c r="C67" s="1">
        <v>32.0</v>
      </c>
      <c r="D67" s="6">
        <f t="shared" si="12"/>
        <v>317.5694426</v>
      </c>
      <c r="E67" s="6">
        <f t="shared" si="13"/>
        <v>92.03417935</v>
      </c>
      <c r="F67" s="6">
        <f t="shared" si="3"/>
        <v>225.5352632</v>
      </c>
      <c r="G67" s="6"/>
      <c r="H67" s="6"/>
      <c r="I67" s="6"/>
      <c r="J67" s="6"/>
    </row>
    <row r="68">
      <c r="B68" s="6">
        <f t="shared" si="11"/>
        <v>23783.38109</v>
      </c>
      <c r="C68" s="1">
        <v>33.0</v>
      </c>
      <c r="D68" s="6">
        <f t="shared" si="12"/>
        <v>317.5694426</v>
      </c>
      <c r="E68" s="6">
        <f t="shared" si="13"/>
        <v>91.16962751</v>
      </c>
      <c r="F68" s="6">
        <f t="shared" si="3"/>
        <v>226.399815</v>
      </c>
      <c r="G68" s="6"/>
      <c r="H68" s="6"/>
      <c r="I68" s="6"/>
      <c r="J68" s="6"/>
    </row>
    <row r="69">
      <c r="B69" s="6">
        <f t="shared" si="11"/>
        <v>23556.98127</v>
      </c>
      <c r="C69" s="1">
        <v>34.0</v>
      </c>
      <c r="D69" s="6">
        <f t="shared" si="12"/>
        <v>317.5694426</v>
      </c>
      <c r="E69" s="6">
        <f t="shared" si="13"/>
        <v>90.30176155</v>
      </c>
      <c r="F69" s="6">
        <f t="shared" si="3"/>
        <v>227.267681</v>
      </c>
      <c r="G69" s="6"/>
      <c r="H69" s="6"/>
      <c r="I69" s="6"/>
      <c r="J69" s="6"/>
    </row>
    <row r="70">
      <c r="B70" s="6">
        <f t="shared" si="11"/>
        <v>23329.71359</v>
      </c>
      <c r="C70" s="1">
        <v>35.0</v>
      </c>
      <c r="D70" s="6">
        <f t="shared" si="12"/>
        <v>317.5694426</v>
      </c>
      <c r="E70" s="6">
        <f t="shared" si="13"/>
        <v>89.43056877</v>
      </c>
      <c r="F70" s="6">
        <f t="shared" si="3"/>
        <v>228.1388738</v>
      </c>
      <c r="G70" s="6"/>
      <c r="H70" s="6"/>
      <c r="I70" s="6"/>
      <c r="J70" s="6"/>
    </row>
    <row r="71">
      <c r="B71" s="11">
        <f t="shared" si="11"/>
        <v>23101.57472</v>
      </c>
      <c r="C71" s="12">
        <v>36.0</v>
      </c>
      <c r="D71" s="11">
        <f t="shared" si="12"/>
        <v>317.5694426</v>
      </c>
      <c r="E71" s="11">
        <f t="shared" si="13"/>
        <v>88.55603643</v>
      </c>
      <c r="F71" s="11">
        <f t="shared" si="3"/>
        <v>229.0134061</v>
      </c>
      <c r="G71" s="6"/>
      <c r="H71" s="6">
        <f t="shared" ref="H71:J71" si="14">+SUM(D$60:D$71)</f>
        <v>3810.833311</v>
      </c>
      <c r="I71" s="6">
        <f t="shared" si="14"/>
        <v>1119.663141</v>
      </c>
      <c r="J71" s="6">
        <f t="shared" si="14"/>
        <v>2691.17017</v>
      </c>
    </row>
    <row r="72">
      <c r="A72" s="1" t="s">
        <v>52</v>
      </c>
      <c r="B72" s="6">
        <f t="shared" si="11"/>
        <v>22872.56131</v>
      </c>
      <c r="C72" s="1">
        <v>37.0</v>
      </c>
      <c r="D72" s="6">
        <f t="shared" ref="D72:D155" si="15">$E$33</f>
        <v>313.1649436</v>
      </c>
      <c r="E72" s="6">
        <f t="shared" ref="E72:E155" si="16">+$B72*$B$15</f>
        <v>99.11443236</v>
      </c>
      <c r="F72" s="6">
        <f t="shared" si="3"/>
        <v>214.0505112</v>
      </c>
      <c r="G72" s="6"/>
      <c r="H72" s="6"/>
      <c r="I72" s="6"/>
      <c r="J72" s="6"/>
    </row>
    <row r="73">
      <c r="B73" s="6">
        <f t="shared" si="11"/>
        <v>22642.67002</v>
      </c>
      <c r="C73" s="1">
        <v>38.0</v>
      </c>
      <c r="D73" s="6">
        <f t="shared" si="15"/>
        <v>313.1649436</v>
      </c>
      <c r="E73" s="6">
        <f t="shared" si="16"/>
        <v>98.11823676</v>
      </c>
      <c r="F73" s="6">
        <f t="shared" si="3"/>
        <v>215.0467068</v>
      </c>
      <c r="G73" s="6"/>
      <c r="H73" s="6"/>
      <c r="I73" s="6"/>
      <c r="J73" s="6"/>
    </row>
    <row r="74">
      <c r="B74" s="6">
        <f t="shared" si="11"/>
        <v>22411.89748</v>
      </c>
      <c r="C74" s="1">
        <v>39.0</v>
      </c>
      <c r="D74" s="6">
        <f t="shared" si="15"/>
        <v>313.1649436</v>
      </c>
      <c r="E74" s="6">
        <f t="shared" si="16"/>
        <v>97.11822242</v>
      </c>
      <c r="F74" s="6">
        <f t="shared" si="3"/>
        <v>216.0467211</v>
      </c>
      <c r="G74" s="6"/>
      <c r="H74" s="6"/>
      <c r="I74" s="6"/>
      <c r="J74" s="6"/>
    </row>
    <row r="75">
      <c r="B75" s="6">
        <f t="shared" si="11"/>
        <v>22180.24031</v>
      </c>
      <c r="C75" s="1">
        <v>40.0</v>
      </c>
      <c r="D75" s="6">
        <f t="shared" si="15"/>
        <v>313.1649436</v>
      </c>
      <c r="E75" s="6">
        <f t="shared" si="16"/>
        <v>96.11437469</v>
      </c>
      <c r="F75" s="6">
        <f t="shared" si="3"/>
        <v>217.0505689</v>
      </c>
      <c r="G75" s="6"/>
      <c r="H75" s="6"/>
      <c r="I75" s="6"/>
      <c r="J75" s="6"/>
    </row>
    <row r="76">
      <c r="B76" s="6">
        <f t="shared" si="11"/>
        <v>21947.69512</v>
      </c>
      <c r="C76" s="1">
        <v>41.0</v>
      </c>
      <c r="D76" s="6">
        <f t="shared" si="15"/>
        <v>313.1649436</v>
      </c>
      <c r="E76" s="6">
        <f t="shared" si="16"/>
        <v>95.10667887</v>
      </c>
      <c r="F76" s="6">
        <f t="shared" si="3"/>
        <v>218.0582647</v>
      </c>
      <c r="G76" s="6"/>
      <c r="H76" s="6"/>
      <c r="I76" s="6"/>
      <c r="J76" s="6"/>
    </row>
    <row r="77">
      <c r="B77" s="6">
        <f t="shared" si="11"/>
        <v>21714.25851</v>
      </c>
      <c r="C77" s="1">
        <v>42.0</v>
      </c>
      <c r="D77" s="6">
        <f t="shared" si="15"/>
        <v>313.1649436</v>
      </c>
      <c r="E77" s="6">
        <f t="shared" si="16"/>
        <v>94.09512023</v>
      </c>
      <c r="F77" s="6">
        <f t="shared" si="3"/>
        <v>219.0698233</v>
      </c>
      <c r="G77" s="6"/>
      <c r="H77" s="6"/>
      <c r="I77" s="6"/>
      <c r="J77" s="6"/>
    </row>
    <row r="78">
      <c r="B78" s="6">
        <f t="shared" si="11"/>
        <v>21479.92706</v>
      </c>
      <c r="C78" s="1">
        <v>43.0</v>
      </c>
      <c r="D78" s="6">
        <f t="shared" si="15"/>
        <v>313.1649436</v>
      </c>
      <c r="E78" s="6">
        <f t="shared" si="16"/>
        <v>93.07968394</v>
      </c>
      <c r="F78" s="6">
        <f t="shared" si="3"/>
        <v>220.0852596</v>
      </c>
      <c r="G78" s="6"/>
      <c r="H78" s="6"/>
      <c r="I78" s="6"/>
      <c r="J78" s="6"/>
    </row>
    <row r="79">
      <c r="B79" s="6">
        <f t="shared" si="11"/>
        <v>21244.69734</v>
      </c>
      <c r="C79" s="1">
        <v>44.0</v>
      </c>
      <c r="D79" s="6">
        <f t="shared" si="15"/>
        <v>313.1649436</v>
      </c>
      <c r="E79" s="6">
        <f t="shared" si="16"/>
        <v>92.06035514</v>
      </c>
      <c r="F79" s="6">
        <f t="shared" si="3"/>
        <v>221.1045884</v>
      </c>
      <c r="G79" s="6"/>
      <c r="H79" s="6"/>
      <c r="I79" s="6"/>
      <c r="J79" s="6"/>
    </row>
    <row r="80">
      <c r="B80" s="6">
        <f t="shared" si="11"/>
        <v>21008.5659</v>
      </c>
      <c r="C80" s="1">
        <v>45.0</v>
      </c>
      <c r="D80" s="6">
        <f t="shared" si="15"/>
        <v>313.1649436</v>
      </c>
      <c r="E80" s="6">
        <f t="shared" si="16"/>
        <v>91.03711892</v>
      </c>
      <c r="F80" s="6">
        <f t="shared" si="3"/>
        <v>222.1278246</v>
      </c>
      <c r="G80" s="6"/>
      <c r="H80" s="6"/>
      <c r="I80" s="6"/>
      <c r="J80" s="6"/>
    </row>
    <row r="81">
      <c r="B81" s="6">
        <f t="shared" si="11"/>
        <v>20771.5293</v>
      </c>
      <c r="C81" s="1">
        <v>46.0</v>
      </c>
      <c r="D81" s="6">
        <f t="shared" si="15"/>
        <v>313.1649436</v>
      </c>
      <c r="E81" s="6">
        <f t="shared" si="16"/>
        <v>90.00996029</v>
      </c>
      <c r="F81" s="6">
        <f t="shared" si="3"/>
        <v>223.1549833</v>
      </c>
      <c r="G81" s="6"/>
      <c r="H81" s="6"/>
      <c r="I81" s="6"/>
      <c r="J81" s="6"/>
    </row>
    <row r="82">
      <c r="B82" s="6">
        <f t="shared" si="11"/>
        <v>20533.58405</v>
      </c>
      <c r="C82" s="1">
        <v>47.0</v>
      </c>
      <c r="D82" s="6">
        <f t="shared" si="15"/>
        <v>313.1649436</v>
      </c>
      <c r="E82" s="6">
        <f t="shared" si="16"/>
        <v>88.97886422</v>
      </c>
      <c r="F82" s="6">
        <f t="shared" si="3"/>
        <v>224.1860793</v>
      </c>
      <c r="G82" s="6"/>
      <c r="H82" s="6"/>
      <c r="I82" s="6"/>
      <c r="J82" s="6"/>
    </row>
    <row r="83">
      <c r="B83" s="11">
        <f t="shared" si="11"/>
        <v>20294.72668</v>
      </c>
      <c r="C83" s="12">
        <v>48.0</v>
      </c>
      <c r="D83" s="11">
        <f t="shared" si="15"/>
        <v>313.1649436</v>
      </c>
      <c r="E83" s="11">
        <f t="shared" si="16"/>
        <v>87.94381561</v>
      </c>
      <c r="F83" s="11">
        <f t="shared" si="3"/>
        <v>225.2211279</v>
      </c>
      <c r="G83" s="6"/>
      <c r="H83" s="6">
        <f t="shared" ref="H83:J83" si="17">+SUM(D$72:D$83)</f>
        <v>3757.979323</v>
      </c>
      <c r="I83" s="6">
        <f t="shared" si="17"/>
        <v>1122.776863</v>
      </c>
      <c r="J83" s="6">
        <f t="shared" si="17"/>
        <v>2635.202459</v>
      </c>
    </row>
    <row r="84">
      <c r="B84" s="6">
        <f t="shared" si="11"/>
        <v>20054.95369</v>
      </c>
      <c r="C84" s="1">
        <v>49.0</v>
      </c>
      <c r="D84" s="6">
        <f t="shared" si="15"/>
        <v>313.1649436</v>
      </c>
      <c r="E84" s="6">
        <f t="shared" si="16"/>
        <v>86.90479932</v>
      </c>
      <c r="F84" s="6">
        <f t="shared" si="3"/>
        <v>226.2601442</v>
      </c>
      <c r="G84" s="6"/>
      <c r="H84" s="6"/>
      <c r="I84" s="6"/>
      <c r="J84" s="6"/>
    </row>
    <row r="85">
      <c r="B85" s="6">
        <f t="shared" si="11"/>
        <v>19814.26157</v>
      </c>
      <c r="C85" s="1">
        <v>50.0</v>
      </c>
      <c r="D85" s="6">
        <f t="shared" si="15"/>
        <v>313.1649436</v>
      </c>
      <c r="E85" s="6">
        <f t="shared" si="16"/>
        <v>85.86180013</v>
      </c>
      <c r="F85" s="6">
        <f t="shared" si="3"/>
        <v>227.3031434</v>
      </c>
      <c r="G85" s="6"/>
      <c r="H85" s="6"/>
      <c r="I85" s="6"/>
      <c r="J85" s="6"/>
    </row>
    <row r="86">
      <c r="B86" s="6">
        <f t="shared" si="11"/>
        <v>19572.6468</v>
      </c>
      <c r="C86" s="1">
        <v>51.0</v>
      </c>
      <c r="D86" s="6">
        <f t="shared" si="15"/>
        <v>313.1649436</v>
      </c>
      <c r="E86" s="6">
        <f t="shared" si="16"/>
        <v>84.81480278</v>
      </c>
      <c r="F86" s="6">
        <f t="shared" si="3"/>
        <v>228.3501408</v>
      </c>
      <c r="G86" s="6"/>
      <c r="H86" s="6"/>
      <c r="I86" s="6"/>
      <c r="J86" s="6"/>
    </row>
    <row r="87">
      <c r="B87" s="6">
        <f t="shared" si="11"/>
        <v>19330.10583</v>
      </c>
      <c r="C87" s="1">
        <v>52.0</v>
      </c>
      <c r="D87" s="6">
        <f t="shared" si="15"/>
        <v>313.1649436</v>
      </c>
      <c r="E87" s="6">
        <f t="shared" si="16"/>
        <v>83.76379194</v>
      </c>
      <c r="F87" s="6">
        <f t="shared" si="3"/>
        <v>229.4011516</v>
      </c>
      <c r="G87" s="6"/>
      <c r="H87" s="6"/>
      <c r="I87" s="6"/>
      <c r="J87" s="6"/>
    </row>
    <row r="88">
      <c r="B88" s="6">
        <f t="shared" si="11"/>
        <v>19086.63513</v>
      </c>
      <c r="C88" s="1">
        <v>53.0</v>
      </c>
      <c r="D88" s="6">
        <f t="shared" si="15"/>
        <v>313.1649436</v>
      </c>
      <c r="E88" s="6">
        <f t="shared" si="16"/>
        <v>82.70875223</v>
      </c>
      <c r="F88" s="6">
        <f t="shared" si="3"/>
        <v>230.4561913</v>
      </c>
      <c r="G88" s="6"/>
      <c r="H88" s="6"/>
      <c r="I88" s="6"/>
      <c r="J88" s="6"/>
    </row>
    <row r="89">
      <c r="B89" s="6">
        <f t="shared" si="11"/>
        <v>18842.23112</v>
      </c>
      <c r="C89" s="1">
        <v>54.0</v>
      </c>
      <c r="D89" s="6">
        <f t="shared" si="15"/>
        <v>313.1649436</v>
      </c>
      <c r="E89" s="6">
        <f t="shared" si="16"/>
        <v>81.64966819</v>
      </c>
      <c r="F89" s="6">
        <f t="shared" si="3"/>
        <v>231.5152754</v>
      </c>
      <c r="G89" s="6"/>
      <c r="H89" s="6"/>
      <c r="I89" s="6"/>
      <c r="J89" s="6"/>
    </row>
    <row r="90">
      <c r="B90" s="6">
        <f t="shared" si="11"/>
        <v>18596.89023</v>
      </c>
      <c r="C90" s="1">
        <v>55.0</v>
      </c>
      <c r="D90" s="6">
        <f t="shared" si="15"/>
        <v>313.1649436</v>
      </c>
      <c r="E90" s="6">
        <f t="shared" si="16"/>
        <v>80.58652434</v>
      </c>
      <c r="F90" s="6">
        <f t="shared" si="3"/>
        <v>232.5784192</v>
      </c>
      <c r="G90" s="6"/>
      <c r="H90" s="6"/>
      <c r="I90" s="6"/>
      <c r="J90" s="6"/>
    </row>
    <row r="91">
      <c r="B91" s="6">
        <f t="shared" si="11"/>
        <v>18350.60887</v>
      </c>
      <c r="C91" s="1">
        <v>56.0</v>
      </c>
      <c r="D91" s="6">
        <f t="shared" si="15"/>
        <v>313.1649436</v>
      </c>
      <c r="E91" s="6">
        <f t="shared" si="16"/>
        <v>79.5193051</v>
      </c>
      <c r="F91" s="6">
        <f t="shared" si="3"/>
        <v>233.6456385</v>
      </c>
      <c r="G91" s="6"/>
      <c r="H91" s="6"/>
      <c r="I91" s="6"/>
      <c r="J91" s="6"/>
    </row>
    <row r="92">
      <c r="B92" s="6">
        <f t="shared" si="11"/>
        <v>18103.38343</v>
      </c>
      <c r="C92" s="1">
        <v>57.0</v>
      </c>
      <c r="D92" s="6">
        <f t="shared" si="15"/>
        <v>313.1649436</v>
      </c>
      <c r="E92" s="6">
        <f t="shared" si="16"/>
        <v>78.44799485</v>
      </c>
      <c r="F92" s="6">
        <f t="shared" si="3"/>
        <v>234.7169487</v>
      </c>
      <c r="G92" s="6"/>
      <c r="H92" s="6"/>
      <c r="I92" s="6"/>
      <c r="J92" s="6"/>
    </row>
    <row r="93">
      <c r="B93" s="6">
        <f t="shared" si="11"/>
        <v>17855.21029</v>
      </c>
      <c r="C93" s="1">
        <v>58.0</v>
      </c>
      <c r="D93" s="6">
        <f t="shared" si="15"/>
        <v>313.1649436</v>
      </c>
      <c r="E93" s="6">
        <f t="shared" si="16"/>
        <v>77.37257791</v>
      </c>
      <c r="F93" s="6">
        <f t="shared" si="3"/>
        <v>235.7923656</v>
      </c>
      <c r="G93" s="6"/>
      <c r="H93" s="6"/>
      <c r="I93" s="6"/>
      <c r="J93" s="6"/>
    </row>
    <row r="94">
      <c r="B94" s="6">
        <f t="shared" si="11"/>
        <v>17606.08582</v>
      </c>
      <c r="C94" s="1">
        <v>59.0</v>
      </c>
      <c r="D94" s="6">
        <f t="shared" si="15"/>
        <v>313.1649436</v>
      </c>
      <c r="E94" s="6">
        <f t="shared" si="16"/>
        <v>76.29303854</v>
      </c>
      <c r="F94" s="6">
        <f t="shared" si="3"/>
        <v>236.871905</v>
      </c>
      <c r="G94" s="6"/>
      <c r="H94" s="6"/>
      <c r="I94" s="6"/>
      <c r="J94" s="6"/>
    </row>
    <row r="95">
      <c r="B95" s="11">
        <f t="shared" si="11"/>
        <v>17356.00637</v>
      </c>
      <c r="C95" s="12">
        <v>60.0</v>
      </c>
      <c r="D95" s="11">
        <f t="shared" si="15"/>
        <v>313.1649436</v>
      </c>
      <c r="E95" s="11">
        <f t="shared" si="16"/>
        <v>75.20936094</v>
      </c>
      <c r="F95" s="11">
        <f t="shared" si="3"/>
        <v>237.9555826</v>
      </c>
      <c r="G95" s="6"/>
      <c r="H95" s="6">
        <f t="shared" ref="H95:J95" si="18">+SUM(D$84:D$95)</f>
        <v>3757.979323</v>
      </c>
      <c r="I95" s="6">
        <f t="shared" si="18"/>
        <v>973.1324163</v>
      </c>
      <c r="J95" s="6">
        <f t="shared" si="18"/>
        <v>2784.846906</v>
      </c>
    </row>
    <row r="96">
      <c r="B96" s="6">
        <f t="shared" si="11"/>
        <v>17104.96829</v>
      </c>
      <c r="C96" s="1">
        <v>61.0</v>
      </c>
      <c r="D96" s="6">
        <f t="shared" si="15"/>
        <v>313.1649436</v>
      </c>
      <c r="E96" s="6">
        <f t="shared" si="16"/>
        <v>74.12152924</v>
      </c>
      <c r="F96" s="6">
        <f t="shared" si="3"/>
        <v>239.0434143</v>
      </c>
      <c r="G96" s="6"/>
      <c r="H96" s="6"/>
      <c r="I96" s="6"/>
      <c r="J96" s="6"/>
    </row>
    <row r="97">
      <c r="B97" s="6">
        <f t="shared" si="11"/>
        <v>16852.96789</v>
      </c>
      <c r="C97" s="1">
        <v>62.0</v>
      </c>
      <c r="D97" s="6">
        <f t="shared" si="15"/>
        <v>313.1649436</v>
      </c>
      <c r="E97" s="6">
        <f t="shared" si="16"/>
        <v>73.02952752</v>
      </c>
      <c r="F97" s="6">
        <f t="shared" si="3"/>
        <v>240.135416</v>
      </c>
      <c r="G97" s="6"/>
      <c r="H97" s="6"/>
      <c r="I97" s="6"/>
      <c r="J97" s="6"/>
    </row>
    <row r="98">
      <c r="B98" s="6">
        <f t="shared" si="11"/>
        <v>16600.00149</v>
      </c>
      <c r="C98" s="1">
        <v>63.0</v>
      </c>
      <c r="D98" s="6">
        <f t="shared" si="15"/>
        <v>313.1649436</v>
      </c>
      <c r="E98" s="6">
        <f t="shared" si="16"/>
        <v>71.93333979</v>
      </c>
      <c r="F98" s="6">
        <f t="shared" si="3"/>
        <v>241.2316038</v>
      </c>
      <c r="G98" s="6"/>
      <c r="H98" s="6"/>
      <c r="I98" s="6"/>
      <c r="J98" s="6"/>
    </row>
    <row r="99">
      <c r="B99" s="6">
        <f t="shared" si="11"/>
        <v>16346.06539</v>
      </c>
      <c r="C99" s="1">
        <v>64.0</v>
      </c>
      <c r="D99" s="6">
        <f t="shared" si="15"/>
        <v>313.1649436</v>
      </c>
      <c r="E99" s="6">
        <f t="shared" si="16"/>
        <v>70.83295</v>
      </c>
      <c r="F99" s="6">
        <f t="shared" si="3"/>
        <v>242.3319936</v>
      </c>
      <c r="G99" s="6"/>
      <c r="H99" s="6"/>
      <c r="I99" s="6"/>
      <c r="J99" s="6"/>
    </row>
    <row r="100">
      <c r="B100" s="6">
        <f t="shared" si="11"/>
        <v>16091.15586</v>
      </c>
      <c r="C100" s="1">
        <v>65.0</v>
      </c>
      <c r="D100" s="6">
        <f t="shared" si="15"/>
        <v>313.1649436</v>
      </c>
      <c r="E100" s="6">
        <f t="shared" si="16"/>
        <v>69.72834206</v>
      </c>
      <c r="F100" s="6">
        <f t="shared" si="3"/>
        <v>243.4366015</v>
      </c>
      <c r="G100" s="6"/>
      <c r="H100" s="6"/>
      <c r="I100" s="6"/>
      <c r="J100" s="6"/>
    </row>
    <row r="101">
      <c r="B101" s="6">
        <f t="shared" si="11"/>
        <v>15835.26918</v>
      </c>
      <c r="C101" s="1">
        <v>66.0</v>
      </c>
      <c r="D101" s="6">
        <f t="shared" si="15"/>
        <v>313.1649436</v>
      </c>
      <c r="E101" s="6">
        <f t="shared" si="16"/>
        <v>68.61949979</v>
      </c>
      <c r="F101" s="6">
        <f t="shared" si="3"/>
        <v>244.5454438</v>
      </c>
      <c r="G101" s="6"/>
      <c r="H101" s="6"/>
      <c r="I101" s="6"/>
      <c r="J101" s="6"/>
    </row>
    <row r="102">
      <c r="B102" s="6">
        <f t="shared" si="11"/>
        <v>15578.4016</v>
      </c>
      <c r="C102" s="1">
        <v>67.0</v>
      </c>
      <c r="D102" s="6">
        <f t="shared" si="15"/>
        <v>313.1649436</v>
      </c>
      <c r="E102" s="6">
        <f t="shared" si="16"/>
        <v>67.50640695</v>
      </c>
      <c r="F102" s="6">
        <f t="shared" si="3"/>
        <v>245.6585366</v>
      </c>
      <c r="G102" s="6"/>
      <c r="H102" s="6"/>
      <c r="I102" s="6"/>
      <c r="J102" s="6"/>
    </row>
    <row r="103">
      <c r="B103" s="6">
        <f t="shared" si="11"/>
        <v>15320.54937</v>
      </c>
      <c r="C103" s="1">
        <v>68.0</v>
      </c>
      <c r="D103" s="6">
        <f t="shared" si="15"/>
        <v>313.1649436</v>
      </c>
      <c r="E103" s="6">
        <f t="shared" si="16"/>
        <v>66.38904726</v>
      </c>
      <c r="F103" s="6">
        <f t="shared" si="3"/>
        <v>246.7758963</v>
      </c>
      <c r="G103" s="6"/>
      <c r="H103" s="6"/>
      <c r="I103" s="6"/>
      <c r="J103" s="6"/>
    </row>
    <row r="104">
      <c r="B104" s="6">
        <f t="shared" si="11"/>
        <v>15061.7087</v>
      </c>
      <c r="C104" s="1">
        <v>69.0</v>
      </c>
      <c r="D104" s="6">
        <f t="shared" si="15"/>
        <v>313.1649436</v>
      </c>
      <c r="E104" s="6">
        <f t="shared" si="16"/>
        <v>65.26740436</v>
      </c>
      <c r="F104" s="6">
        <f t="shared" si="3"/>
        <v>247.8975392</v>
      </c>
      <c r="G104" s="6"/>
      <c r="H104" s="6"/>
      <c r="I104" s="6"/>
      <c r="J104" s="6"/>
    </row>
    <row r="105">
      <c r="B105" s="6">
        <f t="shared" si="11"/>
        <v>14801.87581</v>
      </c>
      <c r="C105" s="1">
        <v>70.0</v>
      </c>
      <c r="D105" s="6">
        <f t="shared" si="15"/>
        <v>313.1649436</v>
      </c>
      <c r="E105" s="6">
        <f t="shared" si="16"/>
        <v>64.14146182</v>
      </c>
      <c r="F105" s="6">
        <f t="shared" si="3"/>
        <v>249.0234817</v>
      </c>
      <c r="G105" s="6"/>
      <c r="H105" s="6"/>
      <c r="I105" s="6"/>
      <c r="J105" s="6"/>
    </row>
    <row r="106">
      <c r="B106" s="6">
        <f t="shared" si="11"/>
        <v>14541.04689</v>
      </c>
      <c r="C106" s="1">
        <v>71.0</v>
      </c>
      <c r="D106" s="6">
        <f t="shared" si="15"/>
        <v>313.1649436</v>
      </c>
      <c r="E106" s="6">
        <f t="shared" si="16"/>
        <v>63.01120318</v>
      </c>
      <c r="F106" s="6">
        <f t="shared" si="3"/>
        <v>250.1537404</v>
      </c>
      <c r="G106" s="6"/>
      <c r="H106" s="6"/>
      <c r="I106" s="6"/>
      <c r="J106" s="6"/>
    </row>
    <row r="107">
      <c r="B107" s="11">
        <f t="shared" si="11"/>
        <v>14279.21812</v>
      </c>
      <c r="C107" s="12">
        <v>72.0</v>
      </c>
      <c r="D107" s="11">
        <f t="shared" si="15"/>
        <v>313.1649436</v>
      </c>
      <c r="E107" s="11">
        <f t="shared" si="16"/>
        <v>61.87661187</v>
      </c>
      <c r="F107" s="11">
        <f t="shared" si="3"/>
        <v>251.2883317</v>
      </c>
      <c r="G107" s="6"/>
      <c r="H107" s="6">
        <f t="shared" ref="H107:J107" si="19">+SUM(D$96:D$107)</f>
        <v>3757.979323</v>
      </c>
      <c r="I107" s="6">
        <f t="shared" si="19"/>
        <v>816.4573238</v>
      </c>
      <c r="J107" s="6">
        <f t="shared" si="19"/>
        <v>2941.521999</v>
      </c>
    </row>
    <row r="108">
      <c r="B108" s="6">
        <f t="shared" si="11"/>
        <v>14016.38568</v>
      </c>
      <c r="C108" s="1">
        <v>73.0</v>
      </c>
      <c r="D108" s="6">
        <f t="shared" si="15"/>
        <v>313.1649436</v>
      </c>
      <c r="E108" s="6">
        <f t="shared" si="16"/>
        <v>60.7376713</v>
      </c>
      <c r="F108" s="6">
        <f t="shared" si="3"/>
        <v>252.4272723</v>
      </c>
      <c r="G108" s="6"/>
      <c r="H108" s="6"/>
      <c r="I108" s="6"/>
      <c r="J108" s="6"/>
    </row>
    <row r="109">
      <c r="B109" s="6">
        <f t="shared" si="11"/>
        <v>13752.54572</v>
      </c>
      <c r="C109" s="1">
        <v>74.0</v>
      </c>
      <c r="D109" s="6">
        <f t="shared" si="15"/>
        <v>313.1649436</v>
      </c>
      <c r="E109" s="6">
        <f t="shared" si="16"/>
        <v>59.59436479</v>
      </c>
      <c r="F109" s="6">
        <f t="shared" si="3"/>
        <v>253.5705788</v>
      </c>
      <c r="G109" s="6"/>
      <c r="H109" s="6"/>
      <c r="I109" s="6"/>
      <c r="J109" s="6"/>
    </row>
    <row r="110">
      <c r="B110" s="6">
        <f t="shared" si="11"/>
        <v>13487.69437</v>
      </c>
      <c r="C110" s="1">
        <v>75.0</v>
      </c>
      <c r="D110" s="6">
        <f t="shared" si="15"/>
        <v>313.1649436</v>
      </c>
      <c r="E110" s="6">
        <f t="shared" si="16"/>
        <v>58.4466756</v>
      </c>
      <c r="F110" s="6">
        <f t="shared" si="3"/>
        <v>254.718268</v>
      </c>
      <c r="G110" s="6"/>
      <c r="H110" s="6"/>
      <c r="I110" s="6"/>
      <c r="J110" s="6"/>
    </row>
    <row r="111">
      <c r="B111" s="6">
        <f t="shared" si="11"/>
        <v>13221.82776</v>
      </c>
      <c r="C111" s="1">
        <v>76.0</v>
      </c>
      <c r="D111" s="6">
        <f t="shared" si="15"/>
        <v>313.1649436</v>
      </c>
      <c r="E111" s="6">
        <f t="shared" si="16"/>
        <v>57.29458694</v>
      </c>
      <c r="F111" s="6">
        <f t="shared" si="3"/>
        <v>255.8703566</v>
      </c>
      <c r="G111" s="6"/>
      <c r="H111" s="6"/>
      <c r="I111" s="6"/>
      <c r="J111" s="6"/>
    </row>
    <row r="112">
      <c r="B112" s="6">
        <f t="shared" si="11"/>
        <v>12954.94199</v>
      </c>
      <c r="C112" s="1">
        <v>77.0</v>
      </c>
      <c r="D112" s="6">
        <f t="shared" si="15"/>
        <v>313.1649436</v>
      </c>
      <c r="E112" s="6">
        <f t="shared" si="16"/>
        <v>56.13808194</v>
      </c>
      <c r="F112" s="6">
        <f t="shared" si="3"/>
        <v>257.0268616</v>
      </c>
      <c r="G112" s="6"/>
      <c r="H112" s="6"/>
      <c r="I112" s="6"/>
      <c r="J112" s="6"/>
    </row>
    <row r="113">
      <c r="B113" s="6">
        <f t="shared" si="11"/>
        <v>12687.03315</v>
      </c>
      <c r="C113" s="1">
        <v>78.0</v>
      </c>
      <c r="D113" s="6">
        <f t="shared" si="15"/>
        <v>313.1649436</v>
      </c>
      <c r="E113" s="6">
        <f t="shared" si="16"/>
        <v>54.97714367</v>
      </c>
      <c r="F113" s="6">
        <f t="shared" si="3"/>
        <v>258.1877999</v>
      </c>
      <c r="G113" s="6"/>
      <c r="H113" s="6"/>
      <c r="I113" s="6"/>
      <c r="J113" s="6"/>
    </row>
    <row r="114">
      <c r="B114" s="6">
        <f t="shared" si="11"/>
        <v>12418.09734</v>
      </c>
      <c r="C114" s="1">
        <v>79.0</v>
      </c>
      <c r="D114" s="6">
        <f t="shared" si="15"/>
        <v>313.1649436</v>
      </c>
      <c r="E114" s="6">
        <f t="shared" si="16"/>
        <v>53.81175514</v>
      </c>
      <c r="F114" s="6">
        <f t="shared" si="3"/>
        <v>259.3531884</v>
      </c>
      <c r="G114" s="6"/>
      <c r="H114" s="6"/>
      <c r="I114" s="6"/>
      <c r="J114" s="6"/>
    </row>
    <row r="115">
      <c r="B115" s="6">
        <f t="shared" si="11"/>
        <v>12148.1306</v>
      </c>
      <c r="C115" s="1">
        <v>80.0</v>
      </c>
      <c r="D115" s="6">
        <f t="shared" si="15"/>
        <v>313.1649436</v>
      </c>
      <c r="E115" s="6">
        <f t="shared" si="16"/>
        <v>52.64189928</v>
      </c>
      <c r="F115" s="6">
        <f t="shared" si="3"/>
        <v>260.5230443</v>
      </c>
      <c r="G115" s="6"/>
      <c r="H115" s="6"/>
      <c r="I115" s="6"/>
      <c r="J115" s="6"/>
    </row>
    <row r="116">
      <c r="B116" s="6">
        <f t="shared" si="11"/>
        <v>11877.12899</v>
      </c>
      <c r="C116" s="1">
        <v>81.0</v>
      </c>
      <c r="D116" s="6">
        <f t="shared" si="15"/>
        <v>313.1649436</v>
      </c>
      <c r="E116" s="6">
        <f t="shared" si="16"/>
        <v>51.46755898</v>
      </c>
      <c r="F116" s="6">
        <f t="shared" si="3"/>
        <v>261.6973846</v>
      </c>
      <c r="G116" s="6"/>
      <c r="H116" s="6"/>
      <c r="I116" s="6"/>
      <c r="J116" s="6"/>
    </row>
    <row r="117">
      <c r="B117" s="6">
        <f t="shared" si="11"/>
        <v>11605.08855</v>
      </c>
      <c r="C117" s="1">
        <v>82.0</v>
      </c>
      <c r="D117" s="6">
        <f t="shared" si="15"/>
        <v>313.1649436</v>
      </c>
      <c r="E117" s="6">
        <f t="shared" si="16"/>
        <v>50.28871703</v>
      </c>
      <c r="F117" s="6">
        <f t="shared" si="3"/>
        <v>262.8762265</v>
      </c>
      <c r="G117" s="6"/>
      <c r="H117" s="6"/>
      <c r="I117" s="6"/>
      <c r="J117" s="6"/>
    </row>
    <row r="118">
      <c r="B118" s="6">
        <f t="shared" si="11"/>
        <v>11332.00528</v>
      </c>
      <c r="C118" s="1">
        <v>83.0</v>
      </c>
      <c r="D118" s="6">
        <f t="shared" si="15"/>
        <v>313.1649436</v>
      </c>
      <c r="E118" s="6">
        <f t="shared" si="16"/>
        <v>49.1053562</v>
      </c>
      <c r="F118" s="6">
        <f t="shared" si="3"/>
        <v>264.0595874</v>
      </c>
      <c r="G118" s="6"/>
      <c r="H118" s="6"/>
      <c r="I118" s="6"/>
      <c r="J118" s="6"/>
    </row>
    <row r="119">
      <c r="B119" s="11">
        <f t="shared" si="11"/>
        <v>11057.87519</v>
      </c>
      <c r="C119" s="12">
        <v>84.0</v>
      </c>
      <c r="D119" s="11">
        <f t="shared" si="15"/>
        <v>313.1649436</v>
      </c>
      <c r="E119" s="11">
        <f t="shared" si="16"/>
        <v>47.91745915</v>
      </c>
      <c r="F119" s="11">
        <f t="shared" si="3"/>
        <v>265.2474844</v>
      </c>
      <c r="G119" s="6"/>
      <c r="H119" s="6">
        <f t="shared" ref="H119:J119" si="20">+SUM(D$108:D$119)</f>
        <v>3757.979323</v>
      </c>
      <c r="I119" s="6">
        <f t="shared" si="20"/>
        <v>652.42127</v>
      </c>
      <c r="J119" s="6">
        <f t="shared" si="20"/>
        <v>3105.558053</v>
      </c>
    </row>
    <row r="120">
      <c r="B120" s="6">
        <f t="shared" si="11"/>
        <v>10782.69427</v>
      </c>
      <c r="C120" s="1">
        <v>85.0</v>
      </c>
      <c r="D120" s="6">
        <f t="shared" si="15"/>
        <v>313.1649436</v>
      </c>
      <c r="E120" s="6">
        <f t="shared" si="16"/>
        <v>46.72500849</v>
      </c>
      <c r="F120" s="6">
        <f t="shared" si="3"/>
        <v>266.4399351</v>
      </c>
      <c r="G120" s="6"/>
      <c r="H120" s="6"/>
      <c r="I120" s="6"/>
      <c r="J120" s="6"/>
    </row>
    <row r="121">
      <c r="B121" s="6">
        <f t="shared" si="11"/>
        <v>10506.45849</v>
      </c>
      <c r="C121" s="1">
        <v>86.0</v>
      </c>
      <c r="D121" s="6">
        <f t="shared" si="15"/>
        <v>313.1649436</v>
      </c>
      <c r="E121" s="6">
        <f t="shared" si="16"/>
        <v>45.52798677</v>
      </c>
      <c r="F121" s="6">
        <f t="shared" si="3"/>
        <v>267.6369568</v>
      </c>
      <c r="G121" s="6"/>
      <c r="H121" s="6"/>
      <c r="I121" s="6"/>
      <c r="J121" s="6"/>
    </row>
    <row r="122">
      <c r="B122" s="6">
        <f t="shared" si="11"/>
        <v>10229.1638</v>
      </c>
      <c r="C122" s="1">
        <v>87.0</v>
      </c>
      <c r="D122" s="6">
        <f t="shared" si="15"/>
        <v>313.1649436</v>
      </c>
      <c r="E122" s="6">
        <f t="shared" si="16"/>
        <v>44.32637647</v>
      </c>
      <c r="F122" s="6">
        <f t="shared" si="3"/>
        <v>268.8385671</v>
      </c>
      <c r="G122" s="6"/>
      <c r="H122" s="6"/>
      <c r="I122" s="6"/>
      <c r="J122" s="6"/>
    </row>
    <row r="123">
      <c r="B123" s="6">
        <f t="shared" si="11"/>
        <v>9950.806152</v>
      </c>
      <c r="C123" s="1">
        <v>88.0</v>
      </c>
      <c r="D123" s="6">
        <f t="shared" si="15"/>
        <v>313.1649436</v>
      </c>
      <c r="E123" s="6">
        <f t="shared" si="16"/>
        <v>43.12015999</v>
      </c>
      <c r="F123" s="6">
        <f t="shared" si="3"/>
        <v>270.0447836</v>
      </c>
      <c r="G123" s="6"/>
      <c r="H123" s="6"/>
      <c r="I123" s="6"/>
      <c r="J123" s="6"/>
    </row>
    <row r="124">
      <c r="B124" s="6">
        <f t="shared" si="11"/>
        <v>9671.381467</v>
      </c>
      <c r="C124" s="1">
        <v>89.0</v>
      </c>
      <c r="D124" s="6">
        <f t="shared" si="15"/>
        <v>313.1649436</v>
      </c>
      <c r="E124" s="6">
        <f t="shared" si="16"/>
        <v>41.90931969</v>
      </c>
      <c r="F124" s="6">
        <f t="shared" si="3"/>
        <v>271.2556239</v>
      </c>
      <c r="G124" s="6"/>
      <c r="H124" s="6"/>
      <c r="I124" s="6"/>
      <c r="J124" s="6"/>
    </row>
    <row r="125">
      <c r="B125" s="6">
        <f t="shared" si="11"/>
        <v>9390.885653</v>
      </c>
      <c r="C125" s="1">
        <v>90.0</v>
      </c>
      <c r="D125" s="6">
        <f t="shared" si="15"/>
        <v>313.1649436</v>
      </c>
      <c r="E125" s="6">
        <f t="shared" si="16"/>
        <v>40.69383783</v>
      </c>
      <c r="F125" s="6">
        <f t="shared" si="3"/>
        <v>272.4711057</v>
      </c>
      <c r="G125" s="6"/>
      <c r="H125" s="6"/>
      <c r="I125" s="6"/>
      <c r="J125" s="6"/>
    </row>
    <row r="126">
      <c r="B126" s="6">
        <f t="shared" si="11"/>
        <v>9109.314606</v>
      </c>
      <c r="C126" s="1">
        <v>91.0</v>
      </c>
      <c r="D126" s="6">
        <f t="shared" si="15"/>
        <v>313.1649436</v>
      </c>
      <c r="E126" s="6">
        <f t="shared" si="16"/>
        <v>39.47369662</v>
      </c>
      <c r="F126" s="6">
        <f t="shared" si="3"/>
        <v>273.6912469</v>
      </c>
      <c r="G126" s="6"/>
      <c r="H126" s="6"/>
      <c r="I126" s="6"/>
      <c r="J126" s="6"/>
    </row>
    <row r="127">
      <c r="B127" s="6">
        <f t="shared" si="11"/>
        <v>8826.664202</v>
      </c>
      <c r="C127" s="1">
        <v>92.0</v>
      </c>
      <c r="D127" s="6">
        <f t="shared" si="15"/>
        <v>313.1649436</v>
      </c>
      <c r="E127" s="6">
        <f t="shared" si="16"/>
        <v>38.24887821</v>
      </c>
      <c r="F127" s="6">
        <f t="shared" si="3"/>
        <v>274.9160654</v>
      </c>
      <c r="G127" s="6"/>
      <c r="H127" s="6"/>
      <c r="I127" s="6"/>
      <c r="J127" s="6"/>
    </row>
    <row r="128">
      <c r="B128" s="6">
        <f t="shared" si="11"/>
        <v>8542.930306</v>
      </c>
      <c r="C128" s="1">
        <v>93.0</v>
      </c>
      <c r="D128" s="6">
        <f t="shared" si="15"/>
        <v>313.1649436</v>
      </c>
      <c r="E128" s="6">
        <f t="shared" si="16"/>
        <v>37.01936466</v>
      </c>
      <c r="F128" s="6">
        <f t="shared" si="3"/>
        <v>276.1455789</v>
      </c>
      <c r="G128" s="6"/>
      <c r="H128" s="6"/>
      <c r="I128" s="6"/>
      <c r="J128" s="6"/>
    </row>
    <row r="129">
      <c r="B129" s="6">
        <f t="shared" si="11"/>
        <v>8258.108763</v>
      </c>
      <c r="C129" s="1">
        <v>94.0</v>
      </c>
      <c r="D129" s="6">
        <f t="shared" si="15"/>
        <v>313.1649436</v>
      </c>
      <c r="E129" s="6">
        <f t="shared" si="16"/>
        <v>35.78513797</v>
      </c>
      <c r="F129" s="6">
        <f t="shared" si="3"/>
        <v>277.3798056</v>
      </c>
      <c r="G129" s="6"/>
      <c r="H129" s="6"/>
      <c r="I129" s="6"/>
      <c r="J129" s="6"/>
    </row>
    <row r="130">
      <c r="B130" s="6">
        <f t="shared" si="11"/>
        <v>7972.195404</v>
      </c>
      <c r="C130" s="1">
        <v>95.0</v>
      </c>
      <c r="D130" s="6">
        <f t="shared" si="15"/>
        <v>313.1649436</v>
      </c>
      <c r="E130" s="6">
        <f t="shared" si="16"/>
        <v>34.54618008</v>
      </c>
      <c r="F130" s="6">
        <f t="shared" si="3"/>
        <v>278.6187635</v>
      </c>
      <c r="G130" s="6"/>
      <c r="H130" s="6"/>
      <c r="I130" s="6"/>
      <c r="J130" s="6"/>
    </row>
    <row r="131">
      <c r="B131" s="11">
        <f t="shared" si="11"/>
        <v>7685.186044</v>
      </c>
      <c r="C131" s="14">
        <v>96.0</v>
      </c>
      <c r="D131" s="11">
        <f t="shared" si="15"/>
        <v>313.1649436</v>
      </c>
      <c r="E131" s="15">
        <f t="shared" si="16"/>
        <v>33.30247286</v>
      </c>
      <c r="F131" s="16">
        <f t="shared" si="3"/>
        <v>279.8624707</v>
      </c>
      <c r="G131" s="6"/>
      <c r="H131" s="6">
        <f t="shared" ref="H131:J131" si="21">+SUM(D$120:D$131)</f>
        <v>3757.979323</v>
      </c>
      <c r="I131" s="6">
        <f t="shared" si="21"/>
        <v>480.6784196</v>
      </c>
      <c r="J131" s="6">
        <f t="shared" si="21"/>
        <v>3277.300903</v>
      </c>
    </row>
    <row r="132">
      <c r="B132" s="6">
        <f t="shared" si="11"/>
        <v>7397.076481</v>
      </c>
      <c r="C132" s="1">
        <v>97.0</v>
      </c>
      <c r="D132" s="6">
        <f t="shared" si="15"/>
        <v>313.1649436</v>
      </c>
      <c r="E132" s="6">
        <f t="shared" si="16"/>
        <v>32.05399808</v>
      </c>
      <c r="F132" s="6">
        <f t="shared" si="3"/>
        <v>281.1109455</v>
      </c>
      <c r="G132" s="6"/>
      <c r="H132" s="6"/>
      <c r="I132" s="6"/>
      <c r="J132" s="6"/>
    </row>
    <row r="133">
      <c r="B133" s="6">
        <f t="shared" si="11"/>
        <v>7107.862498</v>
      </c>
      <c r="C133" s="1">
        <v>98.0</v>
      </c>
      <c r="D133" s="6">
        <f t="shared" si="15"/>
        <v>313.1649436</v>
      </c>
      <c r="E133" s="6">
        <f t="shared" si="16"/>
        <v>30.80073749</v>
      </c>
      <c r="F133" s="6">
        <f t="shared" si="3"/>
        <v>282.3642061</v>
      </c>
      <c r="G133" s="6"/>
      <c r="H133" s="6"/>
      <c r="I133" s="6"/>
      <c r="J133" s="6"/>
    </row>
    <row r="134">
      <c r="B134" s="6">
        <f t="shared" si="11"/>
        <v>6817.539862</v>
      </c>
      <c r="C134" s="1">
        <v>99.0</v>
      </c>
      <c r="D134" s="6">
        <f t="shared" si="15"/>
        <v>313.1649436</v>
      </c>
      <c r="E134" s="6">
        <f t="shared" si="16"/>
        <v>29.54267273</v>
      </c>
      <c r="F134" s="6">
        <f t="shared" si="3"/>
        <v>283.6222708</v>
      </c>
      <c r="G134" s="6"/>
      <c r="H134" s="6"/>
      <c r="I134" s="6"/>
      <c r="J134" s="6"/>
    </row>
    <row r="135">
      <c r="B135" s="6">
        <f t="shared" si="11"/>
        <v>6526.104322</v>
      </c>
      <c r="C135" s="1">
        <v>100.0</v>
      </c>
      <c r="D135" s="6">
        <f t="shared" si="15"/>
        <v>313.1649436</v>
      </c>
      <c r="E135" s="6">
        <f t="shared" si="16"/>
        <v>28.2797854</v>
      </c>
      <c r="F135" s="6">
        <f t="shared" si="3"/>
        <v>284.8851582</v>
      </c>
      <c r="G135" s="6"/>
      <c r="H135" s="6"/>
      <c r="I135" s="6"/>
      <c r="J135" s="6"/>
    </row>
    <row r="136">
      <c r="B136" s="6">
        <f t="shared" si="11"/>
        <v>6233.551613</v>
      </c>
      <c r="C136" s="1">
        <v>101.0</v>
      </c>
      <c r="D136" s="6">
        <f t="shared" si="15"/>
        <v>313.1649436</v>
      </c>
      <c r="E136" s="6">
        <f t="shared" si="16"/>
        <v>27.01205699</v>
      </c>
      <c r="F136" s="6">
        <f t="shared" si="3"/>
        <v>286.1528866</v>
      </c>
      <c r="G136" s="6"/>
      <c r="H136" s="6"/>
      <c r="I136" s="6"/>
      <c r="J136" s="6"/>
    </row>
    <row r="137">
      <c r="B137" s="6">
        <f t="shared" si="11"/>
        <v>5939.877451</v>
      </c>
      <c r="C137" s="1">
        <v>102.0</v>
      </c>
      <c r="D137" s="6">
        <f t="shared" si="15"/>
        <v>313.1649436</v>
      </c>
      <c r="E137" s="6">
        <f t="shared" si="16"/>
        <v>25.73946896</v>
      </c>
      <c r="F137" s="6">
        <f t="shared" si="3"/>
        <v>287.4254746</v>
      </c>
      <c r="G137" s="6"/>
      <c r="H137" s="6"/>
      <c r="I137" s="6"/>
      <c r="J137" s="6"/>
    </row>
    <row r="138">
      <c r="B138" s="6">
        <f t="shared" si="11"/>
        <v>5645.077539</v>
      </c>
      <c r="C138" s="1">
        <v>103.0</v>
      </c>
      <c r="D138" s="6">
        <f t="shared" si="15"/>
        <v>313.1649436</v>
      </c>
      <c r="E138" s="6">
        <f t="shared" si="16"/>
        <v>24.46200267</v>
      </c>
      <c r="F138" s="6">
        <f t="shared" si="3"/>
        <v>288.7029409</v>
      </c>
      <c r="G138" s="6"/>
      <c r="H138" s="6"/>
      <c r="I138" s="6"/>
      <c r="J138" s="6"/>
    </row>
    <row r="139">
      <c r="B139" s="6">
        <f t="shared" si="11"/>
        <v>5349.14756</v>
      </c>
      <c r="C139" s="1">
        <v>104.0</v>
      </c>
      <c r="D139" s="6">
        <f t="shared" si="15"/>
        <v>313.1649436</v>
      </c>
      <c r="E139" s="6">
        <f t="shared" si="16"/>
        <v>23.17963943</v>
      </c>
      <c r="F139" s="6">
        <f t="shared" si="3"/>
        <v>289.9853041</v>
      </c>
      <c r="G139" s="6"/>
      <c r="H139" s="6"/>
      <c r="I139" s="6"/>
      <c r="J139" s="6"/>
    </row>
    <row r="140">
      <c r="B140" s="6">
        <f t="shared" si="11"/>
        <v>5052.083184</v>
      </c>
      <c r="C140" s="1">
        <v>105.0</v>
      </c>
      <c r="D140" s="6">
        <f t="shared" si="15"/>
        <v>313.1649436</v>
      </c>
      <c r="E140" s="6">
        <f t="shared" si="16"/>
        <v>21.89236046</v>
      </c>
      <c r="F140" s="6">
        <f t="shared" si="3"/>
        <v>291.2725831</v>
      </c>
      <c r="G140" s="6"/>
      <c r="H140" s="6"/>
      <c r="I140" s="6"/>
      <c r="J140" s="6"/>
    </row>
    <row r="141">
      <c r="B141" s="6">
        <f t="shared" si="11"/>
        <v>4753.88006</v>
      </c>
      <c r="C141" s="1">
        <v>106.0</v>
      </c>
      <c r="D141" s="6">
        <f t="shared" si="15"/>
        <v>313.1649436</v>
      </c>
      <c r="E141" s="6">
        <f t="shared" si="16"/>
        <v>20.60014693</v>
      </c>
      <c r="F141" s="6">
        <f t="shared" si="3"/>
        <v>292.5647966</v>
      </c>
      <c r="G141" s="6"/>
      <c r="H141" s="6"/>
      <c r="I141" s="6"/>
      <c r="J141" s="6"/>
    </row>
    <row r="142">
      <c r="B142" s="6">
        <f t="shared" si="11"/>
        <v>4454.533824</v>
      </c>
      <c r="C142" s="1">
        <v>107.0</v>
      </c>
      <c r="D142" s="6">
        <f t="shared" si="15"/>
        <v>313.1649436</v>
      </c>
      <c r="E142" s="6">
        <f t="shared" si="16"/>
        <v>19.3029799</v>
      </c>
      <c r="F142" s="6">
        <f t="shared" si="3"/>
        <v>293.8619637</v>
      </c>
      <c r="G142" s="6"/>
      <c r="H142" s="6"/>
      <c r="I142" s="6"/>
      <c r="J142" s="6"/>
    </row>
    <row r="143">
      <c r="B143" s="11">
        <f t="shared" si="11"/>
        <v>4154.040095</v>
      </c>
      <c r="C143" s="12">
        <v>108.0</v>
      </c>
      <c r="D143" s="11">
        <f t="shared" si="15"/>
        <v>313.1649436</v>
      </c>
      <c r="E143" s="11">
        <f t="shared" si="16"/>
        <v>18.00084041</v>
      </c>
      <c r="F143" s="11">
        <f t="shared" si="3"/>
        <v>295.1641032</v>
      </c>
      <c r="G143" s="6"/>
      <c r="H143" s="6">
        <f t="shared" ref="H143:J143" si="22">+SUM(D$132:D$143)</f>
        <v>3757.979323</v>
      </c>
      <c r="I143" s="6">
        <f t="shared" si="22"/>
        <v>300.8666895</v>
      </c>
      <c r="J143" s="6">
        <f t="shared" si="22"/>
        <v>3457.112633</v>
      </c>
    </row>
    <row r="144">
      <c r="B144" s="6">
        <f t="shared" si="11"/>
        <v>3852.394472</v>
      </c>
      <c r="C144" s="1">
        <v>109.0</v>
      </c>
      <c r="D144" s="6">
        <f t="shared" si="15"/>
        <v>313.1649436</v>
      </c>
      <c r="E144" s="6">
        <f t="shared" si="16"/>
        <v>16.69370938</v>
      </c>
      <c r="F144" s="6">
        <f t="shared" si="3"/>
        <v>296.4712342</v>
      </c>
      <c r="G144" s="6"/>
      <c r="H144" s="6"/>
      <c r="I144" s="6"/>
      <c r="J144" s="6"/>
    </row>
    <row r="145">
      <c r="B145" s="6">
        <f t="shared" si="11"/>
        <v>3549.592542</v>
      </c>
      <c r="C145" s="1">
        <v>110.0</v>
      </c>
      <c r="D145" s="6">
        <f t="shared" si="15"/>
        <v>313.1649436</v>
      </c>
      <c r="E145" s="6">
        <f t="shared" si="16"/>
        <v>15.38156768</v>
      </c>
      <c r="F145" s="6">
        <f t="shared" si="3"/>
        <v>297.7833759</v>
      </c>
      <c r="G145" s="6"/>
      <c r="H145" s="6"/>
      <c r="I145" s="6"/>
      <c r="J145" s="6"/>
    </row>
    <row r="146">
      <c r="B146" s="6">
        <f t="shared" si="11"/>
        <v>3245.629871</v>
      </c>
      <c r="C146" s="1">
        <v>111.0</v>
      </c>
      <c r="D146" s="6">
        <f t="shared" si="15"/>
        <v>313.1649436</v>
      </c>
      <c r="E146" s="6">
        <f t="shared" si="16"/>
        <v>14.06439611</v>
      </c>
      <c r="F146" s="6">
        <f t="shared" si="3"/>
        <v>299.1005475</v>
      </c>
      <c r="G146" s="6"/>
      <c r="H146" s="6"/>
      <c r="I146" s="6"/>
      <c r="J146" s="6"/>
    </row>
    <row r="147">
      <c r="B147" s="6">
        <f t="shared" si="11"/>
        <v>2940.502009</v>
      </c>
      <c r="C147" s="1">
        <v>112.0</v>
      </c>
      <c r="D147" s="6">
        <f t="shared" si="15"/>
        <v>313.1649436</v>
      </c>
      <c r="E147" s="6">
        <f t="shared" si="16"/>
        <v>12.74217537</v>
      </c>
      <c r="F147" s="6">
        <f t="shared" si="3"/>
        <v>300.4227682</v>
      </c>
      <c r="G147" s="6"/>
      <c r="H147" s="6"/>
      <c r="I147" s="6"/>
      <c r="J147" s="6"/>
    </row>
    <row r="148">
      <c r="B148" s="6">
        <f t="shared" si="11"/>
        <v>2634.204491</v>
      </c>
      <c r="C148" s="1">
        <v>113.0</v>
      </c>
      <c r="D148" s="6">
        <f t="shared" si="15"/>
        <v>313.1649436</v>
      </c>
      <c r="E148" s="6">
        <f t="shared" si="16"/>
        <v>11.41488613</v>
      </c>
      <c r="F148" s="6">
        <f t="shared" si="3"/>
        <v>301.7500574</v>
      </c>
      <c r="G148" s="6"/>
      <c r="H148" s="6"/>
      <c r="I148" s="6"/>
      <c r="J148" s="6"/>
    </row>
    <row r="149">
      <c r="B149" s="6">
        <f t="shared" si="11"/>
        <v>2326.732833</v>
      </c>
      <c r="C149" s="1">
        <v>114.0</v>
      </c>
      <c r="D149" s="6">
        <f t="shared" si="15"/>
        <v>313.1649436</v>
      </c>
      <c r="E149" s="6">
        <f t="shared" si="16"/>
        <v>10.08250894</v>
      </c>
      <c r="F149" s="6">
        <f t="shared" si="3"/>
        <v>303.0824346</v>
      </c>
      <c r="G149" s="6"/>
      <c r="H149" s="6"/>
      <c r="I149" s="6"/>
      <c r="J149" s="6"/>
    </row>
    <row r="150">
      <c r="B150" s="6">
        <f t="shared" si="11"/>
        <v>2018.082533</v>
      </c>
      <c r="C150" s="1">
        <v>115.0</v>
      </c>
      <c r="D150" s="6">
        <f t="shared" si="15"/>
        <v>313.1649436</v>
      </c>
      <c r="E150" s="6">
        <f t="shared" si="16"/>
        <v>8.745024308</v>
      </c>
      <c r="F150" s="6">
        <f t="shared" si="3"/>
        <v>304.4199193</v>
      </c>
      <c r="G150" s="6"/>
      <c r="H150" s="6"/>
      <c r="I150" s="6"/>
      <c r="J150" s="6"/>
    </row>
    <row r="151">
      <c r="B151" s="6">
        <f t="shared" si="11"/>
        <v>1708.249073</v>
      </c>
      <c r="C151" s="1">
        <v>116.0</v>
      </c>
      <c r="D151" s="6">
        <f t="shared" si="15"/>
        <v>313.1649436</v>
      </c>
      <c r="E151" s="6">
        <f t="shared" si="16"/>
        <v>7.40241265</v>
      </c>
      <c r="F151" s="6">
        <f t="shared" si="3"/>
        <v>305.7625309</v>
      </c>
      <c r="G151" s="6"/>
      <c r="H151" s="6"/>
      <c r="I151" s="6"/>
      <c r="J151" s="6"/>
    </row>
    <row r="152">
      <c r="B152" s="6">
        <f t="shared" si="11"/>
        <v>1397.227919</v>
      </c>
      <c r="C152" s="1">
        <v>117.0</v>
      </c>
      <c r="D152" s="6">
        <f t="shared" si="15"/>
        <v>313.1649436</v>
      </c>
      <c r="E152" s="6">
        <f t="shared" si="16"/>
        <v>6.054654314</v>
      </c>
      <c r="F152" s="6">
        <f t="shared" si="3"/>
        <v>307.1102892</v>
      </c>
      <c r="G152" s="6"/>
      <c r="H152" s="6"/>
      <c r="I152" s="6"/>
      <c r="J152" s="6"/>
    </row>
    <row r="153">
      <c r="B153" s="6">
        <f t="shared" si="11"/>
        <v>1085.014516</v>
      </c>
      <c r="C153" s="1">
        <v>118.0</v>
      </c>
      <c r="D153" s="6">
        <f t="shared" si="15"/>
        <v>313.1649436</v>
      </c>
      <c r="E153" s="6">
        <f t="shared" si="16"/>
        <v>4.701729571</v>
      </c>
      <c r="F153" s="6">
        <f t="shared" si="3"/>
        <v>308.463214</v>
      </c>
      <c r="G153" s="6"/>
      <c r="H153" s="6"/>
      <c r="I153" s="6"/>
      <c r="J153" s="6"/>
    </row>
    <row r="154">
      <c r="B154" s="6">
        <f t="shared" si="11"/>
        <v>771.6042962</v>
      </c>
      <c r="C154" s="1">
        <v>119.0</v>
      </c>
      <c r="D154" s="6">
        <f t="shared" si="15"/>
        <v>313.1649436</v>
      </c>
      <c r="E154" s="6">
        <f t="shared" si="16"/>
        <v>3.343618617</v>
      </c>
      <c r="F154" s="6">
        <f t="shared" si="3"/>
        <v>309.8213249</v>
      </c>
      <c r="G154" s="6"/>
      <c r="H154" s="6"/>
      <c r="I154" s="6"/>
      <c r="J154" s="6"/>
    </row>
    <row r="155">
      <c r="B155" s="11">
        <f t="shared" si="11"/>
        <v>456.9926701</v>
      </c>
      <c r="C155" s="12">
        <v>120.0</v>
      </c>
      <c r="D155" s="11">
        <f t="shared" si="15"/>
        <v>313.1649436</v>
      </c>
      <c r="E155" s="11">
        <f t="shared" si="16"/>
        <v>1.98030157</v>
      </c>
      <c r="F155" s="11">
        <f t="shared" si="3"/>
        <v>311.184642</v>
      </c>
      <c r="G155" s="6"/>
      <c r="H155" s="6">
        <f t="shared" ref="H155:J155" si="23">+SUM(D$144:D$155)</f>
        <v>3757.979323</v>
      </c>
      <c r="I155" s="6">
        <f t="shared" si="23"/>
        <v>112.6069846</v>
      </c>
      <c r="J155" s="6">
        <f t="shared" si="23"/>
        <v>3645.372338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6.75"/>
  </cols>
  <sheetData>
    <row r="1">
      <c r="A1" s="1" t="s">
        <v>0</v>
      </c>
      <c r="B1" s="2">
        <v>1.68E7</v>
      </c>
      <c r="D1" s="1" t="s">
        <v>1</v>
      </c>
    </row>
    <row r="2">
      <c r="A2" s="1" t="s">
        <v>2</v>
      </c>
      <c r="B2" s="1">
        <v>38.4</v>
      </c>
      <c r="D2" s="1" t="s">
        <v>3</v>
      </c>
    </row>
    <row r="3">
      <c r="A3" s="1" t="s">
        <v>4</v>
      </c>
      <c r="B3" s="3">
        <f>+$B$2*$B$1/100</f>
        <v>6451200</v>
      </c>
    </row>
    <row r="4">
      <c r="A4" s="1" t="s">
        <v>5</v>
      </c>
      <c r="B4" s="1">
        <f>5.5-$B$10</f>
        <v>5.2</v>
      </c>
      <c r="D4" s="1" t="s">
        <v>6</v>
      </c>
    </row>
    <row r="5">
      <c r="A5" s="1" t="s">
        <v>7</v>
      </c>
      <c r="B5" s="1">
        <v>30500.0</v>
      </c>
      <c r="D5" s="1" t="s">
        <v>8</v>
      </c>
    </row>
    <row r="6">
      <c r="A6" s="1" t="s">
        <v>9</v>
      </c>
      <c r="B6" s="1">
        <v>10.0</v>
      </c>
    </row>
    <row r="8">
      <c r="A8" s="1" t="s">
        <v>10</v>
      </c>
      <c r="B8" s="1">
        <v>5.0</v>
      </c>
      <c r="D8" s="1" t="s">
        <v>32</v>
      </c>
      <c r="F8" s="1" t="s">
        <v>12</v>
      </c>
      <c r="H8" s="1" t="s">
        <v>13</v>
      </c>
    </row>
    <row r="9">
      <c r="A9" s="17" t="s">
        <v>53</v>
      </c>
      <c r="B9" s="1">
        <v>30.0</v>
      </c>
      <c r="D9" s="1" t="s">
        <v>14</v>
      </c>
      <c r="E9" s="1" t="s">
        <v>15</v>
      </c>
      <c r="F9" s="1" t="s">
        <v>16</v>
      </c>
    </row>
    <row r="10">
      <c r="A10" s="1" t="s">
        <v>34</v>
      </c>
      <c r="B10" s="1">
        <f>$B9*$B11</f>
        <v>0.3</v>
      </c>
      <c r="D10" s="1">
        <v>1.0</v>
      </c>
      <c r="E10" s="1">
        <v>1559.32</v>
      </c>
      <c r="F10" s="1">
        <v>2376.57</v>
      </c>
    </row>
    <row r="11">
      <c r="A11" s="1" t="s">
        <v>35</v>
      </c>
      <c r="B11" s="1">
        <v>0.01</v>
      </c>
      <c r="D11" s="1">
        <v>2.0</v>
      </c>
      <c r="E11" s="1">
        <v>1430.26</v>
      </c>
      <c r="F11" s="1">
        <v>2505.63</v>
      </c>
    </row>
    <row r="12">
      <c r="A12" s="1" t="s">
        <v>36</v>
      </c>
      <c r="B12" s="1">
        <v>10.0</v>
      </c>
      <c r="D12" s="1">
        <v>3.0</v>
      </c>
      <c r="E12" s="1">
        <v>1294.18</v>
      </c>
      <c r="F12" s="1">
        <v>2641.7</v>
      </c>
    </row>
    <row r="13">
      <c r="A13" s="1" t="s">
        <v>37</v>
      </c>
      <c r="B13" s="1">
        <f>$B9*$B12</f>
        <v>300</v>
      </c>
      <c r="D13" s="1">
        <v>4.0</v>
      </c>
      <c r="E13" s="1">
        <v>1150.72</v>
      </c>
      <c r="F13" s="1">
        <v>2785.17</v>
      </c>
    </row>
    <row r="14">
      <c r="D14" s="1">
        <v>5.0</v>
      </c>
      <c r="E14" s="1">
        <v>999.47</v>
      </c>
      <c r="F14" s="1">
        <v>2936.42</v>
      </c>
    </row>
    <row r="15">
      <c r="A15" s="1" t="s">
        <v>40</v>
      </c>
      <c r="B15" s="1">
        <f>+$B$4/(100*12)</f>
        <v>0.004333333333</v>
      </c>
      <c r="D15" s="1">
        <v>6.0</v>
      </c>
      <c r="E15" s="1">
        <v>840.0</v>
      </c>
      <c r="F15" s="1">
        <v>3095.89</v>
      </c>
    </row>
    <row r="16">
      <c r="A16" s="1" t="s">
        <v>41</v>
      </c>
      <c r="B16" s="19">
        <v>0.00408333333333</v>
      </c>
      <c r="D16" s="1"/>
      <c r="E16" s="1"/>
      <c r="F16" s="1"/>
    </row>
    <row r="17">
      <c r="A17" s="1" t="s">
        <v>42</v>
      </c>
      <c r="B17" s="19">
        <v>0.00383333333333</v>
      </c>
      <c r="D17" s="1"/>
      <c r="E17" s="1"/>
      <c r="F17" s="1"/>
    </row>
    <row r="18">
      <c r="A18" s="1" t="s">
        <v>43</v>
      </c>
      <c r="B18" s="19">
        <v>0.00358333333333</v>
      </c>
      <c r="D18" s="1"/>
      <c r="E18" s="1"/>
      <c r="F18" s="1"/>
    </row>
    <row r="19">
      <c r="A19" s="1" t="s">
        <v>54</v>
      </c>
      <c r="B19" s="1">
        <v>0.00333333333333</v>
      </c>
      <c r="D19" s="1">
        <v>7.0</v>
      </c>
      <c r="E19" s="1">
        <v>671.88</v>
      </c>
      <c r="F19" s="1">
        <v>3264.01</v>
      </c>
    </row>
    <row r="20">
      <c r="A20" s="1" t="s">
        <v>55</v>
      </c>
      <c r="B20" s="1">
        <v>0.00308333333333</v>
      </c>
      <c r="D20" s="1">
        <v>8.0</v>
      </c>
      <c r="E20" s="1">
        <v>494.62</v>
      </c>
      <c r="F20" s="1">
        <v>3441.27</v>
      </c>
    </row>
    <row r="21">
      <c r="A21" s="1" t="s">
        <v>56</v>
      </c>
      <c r="B21" s="1">
        <v>0.00283333333333</v>
      </c>
      <c r="D21" s="1">
        <v>9.0</v>
      </c>
      <c r="E21" s="1">
        <v>307.73</v>
      </c>
      <c r="F21" s="1">
        <v>3628.15</v>
      </c>
    </row>
    <row r="22">
      <c r="A22" s="1" t="s">
        <v>57</v>
      </c>
      <c r="B22" s="1">
        <v>0.00258333333333</v>
      </c>
      <c r="D22" s="1">
        <v>10.0</v>
      </c>
      <c r="E22" s="1">
        <v>110.7</v>
      </c>
      <c r="F22" s="1">
        <v>3825.19</v>
      </c>
    </row>
    <row r="23">
      <c r="A23" s="1" t="s">
        <v>58</v>
      </c>
      <c r="B23" s="1">
        <v>0.00233333333333</v>
      </c>
      <c r="E23" s="1" t="s">
        <v>19</v>
      </c>
      <c r="F23" s="1" t="s">
        <v>20</v>
      </c>
    </row>
    <row r="24">
      <c r="A24" s="1" t="s">
        <v>59</v>
      </c>
      <c r="B24" s="1">
        <v>0.00208333333333</v>
      </c>
      <c r="E24" s="1">
        <f>+SUM($E10:$E22)</f>
        <v>8858.88</v>
      </c>
      <c r="F24" s="1">
        <f>+SUM($F10:$F22)</f>
        <v>30500</v>
      </c>
    </row>
    <row r="26">
      <c r="E26" s="1" t="s">
        <v>38</v>
      </c>
      <c r="G26" s="7">
        <f>base!I28-I33</f>
        <v>986.2347627</v>
      </c>
    </row>
    <row r="27">
      <c r="E27" s="1"/>
      <c r="G27" s="18"/>
    </row>
    <row r="28">
      <c r="A28" s="1"/>
      <c r="B28" s="1"/>
    </row>
    <row r="29">
      <c r="A29" s="1" t="s">
        <v>18</v>
      </c>
      <c r="B29" s="1">
        <f>+$B$6*12</f>
        <v>120</v>
      </c>
    </row>
    <row r="30">
      <c r="A30" s="1"/>
      <c r="D30" s="5" t="s">
        <v>44</v>
      </c>
      <c r="E30" s="6">
        <f>+$B$5*((($B$15*((1+$B$15)^$B$29))/(((1+$B$15)^$B$29)-1)))</f>
        <v>326.4896661</v>
      </c>
      <c r="H30" s="1" t="s">
        <v>23</v>
      </c>
      <c r="I30" s="1" t="s">
        <v>19</v>
      </c>
      <c r="J30" s="1" t="s">
        <v>20</v>
      </c>
    </row>
    <row r="31">
      <c r="A31" s="1"/>
      <c r="D31" s="5" t="s">
        <v>45</v>
      </c>
      <c r="E31" s="6">
        <f>+$B$5*((($B$16*((1+$B$16)^$B$29))/(((1+$B$16)^$B$29)-1)))</f>
        <v>322.0110562</v>
      </c>
      <c r="H31" s="1"/>
      <c r="I31" s="1"/>
      <c r="J31" s="1"/>
    </row>
    <row r="32">
      <c r="A32" s="1"/>
      <c r="D32" s="5" t="s">
        <v>46</v>
      </c>
      <c r="E32" s="6">
        <f>+$B$5*((($B$17*((1+$B$17)^$B$29))/(((1+$B$17)^$B$29)-1)))</f>
        <v>317.5694426</v>
      </c>
      <c r="H32" s="1"/>
      <c r="I32" s="1"/>
      <c r="J32" s="1"/>
    </row>
    <row r="33">
      <c r="A33" s="1"/>
      <c r="D33" s="5" t="s">
        <v>47</v>
      </c>
      <c r="E33" s="6">
        <f>+$B$5*((($B$18*((1+$B$18)^$B$29))/(((1+$B$18)^$B$29)-1)))</f>
        <v>313.1649436</v>
      </c>
      <c r="H33" s="7">
        <f t="shared" ref="H33:J33" si="1">H$53+H$65+H$77+H$89+H$101+H$113+H$125+H$137+H$149+H$161</f>
        <v>36813.86468</v>
      </c>
      <c r="I33" s="7">
        <f t="shared" si="1"/>
        <v>8234.382971</v>
      </c>
      <c r="J33" s="7">
        <f t="shared" si="1"/>
        <v>28579.48171</v>
      </c>
    </row>
    <row r="34">
      <c r="A34" s="1"/>
      <c r="D34" s="5" t="s">
        <v>60</v>
      </c>
      <c r="E34" s="6">
        <f>+$B$5*((($B$19*((1+$B$19)^$B$29))/(((1+$B$19)^$B$29)-1)))</f>
        <v>308.7976714</v>
      </c>
      <c r="H34" s="7"/>
      <c r="I34" s="7"/>
      <c r="J34" s="7"/>
    </row>
    <row r="35">
      <c r="A35" s="1"/>
      <c r="D35" s="5" t="s">
        <v>61</v>
      </c>
      <c r="E35" s="6">
        <f>+$B$5*((($B$20*((1+$B$20)^$B$29))/(((1+$B$20)^$B$29)-1)))</f>
        <v>304.4677321</v>
      </c>
      <c r="F35" s="6"/>
      <c r="H35" s="7"/>
      <c r="I35" s="7"/>
      <c r="J35" s="7"/>
    </row>
    <row r="36">
      <c r="A36" s="1"/>
      <c r="D36" s="5" t="s">
        <v>62</v>
      </c>
      <c r="E36" s="6">
        <f>+$B$5*((($B$21*((1+$B$21)^$B$29))/(((1+$B$21)^$B$29)-1)))</f>
        <v>300.1752252</v>
      </c>
      <c r="H36" s="7"/>
      <c r="I36" s="7"/>
      <c r="J36" s="7"/>
    </row>
    <row r="37">
      <c r="A37" s="1"/>
      <c r="D37" s="5" t="s">
        <v>63</v>
      </c>
      <c r="E37" s="6">
        <f>+$B$5*((($B$22*((1+$B$22)^$B$29))/(((1+$B$22)^$B$29)-1)))</f>
        <v>295.9202441</v>
      </c>
      <c r="H37" s="7"/>
      <c r="I37" s="7"/>
      <c r="J37" s="7"/>
    </row>
    <row r="38">
      <c r="A38" s="1"/>
      <c r="D38" s="5" t="s">
        <v>64</v>
      </c>
      <c r="E38" s="6">
        <f>+$B$5*((($B$23*((1+$B$23)^$B$29))/(((1+$B$23)^$B$29)-1)))</f>
        <v>291.7028756</v>
      </c>
      <c r="H38" s="7"/>
      <c r="I38" s="7"/>
      <c r="J38" s="7"/>
    </row>
    <row r="39">
      <c r="A39" s="1"/>
      <c r="D39" s="5" t="s">
        <v>65</v>
      </c>
      <c r="E39" s="6">
        <f>+$B$5*((($B$24*((1+$B$24)^$B$29))/(((1+$B$24)^$B$29)-1)))</f>
        <v>287.5232002</v>
      </c>
      <c r="H39" s="7"/>
      <c r="I39" s="7"/>
      <c r="J39" s="7"/>
    </row>
    <row r="40">
      <c r="A40" s="1"/>
      <c r="D40" s="1" t="s">
        <v>48</v>
      </c>
      <c r="E40" s="1">
        <f>$E30*12</f>
        <v>3917.875993</v>
      </c>
    </row>
    <row r="41">
      <c r="B41" s="1" t="s">
        <v>20</v>
      </c>
      <c r="C41" s="1" t="s">
        <v>25</v>
      </c>
      <c r="D41" s="9" t="s">
        <v>26</v>
      </c>
      <c r="E41" s="9" t="s">
        <v>27</v>
      </c>
      <c r="F41" s="9" t="s">
        <v>28</v>
      </c>
      <c r="G41" s="9"/>
      <c r="H41" s="9" t="s">
        <v>29</v>
      </c>
      <c r="I41" s="9" t="s">
        <v>27</v>
      </c>
      <c r="J41" s="9" t="s">
        <v>28</v>
      </c>
    </row>
    <row r="42">
      <c r="A42" s="1" t="s">
        <v>49</v>
      </c>
      <c r="B42" s="1">
        <f>+$B$5</f>
        <v>30500</v>
      </c>
      <c r="C42" s="1">
        <v>1.0</v>
      </c>
      <c r="D42" s="6">
        <f t="shared" ref="D42:D53" si="2">+$E$30</f>
        <v>326.4896661</v>
      </c>
      <c r="E42" s="6">
        <f>+$B$5*$B$15</f>
        <v>132.1666667</v>
      </c>
      <c r="F42" s="6">
        <f t="shared" ref="F42:F161" si="3">+$D42-$E42</f>
        <v>194.3229994</v>
      </c>
      <c r="G42" s="6"/>
      <c r="H42" s="6"/>
      <c r="I42" s="6"/>
      <c r="J42" s="6"/>
    </row>
    <row r="43">
      <c r="B43" s="7">
        <f t="shared" ref="B43:B53" si="4">+$B42-($E$30-($B42*$B$15))</f>
        <v>30305.677</v>
      </c>
      <c r="C43" s="1">
        <v>2.0</v>
      </c>
      <c r="D43" s="6">
        <f t="shared" si="2"/>
        <v>326.4896661</v>
      </c>
      <c r="E43" s="6">
        <f t="shared" ref="E43:E53" si="5">+$B43*$B$15</f>
        <v>131.3246003</v>
      </c>
      <c r="F43" s="6">
        <f t="shared" si="3"/>
        <v>195.1650657</v>
      </c>
      <c r="G43" s="6"/>
      <c r="H43" s="6"/>
      <c r="I43" s="6"/>
      <c r="J43" s="6"/>
    </row>
    <row r="44">
      <c r="B44" s="6">
        <f t="shared" si="4"/>
        <v>30110.51193</v>
      </c>
      <c r="C44" s="1">
        <v>3.0</v>
      </c>
      <c r="D44" s="6">
        <f t="shared" si="2"/>
        <v>326.4896661</v>
      </c>
      <c r="E44" s="6">
        <f t="shared" si="5"/>
        <v>130.4788851</v>
      </c>
      <c r="F44" s="6">
        <f t="shared" si="3"/>
        <v>196.010781</v>
      </c>
      <c r="G44" s="6"/>
      <c r="H44" s="6"/>
      <c r="I44" s="6"/>
      <c r="J44" s="6"/>
    </row>
    <row r="45">
      <c r="B45" s="6">
        <f t="shared" si="4"/>
        <v>29914.50115</v>
      </c>
      <c r="C45" s="1">
        <v>4.0</v>
      </c>
      <c r="D45" s="6">
        <f t="shared" si="2"/>
        <v>326.4896661</v>
      </c>
      <c r="E45" s="6">
        <f t="shared" si="5"/>
        <v>129.629505</v>
      </c>
      <c r="F45" s="6">
        <f t="shared" si="3"/>
        <v>196.8601611</v>
      </c>
      <c r="G45" s="6"/>
      <c r="H45" s="6"/>
      <c r="I45" s="6"/>
      <c r="J45" s="6"/>
    </row>
    <row r="46">
      <c r="B46" s="6">
        <f t="shared" si="4"/>
        <v>29717.64099</v>
      </c>
      <c r="C46" s="1">
        <v>5.0</v>
      </c>
      <c r="D46" s="6">
        <f t="shared" si="2"/>
        <v>326.4896661</v>
      </c>
      <c r="E46" s="6">
        <f t="shared" si="5"/>
        <v>128.7764443</v>
      </c>
      <c r="F46" s="6">
        <f t="shared" si="3"/>
        <v>197.7132218</v>
      </c>
      <c r="G46" s="6"/>
      <c r="H46" s="6"/>
      <c r="I46" s="6"/>
      <c r="J46" s="6"/>
    </row>
    <row r="47">
      <c r="B47" s="6">
        <f t="shared" si="4"/>
        <v>29519.92777</v>
      </c>
      <c r="C47" s="1">
        <v>6.0</v>
      </c>
      <c r="D47" s="6">
        <f t="shared" si="2"/>
        <v>326.4896661</v>
      </c>
      <c r="E47" s="6">
        <f t="shared" si="5"/>
        <v>127.919687</v>
      </c>
      <c r="F47" s="6">
        <f t="shared" si="3"/>
        <v>198.5699791</v>
      </c>
      <c r="G47" s="6"/>
      <c r="H47" s="6"/>
      <c r="I47" s="6"/>
      <c r="J47" s="6"/>
    </row>
    <row r="48">
      <c r="B48" s="6">
        <f t="shared" si="4"/>
        <v>29321.35779</v>
      </c>
      <c r="C48" s="1">
        <v>7.0</v>
      </c>
      <c r="D48" s="6">
        <f t="shared" si="2"/>
        <v>326.4896661</v>
      </c>
      <c r="E48" s="6">
        <f t="shared" si="5"/>
        <v>127.0592171</v>
      </c>
      <c r="F48" s="6">
        <f t="shared" si="3"/>
        <v>199.430449</v>
      </c>
      <c r="G48" s="6"/>
      <c r="H48" s="6"/>
      <c r="I48" s="6"/>
      <c r="J48" s="6"/>
    </row>
    <row r="49">
      <c r="B49" s="6">
        <f t="shared" si="4"/>
        <v>29121.92734</v>
      </c>
      <c r="C49" s="1">
        <v>8.0</v>
      </c>
      <c r="D49" s="6">
        <f t="shared" si="2"/>
        <v>326.4896661</v>
      </c>
      <c r="E49" s="6">
        <f t="shared" si="5"/>
        <v>126.1950185</v>
      </c>
      <c r="F49" s="6">
        <f t="shared" si="3"/>
        <v>200.2946476</v>
      </c>
      <c r="G49" s="6"/>
      <c r="H49" s="6"/>
      <c r="I49" s="6"/>
      <c r="J49" s="6"/>
    </row>
    <row r="50">
      <c r="B50" s="6">
        <f t="shared" si="4"/>
        <v>28921.6327</v>
      </c>
      <c r="C50" s="1">
        <v>9.0</v>
      </c>
      <c r="D50" s="6">
        <f t="shared" si="2"/>
        <v>326.4896661</v>
      </c>
      <c r="E50" s="6">
        <f t="shared" si="5"/>
        <v>125.327075</v>
      </c>
      <c r="F50" s="6">
        <f t="shared" si="3"/>
        <v>201.1625911</v>
      </c>
      <c r="G50" s="6"/>
      <c r="H50" s="6"/>
      <c r="I50" s="6"/>
      <c r="J50" s="6"/>
    </row>
    <row r="51">
      <c r="B51" s="6">
        <f t="shared" si="4"/>
        <v>28720.4701</v>
      </c>
      <c r="C51" s="1">
        <v>10.0</v>
      </c>
      <c r="D51" s="6">
        <f t="shared" si="2"/>
        <v>326.4896661</v>
      </c>
      <c r="E51" s="6">
        <f t="shared" si="5"/>
        <v>124.4553705</v>
      </c>
      <c r="F51" s="6">
        <f t="shared" si="3"/>
        <v>202.0342956</v>
      </c>
      <c r="G51" s="6"/>
      <c r="H51" s="6"/>
      <c r="I51" s="6"/>
      <c r="J51" s="6"/>
    </row>
    <row r="52">
      <c r="B52" s="6">
        <f t="shared" si="4"/>
        <v>28518.43581</v>
      </c>
      <c r="C52" s="1">
        <v>11.0</v>
      </c>
      <c r="D52" s="6">
        <f t="shared" si="2"/>
        <v>326.4896661</v>
      </c>
      <c r="E52" s="6">
        <f t="shared" si="5"/>
        <v>123.5798885</v>
      </c>
      <c r="F52" s="6">
        <f t="shared" si="3"/>
        <v>202.9097776</v>
      </c>
      <c r="G52" s="6"/>
      <c r="H52" s="6"/>
      <c r="I52" s="6"/>
      <c r="J52" s="6"/>
    </row>
    <row r="53">
      <c r="B53" s="11">
        <f t="shared" si="4"/>
        <v>28315.52603</v>
      </c>
      <c r="C53" s="12">
        <v>12.0</v>
      </c>
      <c r="D53" s="11">
        <f t="shared" si="2"/>
        <v>326.4896661</v>
      </c>
      <c r="E53" s="11">
        <f t="shared" si="5"/>
        <v>122.7006128</v>
      </c>
      <c r="F53" s="11">
        <f t="shared" si="3"/>
        <v>203.7890533</v>
      </c>
      <c r="G53" s="6"/>
      <c r="H53" s="6">
        <f t="shared" ref="H53:J53" si="6">+SUM(D$42:D$53)</f>
        <v>3917.875993</v>
      </c>
      <c r="I53" s="6">
        <f t="shared" si="6"/>
        <v>1529.612971</v>
      </c>
      <c r="J53" s="6">
        <f t="shared" si="6"/>
        <v>2388.263022</v>
      </c>
    </row>
    <row r="54">
      <c r="A54" s="1" t="s">
        <v>50</v>
      </c>
      <c r="B54" s="6">
        <f t="shared" ref="B54:B65" si="7">+$B53-($E$31-($B53*$B$16))</f>
        <v>28109.13671</v>
      </c>
      <c r="C54" s="1">
        <v>13.0</v>
      </c>
      <c r="D54" s="6">
        <f t="shared" ref="D54:D65" si="8">+$E$31</f>
        <v>322.0110562</v>
      </c>
      <c r="E54" s="6">
        <f t="shared" ref="E54:E65" si="9">+$B54*$B$16</f>
        <v>114.7789749</v>
      </c>
      <c r="F54" s="6">
        <f t="shared" si="3"/>
        <v>207.2320813</v>
      </c>
      <c r="G54" s="6"/>
      <c r="H54" s="6"/>
      <c r="I54" s="6"/>
      <c r="J54" s="6"/>
    </row>
    <row r="55">
      <c r="B55" s="6">
        <f t="shared" si="7"/>
        <v>27901.90462</v>
      </c>
      <c r="C55" s="1">
        <v>14.0</v>
      </c>
      <c r="D55" s="6">
        <f t="shared" si="8"/>
        <v>322.0110562</v>
      </c>
      <c r="E55" s="6">
        <f t="shared" si="9"/>
        <v>113.9327772</v>
      </c>
      <c r="F55" s="6">
        <f t="shared" si="3"/>
        <v>208.078279</v>
      </c>
      <c r="G55" s="6"/>
      <c r="H55" s="6"/>
      <c r="I55" s="6"/>
      <c r="J55" s="6"/>
    </row>
    <row r="56">
      <c r="B56" s="6">
        <f t="shared" si="7"/>
        <v>27693.82635</v>
      </c>
      <c r="C56" s="1">
        <v>15.0</v>
      </c>
      <c r="D56" s="6">
        <f t="shared" si="8"/>
        <v>322.0110562</v>
      </c>
      <c r="E56" s="6">
        <f t="shared" si="9"/>
        <v>113.0831242</v>
      </c>
      <c r="F56" s="6">
        <f t="shared" si="3"/>
        <v>208.9279319</v>
      </c>
      <c r="G56" s="6"/>
      <c r="H56" s="6"/>
      <c r="I56" s="6"/>
      <c r="J56" s="6"/>
    </row>
    <row r="57">
      <c r="B57" s="6">
        <f t="shared" si="7"/>
        <v>27484.89841</v>
      </c>
      <c r="C57" s="1">
        <v>16.0</v>
      </c>
      <c r="D57" s="6">
        <f t="shared" si="8"/>
        <v>322.0110562</v>
      </c>
      <c r="E57" s="6">
        <f t="shared" si="9"/>
        <v>112.2300019</v>
      </c>
      <c r="F57" s="6">
        <f t="shared" si="3"/>
        <v>209.7810543</v>
      </c>
      <c r="G57" s="6"/>
      <c r="H57" s="6"/>
      <c r="I57" s="6"/>
      <c r="J57" s="6"/>
    </row>
    <row r="58">
      <c r="B58" s="6">
        <f t="shared" si="7"/>
        <v>27275.11736</v>
      </c>
      <c r="C58" s="1">
        <v>17.0</v>
      </c>
      <c r="D58" s="6">
        <f t="shared" si="8"/>
        <v>322.0110562</v>
      </c>
      <c r="E58" s="6">
        <f t="shared" si="9"/>
        <v>111.3733959</v>
      </c>
      <c r="F58" s="6">
        <f t="shared" si="3"/>
        <v>210.6376603</v>
      </c>
      <c r="G58" s="6"/>
      <c r="H58" s="6"/>
      <c r="I58" s="6"/>
      <c r="J58" s="6"/>
    </row>
    <row r="59">
      <c r="B59" s="6">
        <f t="shared" si="7"/>
        <v>27064.4797</v>
      </c>
      <c r="C59" s="1">
        <v>18.0</v>
      </c>
      <c r="D59" s="6">
        <f t="shared" si="8"/>
        <v>322.0110562</v>
      </c>
      <c r="E59" s="6">
        <f t="shared" si="9"/>
        <v>110.5132921</v>
      </c>
      <c r="F59" s="6">
        <f t="shared" si="3"/>
        <v>211.4977641</v>
      </c>
      <c r="G59" s="6"/>
      <c r="H59" s="6"/>
      <c r="I59" s="6"/>
      <c r="J59" s="6"/>
    </row>
    <row r="60">
      <c r="B60" s="6">
        <f t="shared" si="7"/>
        <v>26852.98194</v>
      </c>
      <c r="C60" s="1">
        <v>19.0</v>
      </c>
      <c r="D60" s="6">
        <f t="shared" si="8"/>
        <v>322.0110562</v>
      </c>
      <c r="E60" s="6">
        <f t="shared" si="9"/>
        <v>109.6496762</v>
      </c>
      <c r="F60" s="6">
        <f t="shared" si="3"/>
        <v>212.36138</v>
      </c>
      <c r="G60" s="6"/>
      <c r="H60" s="6"/>
      <c r="I60" s="6"/>
      <c r="J60" s="6"/>
    </row>
    <row r="61">
      <c r="B61" s="6">
        <f t="shared" si="7"/>
        <v>26640.62056</v>
      </c>
      <c r="C61" s="1">
        <v>20.0</v>
      </c>
      <c r="D61" s="6">
        <f t="shared" si="8"/>
        <v>322.0110562</v>
      </c>
      <c r="E61" s="6">
        <f t="shared" si="9"/>
        <v>108.7825339</v>
      </c>
      <c r="F61" s="6">
        <f t="shared" si="3"/>
        <v>213.2285223</v>
      </c>
      <c r="G61" s="6"/>
      <c r="H61" s="6"/>
      <c r="I61" s="6"/>
      <c r="J61" s="6"/>
    </row>
    <row r="62">
      <c r="B62" s="6">
        <f t="shared" si="7"/>
        <v>26427.39203</v>
      </c>
      <c r="C62" s="1">
        <v>21.0</v>
      </c>
      <c r="D62" s="6">
        <f t="shared" si="8"/>
        <v>322.0110562</v>
      </c>
      <c r="E62" s="6">
        <f t="shared" si="9"/>
        <v>107.9118508</v>
      </c>
      <c r="F62" s="6">
        <f t="shared" si="3"/>
        <v>214.0992054</v>
      </c>
      <c r="G62" s="6"/>
      <c r="H62" s="6"/>
      <c r="I62" s="6"/>
      <c r="J62" s="6"/>
    </row>
    <row r="63">
      <c r="B63" s="6">
        <f t="shared" si="7"/>
        <v>26213.29283</v>
      </c>
      <c r="C63" s="1">
        <v>22.0</v>
      </c>
      <c r="D63" s="6">
        <f t="shared" si="8"/>
        <v>322.0110562</v>
      </c>
      <c r="E63" s="6">
        <f t="shared" si="9"/>
        <v>107.0376124</v>
      </c>
      <c r="F63" s="6">
        <f t="shared" si="3"/>
        <v>214.9734438</v>
      </c>
      <c r="G63" s="6"/>
      <c r="H63" s="6"/>
      <c r="I63" s="6"/>
      <c r="J63" s="6"/>
    </row>
    <row r="64">
      <c r="B64" s="6">
        <f t="shared" si="7"/>
        <v>25998.31938</v>
      </c>
      <c r="C64" s="1">
        <v>23.0</v>
      </c>
      <c r="D64" s="6">
        <f t="shared" si="8"/>
        <v>322.0110562</v>
      </c>
      <c r="E64" s="6">
        <f t="shared" si="9"/>
        <v>106.1598042</v>
      </c>
      <c r="F64" s="6">
        <f t="shared" si="3"/>
        <v>215.851252</v>
      </c>
      <c r="G64" s="6"/>
      <c r="H64" s="6"/>
      <c r="I64" s="6"/>
      <c r="J64" s="6"/>
    </row>
    <row r="65">
      <c r="B65" s="11">
        <f t="shared" si="7"/>
        <v>25782.46813</v>
      </c>
      <c r="C65" s="12">
        <v>24.0</v>
      </c>
      <c r="D65" s="11">
        <f t="shared" si="8"/>
        <v>322.0110562</v>
      </c>
      <c r="E65" s="11">
        <f t="shared" si="9"/>
        <v>105.2784115</v>
      </c>
      <c r="F65" s="11">
        <f t="shared" si="3"/>
        <v>216.7326447</v>
      </c>
      <c r="G65" s="6"/>
      <c r="H65" s="6">
        <f t="shared" ref="H65:J65" si="10">+SUM(D$54:D$65)</f>
        <v>3864.132674</v>
      </c>
      <c r="I65" s="6">
        <f t="shared" si="10"/>
        <v>1320.731455</v>
      </c>
      <c r="J65" s="6">
        <f t="shared" si="10"/>
        <v>2543.401219</v>
      </c>
    </row>
    <row r="66">
      <c r="A66" s="1" t="s">
        <v>51</v>
      </c>
      <c r="B66" s="6">
        <f t="shared" ref="B66:B77" si="11">+$B65-($E$32-($B65*$B$17))</f>
        <v>25563.73148</v>
      </c>
      <c r="C66" s="1">
        <v>25.0</v>
      </c>
      <c r="D66" s="6">
        <f t="shared" ref="D66:D77" si="12">+$E$32</f>
        <v>317.5694426</v>
      </c>
      <c r="E66" s="6">
        <f t="shared" ref="E66:E77" si="13">+$B66*$B$17</f>
        <v>97.99430402</v>
      </c>
      <c r="F66" s="6">
        <f t="shared" si="3"/>
        <v>219.5751385</v>
      </c>
      <c r="G66" s="6"/>
      <c r="H66" s="6"/>
      <c r="I66" s="6"/>
      <c r="J66" s="6"/>
    </row>
    <row r="67">
      <c r="B67" s="6">
        <f t="shared" si="11"/>
        <v>25344.15635</v>
      </c>
      <c r="C67" s="1">
        <v>26.0</v>
      </c>
      <c r="D67" s="6">
        <f t="shared" si="12"/>
        <v>317.5694426</v>
      </c>
      <c r="E67" s="6">
        <f t="shared" si="13"/>
        <v>97.15259932</v>
      </c>
      <c r="F67" s="6">
        <f t="shared" si="3"/>
        <v>220.4168432</v>
      </c>
      <c r="G67" s="6"/>
      <c r="H67" s="6"/>
      <c r="I67" s="6"/>
      <c r="J67" s="6"/>
    </row>
    <row r="68">
      <c r="B68" s="6">
        <f t="shared" si="11"/>
        <v>25123.7395</v>
      </c>
      <c r="C68" s="1">
        <v>27.0</v>
      </c>
      <c r="D68" s="6">
        <f t="shared" si="12"/>
        <v>317.5694426</v>
      </c>
      <c r="E68" s="6">
        <f t="shared" si="13"/>
        <v>96.30766809</v>
      </c>
      <c r="F68" s="6">
        <f t="shared" si="3"/>
        <v>221.2617745</v>
      </c>
      <c r="G68" s="6"/>
      <c r="H68" s="6"/>
      <c r="I68" s="6"/>
      <c r="J68" s="6"/>
    </row>
    <row r="69">
      <c r="B69" s="6">
        <f t="shared" si="11"/>
        <v>24902.47773</v>
      </c>
      <c r="C69" s="1">
        <v>28.0</v>
      </c>
      <c r="D69" s="6">
        <f t="shared" si="12"/>
        <v>317.5694426</v>
      </c>
      <c r="E69" s="6">
        <f t="shared" si="13"/>
        <v>95.45949796</v>
      </c>
      <c r="F69" s="6">
        <f t="shared" si="3"/>
        <v>222.1099446</v>
      </c>
      <c r="G69" s="6"/>
      <c r="H69" s="6"/>
      <c r="I69" s="6"/>
      <c r="J69" s="6"/>
    </row>
    <row r="70">
      <c r="B70" s="6">
        <f t="shared" si="11"/>
        <v>24680.36778</v>
      </c>
      <c r="C70" s="1">
        <v>29.0</v>
      </c>
      <c r="D70" s="6">
        <f t="shared" si="12"/>
        <v>317.5694426</v>
      </c>
      <c r="E70" s="6">
        <f t="shared" si="13"/>
        <v>94.6080765</v>
      </c>
      <c r="F70" s="6">
        <f t="shared" si="3"/>
        <v>222.9613661</v>
      </c>
      <c r="G70" s="6"/>
      <c r="H70" s="6"/>
      <c r="I70" s="6"/>
      <c r="J70" s="6"/>
    </row>
    <row r="71">
      <c r="B71" s="6">
        <f t="shared" si="11"/>
        <v>24457.40642</v>
      </c>
      <c r="C71" s="1">
        <v>30.0</v>
      </c>
      <c r="D71" s="6">
        <f t="shared" si="12"/>
        <v>317.5694426</v>
      </c>
      <c r="E71" s="6">
        <f t="shared" si="13"/>
        <v>93.75339126</v>
      </c>
      <c r="F71" s="6">
        <f t="shared" si="3"/>
        <v>223.8160513</v>
      </c>
      <c r="G71" s="6"/>
      <c r="H71" s="6"/>
      <c r="I71" s="6"/>
      <c r="J71" s="6"/>
    </row>
    <row r="72">
      <c r="B72" s="6">
        <f t="shared" si="11"/>
        <v>24233.59037</v>
      </c>
      <c r="C72" s="1">
        <v>31.0</v>
      </c>
      <c r="D72" s="6">
        <f t="shared" si="12"/>
        <v>317.5694426</v>
      </c>
      <c r="E72" s="6">
        <f t="shared" si="13"/>
        <v>92.89542973</v>
      </c>
      <c r="F72" s="6">
        <f t="shared" si="3"/>
        <v>224.6740128</v>
      </c>
      <c r="G72" s="6"/>
      <c r="H72" s="6"/>
      <c r="I72" s="6"/>
      <c r="J72" s="6"/>
    </row>
    <row r="73">
      <c r="B73" s="6">
        <f t="shared" si="11"/>
        <v>24008.91635</v>
      </c>
      <c r="C73" s="1">
        <v>32.0</v>
      </c>
      <c r="D73" s="6">
        <f t="shared" si="12"/>
        <v>317.5694426</v>
      </c>
      <c r="E73" s="6">
        <f t="shared" si="13"/>
        <v>92.03417935</v>
      </c>
      <c r="F73" s="6">
        <f t="shared" si="3"/>
        <v>225.5352632</v>
      </c>
      <c r="G73" s="6"/>
      <c r="H73" s="6"/>
      <c r="I73" s="6"/>
      <c r="J73" s="6"/>
    </row>
    <row r="74">
      <c r="B74" s="6">
        <f t="shared" si="11"/>
        <v>23783.38109</v>
      </c>
      <c r="C74" s="1">
        <v>33.0</v>
      </c>
      <c r="D74" s="6">
        <f t="shared" si="12"/>
        <v>317.5694426</v>
      </c>
      <c r="E74" s="6">
        <f t="shared" si="13"/>
        <v>91.16962751</v>
      </c>
      <c r="F74" s="6">
        <f t="shared" si="3"/>
        <v>226.399815</v>
      </c>
      <c r="G74" s="6"/>
      <c r="H74" s="6"/>
      <c r="I74" s="6"/>
      <c r="J74" s="6"/>
    </row>
    <row r="75">
      <c r="B75" s="6">
        <f t="shared" si="11"/>
        <v>23556.98127</v>
      </c>
      <c r="C75" s="1">
        <v>34.0</v>
      </c>
      <c r="D75" s="6">
        <f t="shared" si="12"/>
        <v>317.5694426</v>
      </c>
      <c r="E75" s="6">
        <f t="shared" si="13"/>
        <v>90.30176155</v>
      </c>
      <c r="F75" s="6">
        <f t="shared" si="3"/>
        <v>227.267681</v>
      </c>
      <c r="G75" s="6"/>
      <c r="H75" s="6"/>
      <c r="I75" s="6"/>
      <c r="J75" s="6"/>
    </row>
    <row r="76">
      <c r="B76" s="6">
        <f t="shared" si="11"/>
        <v>23329.71359</v>
      </c>
      <c r="C76" s="1">
        <v>35.0</v>
      </c>
      <c r="D76" s="6">
        <f t="shared" si="12"/>
        <v>317.5694426</v>
      </c>
      <c r="E76" s="6">
        <f t="shared" si="13"/>
        <v>89.43056877</v>
      </c>
      <c r="F76" s="6">
        <f t="shared" si="3"/>
        <v>228.1388738</v>
      </c>
      <c r="G76" s="6"/>
      <c r="H76" s="6"/>
      <c r="I76" s="6"/>
      <c r="J76" s="6"/>
    </row>
    <row r="77">
      <c r="B77" s="11">
        <f t="shared" si="11"/>
        <v>23101.57472</v>
      </c>
      <c r="C77" s="12">
        <v>36.0</v>
      </c>
      <c r="D77" s="11">
        <f t="shared" si="12"/>
        <v>317.5694426</v>
      </c>
      <c r="E77" s="11">
        <f t="shared" si="13"/>
        <v>88.55603643</v>
      </c>
      <c r="F77" s="11">
        <f t="shared" si="3"/>
        <v>229.0134061</v>
      </c>
      <c r="G77" s="6"/>
      <c r="H77" s="6">
        <f t="shared" ref="H77:J77" si="14">+SUM(D$66:D$77)</f>
        <v>3810.833311</v>
      </c>
      <c r="I77" s="6">
        <f t="shared" si="14"/>
        <v>1119.663141</v>
      </c>
      <c r="J77" s="6">
        <f t="shared" si="14"/>
        <v>2691.17017</v>
      </c>
    </row>
    <row r="78">
      <c r="A78" s="1" t="s">
        <v>52</v>
      </c>
      <c r="B78" s="6">
        <f t="shared" ref="B78:B89" si="15">+$B77-($E$32-($B77*$B$18))</f>
        <v>22866.78592</v>
      </c>
      <c r="C78" s="1">
        <v>37.0</v>
      </c>
      <c r="D78" s="6">
        <f t="shared" ref="D78:D89" si="16">+$E$33</f>
        <v>313.1649436</v>
      </c>
      <c r="E78" s="6">
        <f t="shared" ref="E78:E149" si="17">+$B78*$B$15</f>
        <v>99.08940565</v>
      </c>
      <c r="F78" s="6">
        <f t="shared" si="3"/>
        <v>214.0755379</v>
      </c>
      <c r="G78" s="6"/>
      <c r="H78" s="6"/>
      <c r="I78" s="6"/>
      <c r="J78" s="6"/>
    </row>
    <row r="79">
      <c r="B79" s="6">
        <f t="shared" si="15"/>
        <v>22631.15579</v>
      </c>
      <c r="C79" s="1">
        <v>38.0</v>
      </c>
      <c r="D79" s="6">
        <f t="shared" si="16"/>
        <v>313.1649436</v>
      </c>
      <c r="E79" s="6">
        <f t="shared" si="17"/>
        <v>98.06834177</v>
      </c>
      <c r="F79" s="6">
        <f t="shared" si="3"/>
        <v>215.0966018</v>
      </c>
      <c r="G79" s="6"/>
      <c r="H79" s="6"/>
      <c r="I79" s="6"/>
      <c r="J79" s="6"/>
    </row>
    <row r="80">
      <c r="B80" s="6">
        <f t="shared" si="15"/>
        <v>22394.68133</v>
      </c>
      <c r="C80" s="1">
        <v>39.0</v>
      </c>
      <c r="D80" s="6">
        <f t="shared" si="16"/>
        <v>313.1649436</v>
      </c>
      <c r="E80" s="6">
        <f t="shared" si="17"/>
        <v>97.04361908</v>
      </c>
      <c r="F80" s="6">
        <f t="shared" si="3"/>
        <v>216.1213245</v>
      </c>
      <c r="G80" s="6"/>
      <c r="H80" s="6"/>
      <c r="I80" s="6"/>
      <c r="J80" s="6"/>
    </row>
    <row r="81">
      <c r="B81" s="6">
        <f t="shared" si="15"/>
        <v>22157.35949</v>
      </c>
      <c r="C81" s="1">
        <v>40.0</v>
      </c>
      <c r="D81" s="6">
        <f t="shared" si="16"/>
        <v>313.1649436</v>
      </c>
      <c r="E81" s="6">
        <f t="shared" si="17"/>
        <v>96.01522446</v>
      </c>
      <c r="F81" s="6">
        <f t="shared" si="3"/>
        <v>217.1497191</v>
      </c>
      <c r="G81" s="6"/>
      <c r="H81" s="6"/>
      <c r="I81" s="6"/>
      <c r="J81" s="6"/>
    </row>
    <row r="82">
      <c r="B82" s="6">
        <f t="shared" si="15"/>
        <v>21919.18725</v>
      </c>
      <c r="C82" s="1">
        <v>41.0</v>
      </c>
      <c r="D82" s="6">
        <f t="shared" si="16"/>
        <v>313.1649436</v>
      </c>
      <c r="E82" s="6">
        <f t="shared" si="17"/>
        <v>94.98314477</v>
      </c>
      <c r="F82" s="6">
        <f t="shared" si="3"/>
        <v>218.1817988</v>
      </c>
      <c r="G82" s="6"/>
      <c r="H82" s="6"/>
      <c r="I82" s="6"/>
      <c r="J82" s="6"/>
    </row>
    <row r="83">
      <c r="B83" s="6">
        <f t="shared" si="15"/>
        <v>21680.16157</v>
      </c>
      <c r="C83" s="1">
        <v>42.0</v>
      </c>
      <c r="D83" s="6">
        <f t="shared" si="16"/>
        <v>313.1649436</v>
      </c>
      <c r="E83" s="6">
        <f t="shared" si="17"/>
        <v>93.94736678</v>
      </c>
      <c r="F83" s="6">
        <f t="shared" si="3"/>
        <v>219.2175768</v>
      </c>
      <c r="G83" s="6"/>
      <c r="H83" s="6"/>
      <c r="I83" s="6"/>
      <c r="J83" s="6"/>
    </row>
    <row r="84">
      <c r="B84" s="6">
        <f t="shared" si="15"/>
        <v>21440.27937</v>
      </c>
      <c r="C84" s="1">
        <v>43.0</v>
      </c>
      <c r="D84" s="6">
        <f t="shared" si="16"/>
        <v>313.1649436</v>
      </c>
      <c r="E84" s="6">
        <f t="shared" si="17"/>
        <v>92.90787726</v>
      </c>
      <c r="F84" s="6">
        <f t="shared" si="3"/>
        <v>220.2570663</v>
      </c>
      <c r="G84" s="6"/>
      <c r="H84" s="6"/>
      <c r="I84" s="6"/>
      <c r="J84" s="6"/>
    </row>
    <row r="85">
      <c r="B85" s="6">
        <f t="shared" si="15"/>
        <v>21199.53759</v>
      </c>
      <c r="C85" s="1">
        <v>44.0</v>
      </c>
      <c r="D85" s="6">
        <f t="shared" si="16"/>
        <v>313.1649436</v>
      </c>
      <c r="E85" s="6">
        <f t="shared" si="17"/>
        <v>91.86466291</v>
      </c>
      <c r="F85" s="6">
        <f t="shared" si="3"/>
        <v>221.3002807</v>
      </c>
      <c r="G85" s="6"/>
      <c r="H85" s="6"/>
      <c r="I85" s="6"/>
      <c r="J85" s="6"/>
    </row>
    <row r="86">
      <c r="B86" s="6">
        <f t="shared" si="15"/>
        <v>20957.93316</v>
      </c>
      <c r="C86" s="1">
        <v>45.0</v>
      </c>
      <c r="D86" s="6">
        <f t="shared" si="16"/>
        <v>313.1649436</v>
      </c>
      <c r="E86" s="6">
        <f t="shared" si="17"/>
        <v>90.81771036</v>
      </c>
      <c r="F86" s="6">
        <f t="shared" si="3"/>
        <v>222.3472332</v>
      </c>
      <c r="G86" s="6"/>
      <c r="H86" s="6"/>
      <c r="I86" s="6"/>
      <c r="J86" s="6"/>
    </row>
    <row r="87">
      <c r="B87" s="6">
        <f t="shared" si="15"/>
        <v>20715.46298</v>
      </c>
      <c r="C87" s="1">
        <v>46.0</v>
      </c>
      <c r="D87" s="6">
        <f t="shared" si="16"/>
        <v>313.1649436</v>
      </c>
      <c r="E87" s="6">
        <f t="shared" si="17"/>
        <v>89.76700624</v>
      </c>
      <c r="F87" s="6">
        <f t="shared" si="3"/>
        <v>223.3979373</v>
      </c>
      <c r="G87" s="6"/>
      <c r="H87" s="6"/>
      <c r="I87" s="6"/>
      <c r="J87" s="6"/>
    </row>
    <row r="88">
      <c r="B88" s="6">
        <f t="shared" si="15"/>
        <v>20472.12395</v>
      </c>
      <c r="C88" s="1">
        <v>47.0</v>
      </c>
      <c r="D88" s="6">
        <f t="shared" si="16"/>
        <v>313.1649436</v>
      </c>
      <c r="E88" s="6">
        <f t="shared" si="17"/>
        <v>88.7125371</v>
      </c>
      <c r="F88" s="6">
        <f t="shared" si="3"/>
        <v>224.4524065</v>
      </c>
      <c r="G88" s="6"/>
      <c r="H88" s="6"/>
      <c r="I88" s="6"/>
      <c r="J88" s="6"/>
    </row>
    <row r="89">
      <c r="B89" s="6">
        <f t="shared" si="15"/>
        <v>20227.91295</v>
      </c>
      <c r="C89" s="12">
        <v>48.0</v>
      </c>
      <c r="D89" s="6">
        <f t="shared" si="16"/>
        <v>313.1649436</v>
      </c>
      <c r="E89" s="11">
        <f t="shared" si="17"/>
        <v>87.65428944</v>
      </c>
      <c r="F89" s="11">
        <f t="shared" si="3"/>
        <v>225.5106541</v>
      </c>
      <c r="G89" s="6"/>
      <c r="H89" s="6">
        <f t="shared" ref="H89:J89" si="18">+SUM(D$78:D$89)</f>
        <v>3757.979323</v>
      </c>
      <c r="I89" s="6">
        <f t="shared" si="18"/>
        <v>1120.871186</v>
      </c>
      <c r="J89" s="6">
        <f t="shared" si="18"/>
        <v>2637.108137</v>
      </c>
    </row>
    <row r="90">
      <c r="A90" s="1" t="s">
        <v>66</v>
      </c>
      <c r="B90" s="6">
        <f t="shared" ref="B90:B101" si="19">+$B89-($E$32-($B89*$B$19))</f>
        <v>19977.76988</v>
      </c>
      <c r="C90" s="1">
        <v>49.0</v>
      </c>
      <c r="D90" s="6">
        <f t="shared" ref="D90:D101" si="20">+$E$34</f>
        <v>308.7976714</v>
      </c>
      <c r="E90" s="6">
        <f t="shared" si="17"/>
        <v>86.57033615</v>
      </c>
      <c r="F90" s="6">
        <f t="shared" si="3"/>
        <v>222.2273353</v>
      </c>
      <c r="G90" s="6"/>
      <c r="H90" s="6"/>
      <c r="I90" s="6"/>
      <c r="J90" s="6"/>
    </row>
    <row r="91">
      <c r="B91" s="6">
        <f t="shared" si="19"/>
        <v>19726.793</v>
      </c>
      <c r="C91" s="1">
        <v>50.0</v>
      </c>
      <c r="D91" s="6">
        <f t="shared" si="20"/>
        <v>308.7976714</v>
      </c>
      <c r="E91" s="6">
        <f t="shared" si="17"/>
        <v>85.48276969</v>
      </c>
      <c r="F91" s="6">
        <f t="shared" si="3"/>
        <v>223.3149017</v>
      </c>
      <c r="G91" s="6"/>
      <c r="H91" s="6"/>
      <c r="I91" s="6"/>
      <c r="J91" s="6"/>
    </row>
    <row r="92">
      <c r="B92" s="6">
        <f t="shared" si="19"/>
        <v>19474.97954</v>
      </c>
      <c r="C92" s="1">
        <v>51.0</v>
      </c>
      <c r="D92" s="6">
        <f t="shared" si="20"/>
        <v>308.7976714</v>
      </c>
      <c r="E92" s="6">
        <f t="shared" si="17"/>
        <v>84.391578</v>
      </c>
      <c r="F92" s="6">
        <f t="shared" si="3"/>
        <v>224.4060934</v>
      </c>
      <c r="G92" s="6"/>
      <c r="H92" s="6"/>
      <c r="I92" s="6"/>
      <c r="J92" s="6"/>
    </row>
    <row r="93">
      <c r="B93" s="6">
        <f t="shared" si="19"/>
        <v>19222.32669</v>
      </c>
      <c r="C93" s="1">
        <v>52.0</v>
      </c>
      <c r="D93" s="6">
        <f t="shared" si="20"/>
        <v>308.7976714</v>
      </c>
      <c r="E93" s="6">
        <f t="shared" si="17"/>
        <v>83.29674901</v>
      </c>
      <c r="F93" s="6">
        <f t="shared" si="3"/>
        <v>225.5009224</v>
      </c>
      <c r="G93" s="6"/>
      <c r="H93" s="6"/>
      <c r="I93" s="6"/>
      <c r="J93" s="6"/>
    </row>
    <row r="94">
      <c r="B94" s="6">
        <f t="shared" si="19"/>
        <v>18968.83167</v>
      </c>
      <c r="C94" s="1">
        <v>53.0</v>
      </c>
      <c r="D94" s="6">
        <f t="shared" si="20"/>
        <v>308.7976714</v>
      </c>
      <c r="E94" s="6">
        <f t="shared" si="17"/>
        <v>82.19827059</v>
      </c>
      <c r="F94" s="6">
        <f t="shared" si="3"/>
        <v>226.5994008</v>
      </c>
      <c r="G94" s="6"/>
      <c r="H94" s="6"/>
      <c r="I94" s="6"/>
      <c r="J94" s="6"/>
    </row>
    <row r="95">
      <c r="B95" s="6">
        <f t="shared" si="19"/>
        <v>18714.49167</v>
      </c>
      <c r="C95" s="1">
        <v>54.0</v>
      </c>
      <c r="D95" s="6">
        <f t="shared" si="20"/>
        <v>308.7976714</v>
      </c>
      <c r="E95" s="6">
        <f t="shared" si="17"/>
        <v>81.09613057</v>
      </c>
      <c r="F95" s="6">
        <f t="shared" si="3"/>
        <v>227.7015408</v>
      </c>
      <c r="G95" s="6"/>
      <c r="H95" s="6"/>
      <c r="I95" s="6"/>
      <c r="J95" s="6"/>
    </row>
    <row r="96">
      <c r="B96" s="6">
        <f t="shared" si="19"/>
        <v>18459.30387</v>
      </c>
      <c r="C96" s="1">
        <v>55.0</v>
      </c>
      <c r="D96" s="6">
        <f t="shared" si="20"/>
        <v>308.7976714</v>
      </c>
      <c r="E96" s="6">
        <f t="shared" si="17"/>
        <v>79.99031676</v>
      </c>
      <c r="F96" s="6">
        <f t="shared" si="3"/>
        <v>228.8073546</v>
      </c>
      <c r="G96" s="6"/>
      <c r="H96" s="6"/>
      <c r="I96" s="6"/>
      <c r="J96" s="6"/>
    </row>
    <row r="97">
      <c r="B97" s="6">
        <f t="shared" si="19"/>
        <v>18203.26544</v>
      </c>
      <c r="C97" s="1">
        <v>56.0</v>
      </c>
      <c r="D97" s="6">
        <f t="shared" si="20"/>
        <v>308.7976714</v>
      </c>
      <c r="E97" s="6">
        <f t="shared" si="17"/>
        <v>78.88081689</v>
      </c>
      <c r="F97" s="6">
        <f t="shared" si="3"/>
        <v>229.9168545</v>
      </c>
      <c r="G97" s="6"/>
      <c r="H97" s="6"/>
      <c r="I97" s="6"/>
      <c r="J97" s="6"/>
    </row>
    <row r="98">
      <c r="B98" s="6">
        <f t="shared" si="19"/>
        <v>17946.37355</v>
      </c>
      <c r="C98" s="1">
        <v>57.0</v>
      </c>
      <c r="D98" s="6">
        <f t="shared" si="20"/>
        <v>308.7976714</v>
      </c>
      <c r="E98" s="6">
        <f t="shared" si="17"/>
        <v>77.7676187</v>
      </c>
      <c r="F98" s="6">
        <f t="shared" si="3"/>
        <v>231.0300527</v>
      </c>
      <c r="G98" s="6"/>
      <c r="H98" s="6"/>
      <c r="I98" s="6"/>
      <c r="J98" s="6"/>
    </row>
    <row r="99">
      <c r="B99" s="6">
        <f t="shared" si="19"/>
        <v>17688.62535</v>
      </c>
      <c r="C99" s="1">
        <v>58.0</v>
      </c>
      <c r="D99" s="6">
        <f t="shared" si="20"/>
        <v>308.7976714</v>
      </c>
      <c r="E99" s="6">
        <f t="shared" si="17"/>
        <v>76.65070984</v>
      </c>
      <c r="F99" s="6">
        <f t="shared" si="3"/>
        <v>232.1469616</v>
      </c>
      <c r="G99" s="6"/>
      <c r="H99" s="6"/>
      <c r="I99" s="6"/>
      <c r="J99" s="6"/>
    </row>
    <row r="100">
      <c r="B100" s="6">
        <f t="shared" si="19"/>
        <v>17430.01799</v>
      </c>
      <c r="C100" s="1">
        <v>59.0</v>
      </c>
      <c r="D100" s="6">
        <f t="shared" si="20"/>
        <v>308.7976714</v>
      </c>
      <c r="E100" s="6">
        <f t="shared" si="17"/>
        <v>75.53007796</v>
      </c>
      <c r="F100" s="6">
        <f t="shared" si="3"/>
        <v>233.2675934</v>
      </c>
      <c r="G100" s="6"/>
      <c r="H100" s="6"/>
      <c r="I100" s="6"/>
      <c r="J100" s="6"/>
    </row>
    <row r="101">
      <c r="B101" s="6">
        <f t="shared" si="19"/>
        <v>17170.54861</v>
      </c>
      <c r="C101" s="12">
        <v>60.0</v>
      </c>
      <c r="D101" s="6">
        <f t="shared" si="20"/>
        <v>308.7976714</v>
      </c>
      <c r="E101" s="11">
        <f t="shared" si="17"/>
        <v>74.40571063</v>
      </c>
      <c r="F101" s="11">
        <f t="shared" si="3"/>
        <v>234.3919608</v>
      </c>
      <c r="G101" s="6"/>
      <c r="H101" s="6">
        <f t="shared" ref="H101:J101" si="21">+SUM(D$90:D$101)</f>
        <v>3705.572057</v>
      </c>
      <c r="I101" s="6">
        <f t="shared" si="21"/>
        <v>966.2610848</v>
      </c>
      <c r="J101" s="6">
        <f t="shared" si="21"/>
        <v>2739.310972</v>
      </c>
    </row>
    <row r="102">
      <c r="A102" s="1" t="s">
        <v>67</v>
      </c>
      <c r="B102" s="6">
        <f t="shared" ref="B102:B113" si="22">+$B101-($E$32-($B101*$B$20))</f>
        <v>16905.92169</v>
      </c>
      <c r="C102" s="1">
        <v>61.0</v>
      </c>
      <c r="D102" s="6">
        <f t="shared" ref="D102:D113" si="23">+$E$35</f>
        <v>304.4677321</v>
      </c>
      <c r="E102" s="6">
        <f t="shared" si="17"/>
        <v>73.25899399</v>
      </c>
      <c r="F102" s="6">
        <f t="shared" si="3"/>
        <v>231.2087381</v>
      </c>
      <c r="G102" s="6"/>
      <c r="H102" s="6"/>
      <c r="I102" s="6"/>
      <c r="J102" s="6"/>
    </row>
    <row r="103">
      <c r="B103" s="6">
        <f t="shared" si="22"/>
        <v>16640.47884</v>
      </c>
      <c r="C103" s="1">
        <v>62.0</v>
      </c>
      <c r="D103" s="6">
        <f t="shared" si="23"/>
        <v>304.4677321</v>
      </c>
      <c r="E103" s="6">
        <f t="shared" si="17"/>
        <v>72.10874164</v>
      </c>
      <c r="F103" s="6">
        <f t="shared" si="3"/>
        <v>232.3589904</v>
      </c>
      <c r="G103" s="6"/>
      <c r="H103" s="6"/>
      <c r="I103" s="6"/>
      <c r="J103" s="6"/>
    </row>
    <row r="104">
      <c r="B104" s="6">
        <f t="shared" si="22"/>
        <v>16374.21754</v>
      </c>
      <c r="C104" s="1">
        <v>63.0</v>
      </c>
      <c r="D104" s="6">
        <f t="shared" si="23"/>
        <v>304.4677321</v>
      </c>
      <c r="E104" s="6">
        <f t="shared" si="17"/>
        <v>70.95494267</v>
      </c>
      <c r="F104" s="6">
        <f t="shared" si="3"/>
        <v>233.5127894</v>
      </c>
      <c r="G104" s="6"/>
      <c r="H104" s="6"/>
      <c r="I104" s="6"/>
      <c r="J104" s="6"/>
    </row>
    <row r="105">
      <c r="B105" s="6">
        <f t="shared" si="22"/>
        <v>16107.13527</v>
      </c>
      <c r="C105" s="1">
        <v>64.0</v>
      </c>
      <c r="D105" s="6">
        <f t="shared" si="23"/>
        <v>304.4677321</v>
      </c>
      <c r="E105" s="6">
        <f t="shared" si="17"/>
        <v>69.79758616</v>
      </c>
      <c r="F105" s="6">
        <f t="shared" si="3"/>
        <v>234.6701459</v>
      </c>
      <c r="G105" s="6"/>
      <c r="H105" s="6"/>
      <c r="I105" s="6"/>
      <c r="J105" s="6"/>
    </row>
    <row r="106">
      <c r="B106" s="6">
        <f t="shared" si="22"/>
        <v>15839.22949</v>
      </c>
      <c r="C106" s="1">
        <v>65.0</v>
      </c>
      <c r="D106" s="6">
        <f t="shared" si="23"/>
        <v>304.4677321</v>
      </c>
      <c r="E106" s="6">
        <f t="shared" si="17"/>
        <v>68.63666114</v>
      </c>
      <c r="F106" s="6">
        <f t="shared" si="3"/>
        <v>235.8310709</v>
      </c>
      <c r="G106" s="6"/>
      <c r="H106" s="6"/>
      <c r="I106" s="6"/>
      <c r="J106" s="6"/>
    </row>
    <row r="107">
      <c r="B107" s="6">
        <f t="shared" si="22"/>
        <v>15570.49767</v>
      </c>
      <c r="C107" s="1">
        <v>66.0</v>
      </c>
      <c r="D107" s="6">
        <f t="shared" si="23"/>
        <v>304.4677321</v>
      </c>
      <c r="E107" s="6">
        <f t="shared" si="17"/>
        <v>67.47215659</v>
      </c>
      <c r="F107" s="6">
        <f t="shared" si="3"/>
        <v>236.9955755</v>
      </c>
      <c r="G107" s="6"/>
      <c r="H107" s="6"/>
      <c r="I107" s="6"/>
      <c r="J107" s="6"/>
    </row>
    <row r="108">
      <c r="B108" s="6">
        <f t="shared" si="22"/>
        <v>15300.93727</v>
      </c>
      <c r="C108" s="1">
        <v>67.0</v>
      </c>
      <c r="D108" s="6">
        <f t="shared" si="23"/>
        <v>304.4677321</v>
      </c>
      <c r="E108" s="6">
        <f t="shared" si="17"/>
        <v>66.30406149</v>
      </c>
      <c r="F108" s="6">
        <f t="shared" si="3"/>
        <v>238.1636706</v>
      </c>
      <c r="G108" s="6"/>
      <c r="H108" s="6"/>
      <c r="I108" s="6"/>
      <c r="J108" s="6"/>
    </row>
    <row r="109">
      <c r="B109" s="6">
        <f t="shared" si="22"/>
        <v>15030.54571</v>
      </c>
      <c r="C109" s="1">
        <v>68.0</v>
      </c>
      <c r="D109" s="6">
        <f t="shared" si="23"/>
        <v>304.4677321</v>
      </c>
      <c r="E109" s="6">
        <f t="shared" si="17"/>
        <v>65.13236476</v>
      </c>
      <c r="F109" s="6">
        <f t="shared" si="3"/>
        <v>239.3353673</v>
      </c>
      <c r="G109" s="6"/>
      <c r="H109" s="6"/>
      <c r="I109" s="6"/>
      <c r="J109" s="6"/>
    </row>
    <row r="110">
      <c r="B110" s="6">
        <f t="shared" si="22"/>
        <v>14759.32045</v>
      </c>
      <c r="C110" s="1">
        <v>69.0</v>
      </c>
      <c r="D110" s="6">
        <f t="shared" si="23"/>
        <v>304.4677321</v>
      </c>
      <c r="E110" s="6">
        <f t="shared" si="17"/>
        <v>63.9570553</v>
      </c>
      <c r="F110" s="6">
        <f t="shared" si="3"/>
        <v>240.5106768</v>
      </c>
      <c r="G110" s="6"/>
      <c r="H110" s="6"/>
      <c r="I110" s="6"/>
      <c r="J110" s="6"/>
    </row>
    <row r="111">
      <c r="B111" s="6">
        <f t="shared" si="22"/>
        <v>14487.25892</v>
      </c>
      <c r="C111" s="1">
        <v>70.0</v>
      </c>
      <c r="D111" s="6">
        <f t="shared" si="23"/>
        <v>304.4677321</v>
      </c>
      <c r="E111" s="6">
        <f t="shared" si="17"/>
        <v>62.77812197</v>
      </c>
      <c r="F111" s="6">
        <f t="shared" si="3"/>
        <v>241.6896101</v>
      </c>
      <c r="G111" s="6"/>
      <c r="H111" s="6"/>
      <c r="I111" s="6"/>
      <c r="J111" s="6"/>
    </row>
    <row r="112">
      <c r="B112" s="6">
        <f t="shared" si="22"/>
        <v>14214.35852</v>
      </c>
      <c r="C112" s="1">
        <v>71.0</v>
      </c>
      <c r="D112" s="6">
        <f t="shared" si="23"/>
        <v>304.4677321</v>
      </c>
      <c r="E112" s="6">
        <f t="shared" si="17"/>
        <v>61.59555359</v>
      </c>
      <c r="F112" s="6">
        <f t="shared" si="3"/>
        <v>242.8721785</v>
      </c>
      <c r="G112" s="6"/>
      <c r="H112" s="6"/>
      <c r="I112" s="6"/>
      <c r="J112" s="6"/>
    </row>
    <row r="113">
      <c r="B113" s="6">
        <f t="shared" si="22"/>
        <v>13940.61668</v>
      </c>
      <c r="C113" s="12">
        <v>72.0</v>
      </c>
      <c r="D113" s="6">
        <f t="shared" si="23"/>
        <v>304.4677321</v>
      </c>
      <c r="E113" s="11">
        <f t="shared" si="17"/>
        <v>60.40933897</v>
      </c>
      <c r="F113" s="11">
        <f t="shared" si="3"/>
        <v>244.0583931</v>
      </c>
      <c r="G113" s="6"/>
      <c r="H113" s="6">
        <f t="shared" ref="H113:J113" si="24">+SUM(D$102:D$113)</f>
        <v>3653.612785</v>
      </c>
      <c r="I113" s="6">
        <f t="shared" si="24"/>
        <v>802.4055783</v>
      </c>
      <c r="J113" s="6">
        <f t="shared" si="24"/>
        <v>2851.207206</v>
      </c>
    </row>
    <row r="114">
      <c r="A114" s="1" t="s">
        <v>68</v>
      </c>
      <c r="B114" s="6">
        <f t="shared" ref="B114:B125" si="25">+$B113-($E$32-($B113*$B$21))</f>
        <v>13662.54566</v>
      </c>
      <c r="C114" s="1">
        <v>73.0</v>
      </c>
      <c r="D114" s="6">
        <f t="shared" ref="D114:D125" si="26">+$E$36</f>
        <v>300.1752252</v>
      </c>
      <c r="E114" s="6">
        <f t="shared" si="17"/>
        <v>59.20436451</v>
      </c>
      <c r="F114" s="6">
        <f t="shared" si="3"/>
        <v>240.9708607</v>
      </c>
      <c r="G114" s="6"/>
      <c r="H114" s="6"/>
      <c r="I114" s="6"/>
      <c r="J114" s="6"/>
    </row>
    <row r="115">
      <c r="B115" s="6">
        <f t="shared" si="25"/>
        <v>13383.68676</v>
      </c>
      <c r="C115" s="1">
        <v>74.0</v>
      </c>
      <c r="D115" s="6">
        <f t="shared" si="26"/>
        <v>300.1752252</v>
      </c>
      <c r="E115" s="6">
        <f t="shared" si="17"/>
        <v>57.99597596</v>
      </c>
      <c r="F115" s="6">
        <f t="shared" si="3"/>
        <v>242.1792492</v>
      </c>
      <c r="G115" s="6"/>
      <c r="H115" s="6"/>
      <c r="I115" s="6"/>
      <c r="J115" s="6"/>
    </row>
    <row r="116">
      <c r="B116" s="6">
        <f t="shared" si="25"/>
        <v>13104.03776</v>
      </c>
      <c r="C116" s="1">
        <v>75.0</v>
      </c>
      <c r="D116" s="6">
        <f t="shared" si="26"/>
        <v>300.1752252</v>
      </c>
      <c r="E116" s="6">
        <f t="shared" si="17"/>
        <v>56.78416364</v>
      </c>
      <c r="F116" s="6">
        <f t="shared" si="3"/>
        <v>243.3910616</v>
      </c>
      <c r="G116" s="6"/>
      <c r="H116" s="6"/>
      <c r="I116" s="6"/>
      <c r="J116" s="6"/>
    </row>
    <row r="117">
      <c r="B117" s="6">
        <f t="shared" si="25"/>
        <v>12823.59643</v>
      </c>
      <c r="C117" s="1">
        <v>76.0</v>
      </c>
      <c r="D117" s="6">
        <f t="shared" si="26"/>
        <v>300.1752252</v>
      </c>
      <c r="E117" s="6">
        <f t="shared" si="17"/>
        <v>55.56891785</v>
      </c>
      <c r="F117" s="6">
        <f t="shared" si="3"/>
        <v>244.6063073</v>
      </c>
      <c r="G117" s="6"/>
      <c r="H117" s="6"/>
      <c r="I117" s="6"/>
      <c r="J117" s="6"/>
    </row>
    <row r="118">
      <c r="B118" s="6">
        <f t="shared" si="25"/>
        <v>12542.36051</v>
      </c>
      <c r="C118" s="1">
        <v>77.0</v>
      </c>
      <c r="D118" s="6">
        <f t="shared" si="26"/>
        <v>300.1752252</v>
      </c>
      <c r="E118" s="6">
        <f t="shared" si="17"/>
        <v>54.35022887</v>
      </c>
      <c r="F118" s="6">
        <f t="shared" si="3"/>
        <v>245.8249963</v>
      </c>
      <c r="G118" s="6"/>
      <c r="H118" s="6"/>
      <c r="I118" s="6"/>
      <c r="J118" s="6"/>
    </row>
    <row r="119">
      <c r="B119" s="6">
        <f t="shared" si="25"/>
        <v>12260.32775</v>
      </c>
      <c r="C119" s="1">
        <v>78.0</v>
      </c>
      <c r="D119" s="6">
        <f t="shared" si="26"/>
        <v>300.1752252</v>
      </c>
      <c r="E119" s="6">
        <f t="shared" si="17"/>
        <v>53.12808693</v>
      </c>
      <c r="F119" s="6">
        <f t="shared" si="3"/>
        <v>247.0471383</v>
      </c>
      <c r="G119" s="6"/>
      <c r="H119" s="6"/>
      <c r="I119" s="6"/>
      <c r="J119" s="6"/>
    </row>
    <row r="120">
      <c r="B120" s="6">
        <f t="shared" si="25"/>
        <v>11977.49591</v>
      </c>
      <c r="C120" s="1">
        <v>79.0</v>
      </c>
      <c r="D120" s="6">
        <f t="shared" si="26"/>
        <v>300.1752252</v>
      </c>
      <c r="E120" s="6">
        <f t="shared" si="17"/>
        <v>51.90248226</v>
      </c>
      <c r="F120" s="6">
        <f t="shared" si="3"/>
        <v>248.2727429</v>
      </c>
      <c r="G120" s="6"/>
      <c r="H120" s="6"/>
      <c r="I120" s="6"/>
      <c r="J120" s="6"/>
    </row>
    <row r="121">
      <c r="B121" s="6">
        <f t="shared" si="25"/>
        <v>11693.8627</v>
      </c>
      <c r="C121" s="1">
        <v>80.0</v>
      </c>
      <c r="D121" s="6">
        <f t="shared" si="26"/>
        <v>300.1752252</v>
      </c>
      <c r="E121" s="6">
        <f t="shared" si="17"/>
        <v>50.67340504</v>
      </c>
      <c r="F121" s="6">
        <f t="shared" si="3"/>
        <v>249.5018201</v>
      </c>
      <c r="G121" s="6"/>
      <c r="H121" s="6"/>
      <c r="I121" s="6"/>
      <c r="J121" s="6"/>
    </row>
    <row r="122">
      <c r="B122" s="6">
        <f t="shared" si="25"/>
        <v>11409.42587</v>
      </c>
      <c r="C122" s="1">
        <v>81.0</v>
      </c>
      <c r="D122" s="6">
        <f t="shared" si="26"/>
        <v>300.1752252</v>
      </c>
      <c r="E122" s="6">
        <f t="shared" si="17"/>
        <v>49.44084544</v>
      </c>
      <c r="F122" s="6">
        <f t="shared" si="3"/>
        <v>250.7343798</v>
      </c>
      <c r="G122" s="6"/>
      <c r="H122" s="6"/>
      <c r="I122" s="6"/>
      <c r="J122" s="6"/>
    </row>
    <row r="123">
      <c r="B123" s="6">
        <f t="shared" si="25"/>
        <v>11124.18313</v>
      </c>
      <c r="C123" s="1">
        <v>82.0</v>
      </c>
      <c r="D123" s="6">
        <f t="shared" si="26"/>
        <v>300.1752252</v>
      </c>
      <c r="E123" s="6">
        <f t="shared" si="17"/>
        <v>48.20479358</v>
      </c>
      <c r="F123" s="6">
        <f t="shared" si="3"/>
        <v>251.9704316</v>
      </c>
      <c r="G123" s="6"/>
      <c r="H123" s="6"/>
      <c r="I123" s="6"/>
      <c r="J123" s="6"/>
    </row>
    <row r="124">
      <c r="B124" s="6">
        <f t="shared" si="25"/>
        <v>10838.13221</v>
      </c>
      <c r="C124" s="1">
        <v>83.0</v>
      </c>
      <c r="D124" s="6">
        <f t="shared" si="26"/>
        <v>300.1752252</v>
      </c>
      <c r="E124" s="6">
        <f t="shared" si="17"/>
        <v>46.96523958</v>
      </c>
      <c r="F124" s="6">
        <f t="shared" si="3"/>
        <v>253.2099856</v>
      </c>
      <c r="G124" s="6"/>
      <c r="H124" s="6"/>
      <c r="I124" s="6"/>
      <c r="J124" s="6"/>
    </row>
    <row r="125">
      <c r="B125" s="6">
        <f t="shared" si="25"/>
        <v>10551.27081</v>
      </c>
      <c r="C125" s="12">
        <v>84.0</v>
      </c>
      <c r="D125" s="6">
        <f t="shared" si="26"/>
        <v>300.1752252</v>
      </c>
      <c r="E125" s="11">
        <f t="shared" si="17"/>
        <v>45.72217351</v>
      </c>
      <c r="F125" s="11">
        <f t="shared" si="3"/>
        <v>254.4530517</v>
      </c>
      <c r="G125" s="6"/>
      <c r="H125" s="6">
        <f t="shared" ref="H125:J125" si="27">+SUM(D$114:D$125)</f>
        <v>3602.102702</v>
      </c>
      <c r="I125" s="6">
        <f t="shared" si="27"/>
        <v>629.9406772</v>
      </c>
      <c r="J125" s="6">
        <f t="shared" si="27"/>
        <v>2972.162025</v>
      </c>
    </row>
    <row r="126">
      <c r="A126" s="1" t="s">
        <v>69</v>
      </c>
      <c r="B126" s="6">
        <f t="shared" ref="B126:B137" si="28">+$B125-($E$32-($B125*$B$22))</f>
        <v>10260.95882</v>
      </c>
      <c r="C126" s="1">
        <v>85.0</v>
      </c>
      <c r="D126" s="6">
        <f t="shared" ref="D126:D137" si="29">+$E$37</f>
        <v>295.9202441</v>
      </c>
      <c r="E126" s="6">
        <f t="shared" si="17"/>
        <v>44.46415487</v>
      </c>
      <c r="F126" s="6">
        <f t="shared" si="3"/>
        <v>251.4560892</v>
      </c>
      <c r="G126" s="6"/>
      <c r="H126" s="6"/>
      <c r="I126" s="6"/>
      <c r="J126" s="6"/>
    </row>
    <row r="127">
      <c r="B127" s="6">
        <f t="shared" si="28"/>
        <v>9969.896851</v>
      </c>
      <c r="C127" s="1">
        <v>86.0</v>
      </c>
      <c r="D127" s="6">
        <f t="shared" si="29"/>
        <v>295.9202441</v>
      </c>
      <c r="E127" s="6">
        <f t="shared" si="17"/>
        <v>43.20288635</v>
      </c>
      <c r="F127" s="6">
        <f t="shared" si="3"/>
        <v>252.7173577</v>
      </c>
      <c r="G127" s="6"/>
      <c r="H127" s="6"/>
      <c r="I127" s="6"/>
      <c r="J127" s="6"/>
    </row>
    <row r="128">
      <c r="B128" s="6">
        <f t="shared" si="28"/>
        <v>9678.082975</v>
      </c>
      <c r="C128" s="1">
        <v>87.0</v>
      </c>
      <c r="D128" s="6">
        <f t="shared" si="29"/>
        <v>295.9202441</v>
      </c>
      <c r="E128" s="6">
        <f t="shared" si="17"/>
        <v>41.93835956</v>
      </c>
      <c r="F128" s="6">
        <f t="shared" si="3"/>
        <v>253.9818845</v>
      </c>
      <c r="G128" s="6"/>
      <c r="H128" s="6"/>
      <c r="I128" s="6"/>
      <c r="J128" s="6"/>
    </row>
    <row r="129">
      <c r="B129" s="6">
        <f t="shared" si="28"/>
        <v>9385.515247</v>
      </c>
      <c r="C129" s="1">
        <v>88.0</v>
      </c>
      <c r="D129" s="6">
        <f t="shared" si="29"/>
        <v>295.9202441</v>
      </c>
      <c r="E129" s="6">
        <f t="shared" si="17"/>
        <v>40.67056607</v>
      </c>
      <c r="F129" s="6">
        <f t="shared" si="3"/>
        <v>255.249678</v>
      </c>
      <c r="G129" s="6"/>
      <c r="H129" s="6"/>
      <c r="I129" s="6"/>
      <c r="J129" s="6"/>
    </row>
    <row r="130">
      <c r="B130" s="6">
        <f t="shared" si="28"/>
        <v>9092.191719</v>
      </c>
      <c r="C130" s="1">
        <v>89.0</v>
      </c>
      <c r="D130" s="6">
        <f t="shared" si="29"/>
        <v>295.9202441</v>
      </c>
      <c r="E130" s="6">
        <f t="shared" si="17"/>
        <v>39.39949745</v>
      </c>
      <c r="F130" s="6">
        <f t="shared" si="3"/>
        <v>256.5207467</v>
      </c>
      <c r="G130" s="6"/>
      <c r="H130" s="6"/>
      <c r="I130" s="6"/>
      <c r="J130" s="6"/>
    </row>
    <row r="131">
      <c r="B131" s="6">
        <f t="shared" si="28"/>
        <v>8798.110438</v>
      </c>
      <c r="C131" s="1">
        <v>90.0</v>
      </c>
      <c r="D131" s="6">
        <f t="shared" si="29"/>
        <v>295.9202441</v>
      </c>
      <c r="E131" s="6">
        <f t="shared" si="17"/>
        <v>38.12514523</v>
      </c>
      <c r="F131" s="6">
        <f t="shared" si="3"/>
        <v>257.7950989</v>
      </c>
      <c r="G131" s="6"/>
      <c r="H131" s="6"/>
      <c r="I131" s="6"/>
      <c r="J131" s="6"/>
    </row>
    <row r="132">
      <c r="B132" s="6">
        <f t="shared" si="28"/>
        <v>8503.269448</v>
      </c>
      <c r="C132" s="1">
        <v>91.0</v>
      </c>
      <c r="D132" s="6">
        <f t="shared" si="29"/>
        <v>295.9202441</v>
      </c>
      <c r="E132" s="6">
        <f t="shared" si="17"/>
        <v>36.84750094</v>
      </c>
      <c r="F132" s="6">
        <f t="shared" si="3"/>
        <v>259.0727432</v>
      </c>
      <c r="G132" s="6"/>
      <c r="H132" s="6"/>
      <c r="I132" s="6"/>
      <c r="J132" s="6"/>
    </row>
    <row r="133">
      <c r="B133" s="6">
        <f t="shared" si="28"/>
        <v>8207.666785</v>
      </c>
      <c r="C133" s="1">
        <v>92.0</v>
      </c>
      <c r="D133" s="6">
        <f t="shared" si="29"/>
        <v>295.9202441</v>
      </c>
      <c r="E133" s="6">
        <f t="shared" si="17"/>
        <v>35.56655607</v>
      </c>
      <c r="F133" s="6">
        <f t="shared" si="3"/>
        <v>260.353688</v>
      </c>
      <c r="G133" s="6"/>
      <c r="H133" s="6"/>
      <c r="I133" s="6"/>
      <c r="J133" s="6"/>
    </row>
    <row r="134">
      <c r="B134" s="6">
        <f t="shared" si="28"/>
        <v>7911.300481</v>
      </c>
      <c r="C134" s="1">
        <v>93.0</v>
      </c>
      <c r="D134" s="6">
        <f t="shared" si="29"/>
        <v>295.9202441</v>
      </c>
      <c r="E134" s="6">
        <f t="shared" si="17"/>
        <v>34.28230209</v>
      </c>
      <c r="F134" s="6">
        <f t="shared" si="3"/>
        <v>261.637942</v>
      </c>
      <c r="G134" s="6"/>
      <c r="H134" s="6"/>
      <c r="I134" s="6"/>
      <c r="J134" s="6"/>
    </row>
    <row r="135">
      <c r="B135" s="6">
        <f t="shared" si="28"/>
        <v>7614.168565</v>
      </c>
      <c r="C135" s="1">
        <v>94.0</v>
      </c>
      <c r="D135" s="6">
        <f t="shared" si="29"/>
        <v>295.9202441</v>
      </c>
      <c r="E135" s="6">
        <f t="shared" si="17"/>
        <v>32.99473045</v>
      </c>
      <c r="F135" s="6">
        <f t="shared" si="3"/>
        <v>262.9255137</v>
      </c>
      <c r="G135" s="6"/>
      <c r="H135" s="6"/>
      <c r="I135" s="6"/>
      <c r="J135" s="6"/>
    </row>
    <row r="136">
      <c r="B136" s="6">
        <f t="shared" si="28"/>
        <v>7316.269058</v>
      </c>
      <c r="C136" s="1">
        <v>95.0</v>
      </c>
      <c r="D136" s="6">
        <f t="shared" si="29"/>
        <v>295.9202441</v>
      </c>
      <c r="E136" s="6">
        <f t="shared" si="17"/>
        <v>31.70383258</v>
      </c>
      <c r="F136" s="6">
        <f t="shared" si="3"/>
        <v>264.2164115</v>
      </c>
      <c r="G136" s="6"/>
      <c r="H136" s="6"/>
      <c r="I136" s="6"/>
      <c r="J136" s="6"/>
    </row>
    <row r="137">
      <c r="B137" s="6">
        <f t="shared" si="28"/>
        <v>7017.599977</v>
      </c>
      <c r="C137" s="14">
        <v>96.0</v>
      </c>
      <c r="D137" s="6">
        <f t="shared" si="29"/>
        <v>295.9202441</v>
      </c>
      <c r="E137" s="15">
        <f t="shared" si="17"/>
        <v>30.4095999</v>
      </c>
      <c r="F137" s="16">
        <f t="shared" si="3"/>
        <v>265.5106442</v>
      </c>
      <c r="G137" s="6"/>
      <c r="H137" s="6">
        <f t="shared" ref="H137:J137" si="30">+SUM(D$126:D$137)</f>
        <v>3551.042929</v>
      </c>
      <c r="I137" s="6">
        <f t="shared" si="30"/>
        <v>449.6051316</v>
      </c>
      <c r="J137" s="6">
        <f t="shared" si="30"/>
        <v>3101.437798</v>
      </c>
    </row>
    <row r="138">
      <c r="A138" s="1" t="s">
        <v>70</v>
      </c>
      <c r="B138" s="6">
        <f t="shared" ref="B138:B149" si="31">+$B137-($E$32-($B137*$B$23))</f>
        <v>6716.404934</v>
      </c>
      <c r="C138" s="1">
        <v>97.0</v>
      </c>
      <c r="D138" s="6">
        <f t="shared" ref="D138:D149" si="32">+$E$38</f>
        <v>291.7028756</v>
      </c>
      <c r="E138" s="6">
        <f t="shared" si="17"/>
        <v>29.10442138</v>
      </c>
      <c r="F138" s="6">
        <f t="shared" si="3"/>
        <v>262.5984543</v>
      </c>
      <c r="G138" s="6"/>
      <c r="H138" s="6"/>
      <c r="I138" s="6"/>
      <c r="J138" s="6"/>
    </row>
    <row r="139">
      <c r="B139" s="6">
        <f t="shared" si="31"/>
        <v>6414.507103</v>
      </c>
      <c r="C139" s="1">
        <v>98.0</v>
      </c>
      <c r="D139" s="6">
        <f t="shared" si="32"/>
        <v>291.7028756</v>
      </c>
      <c r="E139" s="6">
        <f t="shared" si="17"/>
        <v>27.79619745</v>
      </c>
      <c r="F139" s="6">
        <f t="shared" si="3"/>
        <v>263.9066782</v>
      </c>
      <c r="G139" s="6"/>
      <c r="H139" s="6"/>
      <c r="I139" s="6"/>
      <c r="J139" s="6"/>
    </row>
    <row r="140">
      <c r="B140" s="6">
        <f t="shared" si="31"/>
        <v>6111.904844</v>
      </c>
      <c r="C140" s="1">
        <v>99.0</v>
      </c>
      <c r="D140" s="6">
        <f t="shared" si="32"/>
        <v>291.7028756</v>
      </c>
      <c r="E140" s="6">
        <f t="shared" si="17"/>
        <v>26.48492099</v>
      </c>
      <c r="F140" s="6">
        <f t="shared" si="3"/>
        <v>265.2179547</v>
      </c>
      <c r="G140" s="6"/>
      <c r="H140" s="6"/>
      <c r="I140" s="6"/>
      <c r="J140" s="6"/>
    </row>
    <row r="141">
      <c r="B141" s="6">
        <f t="shared" si="31"/>
        <v>5808.596513</v>
      </c>
      <c r="C141" s="1">
        <v>100.0</v>
      </c>
      <c r="D141" s="6">
        <f t="shared" si="32"/>
        <v>291.7028756</v>
      </c>
      <c r="E141" s="6">
        <f t="shared" si="17"/>
        <v>25.17058489</v>
      </c>
      <c r="F141" s="6">
        <f t="shared" si="3"/>
        <v>266.5322908</v>
      </c>
      <c r="G141" s="6"/>
      <c r="H141" s="6"/>
      <c r="I141" s="6"/>
      <c r="J141" s="6"/>
    </row>
    <row r="142">
      <c r="B142" s="6">
        <f t="shared" si="31"/>
        <v>5504.580462</v>
      </c>
      <c r="C142" s="1">
        <v>101.0</v>
      </c>
      <c r="D142" s="6">
        <f t="shared" si="32"/>
        <v>291.7028756</v>
      </c>
      <c r="E142" s="6">
        <f t="shared" si="17"/>
        <v>23.853182</v>
      </c>
      <c r="F142" s="6">
        <f t="shared" si="3"/>
        <v>267.8496936</v>
      </c>
      <c r="G142" s="6"/>
      <c r="H142" s="6"/>
      <c r="I142" s="6"/>
      <c r="J142" s="6"/>
    </row>
    <row r="143">
      <c r="B143" s="6">
        <f t="shared" si="31"/>
        <v>5199.855041</v>
      </c>
      <c r="C143" s="1">
        <v>102.0</v>
      </c>
      <c r="D143" s="6">
        <f t="shared" si="32"/>
        <v>291.7028756</v>
      </c>
      <c r="E143" s="6">
        <f t="shared" si="17"/>
        <v>22.53270518</v>
      </c>
      <c r="F143" s="6">
        <f t="shared" si="3"/>
        <v>269.1701705</v>
      </c>
      <c r="G143" s="6"/>
      <c r="H143" s="6"/>
      <c r="I143" s="6"/>
      <c r="J143" s="6"/>
    </row>
    <row r="144">
      <c r="B144" s="6">
        <f t="shared" si="31"/>
        <v>4894.418593</v>
      </c>
      <c r="C144" s="1">
        <v>103.0</v>
      </c>
      <c r="D144" s="6">
        <f t="shared" si="32"/>
        <v>291.7028756</v>
      </c>
      <c r="E144" s="6">
        <f t="shared" si="17"/>
        <v>21.20914724</v>
      </c>
      <c r="F144" s="6">
        <f t="shared" si="3"/>
        <v>270.4937284</v>
      </c>
      <c r="G144" s="6"/>
      <c r="H144" s="6"/>
      <c r="I144" s="6"/>
      <c r="J144" s="6"/>
    </row>
    <row r="145">
      <c r="B145" s="6">
        <f t="shared" si="31"/>
        <v>4588.269461</v>
      </c>
      <c r="C145" s="1">
        <v>104.0</v>
      </c>
      <c r="D145" s="6">
        <f t="shared" si="32"/>
        <v>291.7028756</v>
      </c>
      <c r="E145" s="6">
        <f t="shared" si="17"/>
        <v>19.882501</v>
      </c>
      <c r="F145" s="6">
        <f t="shared" si="3"/>
        <v>271.8203746</v>
      </c>
      <c r="G145" s="6"/>
      <c r="H145" s="6"/>
      <c r="I145" s="6"/>
      <c r="J145" s="6"/>
    </row>
    <row r="146">
      <c r="B146" s="6">
        <f t="shared" si="31"/>
        <v>4281.40598</v>
      </c>
      <c r="C146" s="1">
        <v>105.0</v>
      </c>
      <c r="D146" s="6">
        <f t="shared" si="32"/>
        <v>291.7028756</v>
      </c>
      <c r="E146" s="6">
        <f t="shared" si="17"/>
        <v>18.55275925</v>
      </c>
      <c r="F146" s="6">
        <f t="shared" si="3"/>
        <v>273.1501164</v>
      </c>
      <c r="G146" s="6"/>
      <c r="H146" s="6"/>
      <c r="I146" s="6"/>
      <c r="J146" s="6"/>
    </row>
    <row r="147">
      <c r="B147" s="6">
        <f t="shared" si="31"/>
        <v>3973.826485</v>
      </c>
      <c r="C147" s="1">
        <v>106.0</v>
      </c>
      <c r="D147" s="6">
        <f t="shared" si="32"/>
        <v>291.7028756</v>
      </c>
      <c r="E147" s="6">
        <f t="shared" si="17"/>
        <v>17.21991477</v>
      </c>
      <c r="F147" s="6">
        <f t="shared" si="3"/>
        <v>274.4829609</v>
      </c>
      <c r="G147" s="6"/>
      <c r="H147" s="6"/>
      <c r="I147" s="6"/>
      <c r="J147" s="6"/>
    </row>
    <row r="148">
      <c r="B148" s="6">
        <f t="shared" si="31"/>
        <v>3665.529304</v>
      </c>
      <c r="C148" s="1">
        <v>107.0</v>
      </c>
      <c r="D148" s="6">
        <f t="shared" si="32"/>
        <v>291.7028756</v>
      </c>
      <c r="E148" s="6">
        <f t="shared" si="17"/>
        <v>15.88396032</v>
      </c>
      <c r="F148" s="6">
        <f t="shared" si="3"/>
        <v>275.8189153</v>
      </c>
      <c r="G148" s="6"/>
      <c r="H148" s="6"/>
      <c r="I148" s="6"/>
      <c r="J148" s="6"/>
    </row>
    <row r="149">
      <c r="B149" s="6">
        <f t="shared" si="31"/>
        <v>3356.512763</v>
      </c>
      <c r="C149" s="12">
        <v>108.0</v>
      </c>
      <c r="D149" s="20">
        <f t="shared" si="32"/>
        <v>291.7028756</v>
      </c>
      <c r="E149" s="11">
        <f t="shared" si="17"/>
        <v>14.54488864</v>
      </c>
      <c r="F149" s="11">
        <f t="shared" si="3"/>
        <v>277.157987</v>
      </c>
      <c r="G149" s="6"/>
      <c r="H149" s="6">
        <f t="shared" ref="H149:J149" si="33">+SUM(D$138:D$149)</f>
        <v>3500.434508</v>
      </c>
      <c r="I149" s="6">
        <f t="shared" si="33"/>
        <v>262.2351831</v>
      </c>
      <c r="J149" s="6">
        <f t="shared" si="33"/>
        <v>3238.199325</v>
      </c>
    </row>
    <row r="150">
      <c r="A150" s="1" t="s">
        <v>71</v>
      </c>
      <c r="B150" s="6">
        <f t="shared" ref="B150:B161" si="34">+$B149-($E$32-($B149*$B$24))</f>
        <v>3045.936056</v>
      </c>
      <c r="C150" s="1">
        <v>109.0</v>
      </c>
      <c r="D150" s="6">
        <f t="shared" ref="D150:D161" si="35">+$E$39</f>
        <v>287.5232002</v>
      </c>
      <c r="E150" s="6">
        <f t="shared" ref="E150:E161" si="36">+$B150*$B$24</f>
        <v>6.345700116</v>
      </c>
      <c r="F150" s="6">
        <f t="shared" si="3"/>
        <v>281.1775001</v>
      </c>
      <c r="G150" s="6"/>
      <c r="H150" s="6"/>
      <c r="I150" s="6"/>
      <c r="J150" s="6"/>
    </row>
    <row r="151">
      <c r="B151" s="6">
        <f t="shared" si="34"/>
        <v>2734.712313</v>
      </c>
      <c r="C151" s="1">
        <v>110.0</v>
      </c>
      <c r="D151" s="6">
        <f t="shared" si="35"/>
        <v>287.5232002</v>
      </c>
      <c r="E151" s="6">
        <f t="shared" si="36"/>
        <v>5.697317319</v>
      </c>
      <c r="F151" s="6">
        <f t="shared" si="3"/>
        <v>281.8258829</v>
      </c>
      <c r="G151" s="6"/>
      <c r="H151" s="6"/>
      <c r="I151" s="6"/>
      <c r="J151" s="6"/>
    </row>
    <row r="152">
      <c r="B152" s="6">
        <f t="shared" si="34"/>
        <v>2422.840188</v>
      </c>
      <c r="C152" s="1">
        <v>111.0</v>
      </c>
      <c r="D152" s="6">
        <f t="shared" si="35"/>
        <v>287.5232002</v>
      </c>
      <c r="E152" s="6">
        <f t="shared" si="36"/>
        <v>5.047583725</v>
      </c>
      <c r="F152" s="6">
        <f t="shared" si="3"/>
        <v>282.4756165</v>
      </c>
      <c r="G152" s="6"/>
      <c r="H152" s="6"/>
      <c r="I152" s="6"/>
      <c r="J152" s="6"/>
    </row>
    <row r="153">
      <c r="B153" s="6">
        <f t="shared" si="34"/>
        <v>2110.318329</v>
      </c>
      <c r="C153" s="1">
        <v>112.0</v>
      </c>
      <c r="D153" s="6">
        <f t="shared" si="35"/>
        <v>287.5232002</v>
      </c>
      <c r="E153" s="6">
        <f t="shared" si="36"/>
        <v>4.396496519</v>
      </c>
      <c r="F153" s="6">
        <f t="shared" si="3"/>
        <v>283.1267037</v>
      </c>
      <c r="G153" s="6"/>
      <c r="H153" s="6"/>
      <c r="I153" s="6"/>
      <c r="J153" s="6"/>
    </row>
    <row r="154">
      <c r="B154" s="6">
        <f t="shared" si="34"/>
        <v>1797.145383</v>
      </c>
      <c r="C154" s="1">
        <v>113.0</v>
      </c>
      <c r="D154" s="6">
        <f t="shared" si="35"/>
        <v>287.5232002</v>
      </c>
      <c r="E154" s="6">
        <f t="shared" si="36"/>
        <v>3.744052882</v>
      </c>
      <c r="F154" s="6">
        <f t="shared" si="3"/>
        <v>283.7791473</v>
      </c>
      <c r="G154" s="6"/>
      <c r="H154" s="6"/>
      <c r="I154" s="6"/>
      <c r="J154" s="6"/>
    </row>
    <row r="155">
      <c r="B155" s="6">
        <f t="shared" si="34"/>
        <v>1483.319993</v>
      </c>
      <c r="C155" s="1">
        <v>114.0</v>
      </c>
      <c r="D155" s="6">
        <f t="shared" si="35"/>
        <v>287.5232002</v>
      </c>
      <c r="E155" s="6">
        <f t="shared" si="36"/>
        <v>3.090249986</v>
      </c>
      <c r="F155" s="6">
        <f t="shared" si="3"/>
        <v>284.4329502</v>
      </c>
      <c r="G155" s="6"/>
      <c r="H155" s="6"/>
      <c r="I155" s="6"/>
      <c r="J155" s="6"/>
    </row>
    <row r="156">
      <c r="B156" s="6">
        <f t="shared" si="34"/>
        <v>1168.840801</v>
      </c>
      <c r="C156" s="1">
        <v>115.0</v>
      </c>
      <c r="D156" s="6">
        <f t="shared" si="35"/>
        <v>287.5232002</v>
      </c>
      <c r="E156" s="6">
        <f t="shared" si="36"/>
        <v>2.435085002</v>
      </c>
      <c r="F156" s="6">
        <f t="shared" si="3"/>
        <v>285.0881152</v>
      </c>
      <c r="G156" s="6"/>
      <c r="H156" s="6"/>
      <c r="I156" s="6"/>
      <c r="J156" s="6"/>
    </row>
    <row r="157">
      <c r="B157" s="6">
        <f t="shared" si="34"/>
        <v>853.7064433</v>
      </c>
      <c r="C157" s="1">
        <v>116.0</v>
      </c>
      <c r="D157" s="6">
        <f t="shared" si="35"/>
        <v>287.5232002</v>
      </c>
      <c r="E157" s="6">
        <f t="shared" si="36"/>
        <v>1.77855509</v>
      </c>
      <c r="F157" s="6">
        <f t="shared" si="3"/>
        <v>285.7446451</v>
      </c>
      <c r="G157" s="6"/>
      <c r="H157" s="6"/>
      <c r="I157" s="6"/>
      <c r="J157" s="6"/>
    </row>
    <row r="158">
      <c r="B158" s="6">
        <f t="shared" si="34"/>
        <v>537.9155559</v>
      </c>
      <c r="C158" s="1">
        <v>117.0</v>
      </c>
      <c r="D158" s="6">
        <f t="shared" si="35"/>
        <v>287.5232002</v>
      </c>
      <c r="E158" s="6">
        <f t="shared" si="36"/>
        <v>1.120657408</v>
      </c>
      <c r="F158" s="6">
        <f t="shared" si="3"/>
        <v>286.4025428</v>
      </c>
      <c r="G158" s="6"/>
      <c r="H158" s="6"/>
      <c r="I158" s="6"/>
      <c r="J158" s="6"/>
    </row>
    <row r="159">
      <c r="B159" s="6">
        <f t="shared" si="34"/>
        <v>221.4667707</v>
      </c>
      <c r="C159" s="1">
        <v>118.0</v>
      </c>
      <c r="D159" s="6">
        <f t="shared" si="35"/>
        <v>287.5232002</v>
      </c>
      <c r="E159" s="6">
        <f t="shared" si="36"/>
        <v>0.4613891056</v>
      </c>
      <c r="F159" s="6">
        <f t="shared" si="3"/>
        <v>287.0618111</v>
      </c>
      <c r="G159" s="6"/>
      <c r="H159" s="6"/>
      <c r="I159" s="6"/>
      <c r="J159" s="6"/>
    </row>
    <row r="160">
      <c r="B160" s="6">
        <f t="shared" si="34"/>
        <v>-95.64128275</v>
      </c>
      <c r="C160" s="1">
        <v>119.0</v>
      </c>
      <c r="D160" s="6">
        <f t="shared" si="35"/>
        <v>287.5232002</v>
      </c>
      <c r="E160" s="6">
        <f t="shared" si="36"/>
        <v>-0.1992526724</v>
      </c>
      <c r="F160" s="6">
        <f t="shared" si="3"/>
        <v>287.7224529</v>
      </c>
      <c r="G160" s="6"/>
      <c r="H160" s="6"/>
      <c r="I160" s="6"/>
      <c r="J160" s="6"/>
    </row>
    <row r="161">
      <c r="B161" s="11">
        <f t="shared" si="34"/>
        <v>-413.409978</v>
      </c>
      <c r="C161" s="12">
        <v>120.0</v>
      </c>
      <c r="D161" s="20">
        <f t="shared" si="35"/>
        <v>287.5232002</v>
      </c>
      <c r="E161" s="11">
        <f t="shared" si="36"/>
        <v>-0.8612707875</v>
      </c>
      <c r="F161" s="11">
        <f t="shared" si="3"/>
        <v>288.384471</v>
      </c>
      <c r="G161" s="6"/>
      <c r="H161" s="6">
        <f t="shared" ref="H161:J161" si="37">+SUM(D$150:D$161)</f>
        <v>3450.278402</v>
      </c>
      <c r="I161" s="6">
        <f t="shared" si="37"/>
        <v>33.05656369</v>
      </c>
      <c r="J161" s="6">
        <f t="shared" si="37"/>
        <v>3417.221839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3.63"/>
  </cols>
  <sheetData>
    <row r="1">
      <c r="A1" s="1" t="s">
        <v>0</v>
      </c>
      <c r="B1" s="2">
        <v>1.68E7</v>
      </c>
      <c r="D1" s="1" t="s">
        <v>1</v>
      </c>
    </row>
    <row r="2">
      <c r="A2" s="1" t="s">
        <v>2</v>
      </c>
      <c r="B2" s="1">
        <v>38.4</v>
      </c>
      <c r="D2" s="1" t="s">
        <v>3</v>
      </c>
    </row>
    <row r="3">
      <c r="A3" s="1" t="s">
        <v>4</v>
      </c>
      <c r="B3" s="3">
        <f>+$B$2*$B$1/100</f>
        <v>6451200</v>
      </c>
    </row>
    <row r="4">
      <c r="A4" s="1" t="s">
        <v>5</v>
      </c>
      <c r="B4" s="1">
        <f>5.5-$B$10</f>
        <v>5.2</v>
      </c>
      <c r="D4" s="1" t="s">
        <v>6</v>
      </c>
    </row>
    <row r="5">
      <c r="A5" s="1" t="s">
        <v>7</v>
      </c>
      <c r="B5" s="1">
        <v>30500.0</v>
      </c>
      <c r="D5" s="1" t="s">
        <v>8</v>
      </c>
    </row>
    <row r="6">
      <c r="A6" s="1" t="s">
        <v>9</v>
      </c>
      <c r="B6" s="1">
        <v>10.0</v>
      </c>
    </row>
    <row r="8">
      <c r="A8" s="1" t="s">
        <v>10</v>
      </c>
      <c r="B8" s="1">
        <v>5.0</v>
      </c>
      <c r="D8" s="1" t="s">
        <v>32</v>
      </c>
      <c r="F8" s="1" t="s">
        <v>12</v>
      </c>
      <c r="H8" s="1" t="s">
        <v>13</v>
      </c>
    </row>
    <row r="9">
      <c r="A9" s="17" t="s">
        <v>72</v>
      </c>
      <c r="B9" s="1">
        <v>30.0</v>
      </c>
      <c r="D9" s="1" t="s">
        <v>14</v>
      </c>
      <c r="E9" s="1" t="s">
        <v>15</v>
      </c>
      <c r="F9" s="1" t="s">
        <v>16</v>
      </c>
    </row>
    <row r="10">
      <c r="A10" s="1" t="s">
        <v>34</v>
      </c>
      <c r="B10" s="1">
        <f>$B9*$B11</f>
        <v>0.3</v>
      </c>
      <c r="D10" s="1">
        <v>1.0</v>
      </c>
      <c r="E10" s="1">
        <v>1559.32</v>
      </c>
      <c r="F10" s="1">
        <v>2376.57</v>
      </c>
      <c r="H10" s="8" t="s">
        <v>73</v>
      </c>
      <c r="I10" s="21">
        <v>60.0</v>
      </c>
      <c r="P10" s="22" t="s">
        <v>74</v>
      </c>
      <c r="Q10" s="22" t="s">
        <v>75</v>
      </c>
    </row>
    <row r="11">
      <c r="A11" s="1" t="s">
        <v>35</v>
      </c>
      <c r="B11" s="1">
        <v>0.01</v>
      </c>
      <c r="D11" s="1">
        <v>2.0</v>
      </c>
      <c r="E11" s="1">
        <v>1430.26</v>
      </c>
      <c r="F11" s="1">
        <v>2505.63</v>
      </c>
      <c r="H11" s="8" t="s">
        <v>76</v>
      </c>
      <c r="I11" s="21">
        <v>7.0</v>
      </c>
      <c r="P11" s="23">
        <f>3.26*(2.718^(0.0579*$I$10))</f>
        <v>105.1478018</v>
      </c>
      <c r="Q11" s="23">
        <f>(10.9)+(-0.102*$I$10)+(0.00312*($I$10^2))+(-0.0000319*($I$10^3))</f>
        <v>9.1216</v>
      </c>
    </row>
    <row r="12">
      <c r="A12" s="1" t="s">
        <v>36</v>
      </c>
      <c r="B12" s="1">
        <v>10.0</v>
      </c>
      <c r="D12" s="1">
        <v>3.0</v>
      </c>
      <c r="E12" s="1">
        <v>1294.18</v>
      </c>
      <c r="F12" s="1">
        <v>2641.7</v>
      </c>
      <c r="H12" s="8" t="s">
        <v>77</v>
      </c>
      <c r="I12" s="21">
        <v>23.0</v>
      </c>
      <c r="J12" s="24" t="s">
        <v>78</v>
      </c>
      <c r="K12" s="1" t="s">
        <v>79</v>
      </c>
      <c r="L12" s="1" t="s">
        <v>17</v>
      </c>
      <c r="N12" s="1" t="s">
        <v>22</v>
      </c>
      <c r="P12" s="25" t="s">
        <v>80</v>
      </c>
      <c r="Q12" s="26"/>
      <c r="R12" s="26"/>
    </row>
    <row r="13">
      <c r="A13" s="1" t="s">
        <v>37</v>
      </c>
      <c r="B13" s="1">
        <f>$B9*$B12</f>
        <v>300</v>
      </c>
      <c r="D13" s="1">
        <v>4.0</v>
      </c>
      <c r="E13" s="1">
        <v>1150.72</v>
      </c>
      <c r="F13" s="1">
        <v>2785.17</v>
      </c>
      <c r="H13" s="1" t="s">
        <v>45</v>
      </c>
      <c r="I13" s="27">
        <f t="shared" ref="I13:I22" si="1">$I$12*$J13</f>
        <v>368</v>
      </c>
      <c r="J13" s="27">
        <f>$B$12+(($I$10/100)*$B$12)</f>
        <v>16</v>
      </c>
      <c r="K13" s="1">
        <f>5.5-($I$11*$B$11)</f>
        <v>5.43</v>
      </c>
      <c r="L13" s="1">
        <f t="shared" ref="L13:L22" si="2">$K13/(100*12)</f>
        <v>0.004525</v>
      </c>
      <c r="N13" s="6">
        <f t="shared" ref="N13:N22" si="3">+$B$5*((($L13*((1+$L13)^$B$29))/(((1+$L13)^$B$29)-1)))</f>
        <v>329.9482442</v>
      </c>
      <c r="P13" s="26">
        <f t="shared" ref="P13:P22" si="4">($P$11*$Q13)+$Q$11</f>
        <v>114.2694018</v>
      </c>
      <c r="Q13" s="26">
        <v>1.0</v>
      </c>
      <c r="R13" s="26">
        <f t="shared" ref="R13:R22" si="5">$I$12*P13</f>
        <v>2628.196241</v>
      </c>
    </row>
    <row r="14">
      <c r="D14" s="1">
        <v>5.0</v>
      </c>
      <c r="E14" s="1">
        <v>999.47</v>
      </c>
      <c r="F14" s="1">
        <v>2936.42</v>
      </c>
      <c r="H14" s="1" t="s">
        <v>46</v>
      </c>
      <c r="I14" s="27">
        <f t="shared" si="1"/>
        <v>588.8</v>
      </c>
      <c r="J14" s="27">
        <f t="shared" ref="J14:J22" si="6">J13+(($I$10/100)*$J13)</f>
        <v>25.6</v>
      </c>
      <c r="K14" s="1">
        <f t="shared" ref="K14:K22" si="7">$K13-($I$11*$B$11)</f>
        <v>5.36</v>
      </c>
      <c r="L14" s="1">
        <f t="shared" si="2"/>
        <v>0.004466666667</v>
      </c>
      <c r="N14" s="6">
        <f t="shared" si="3"/>
        <v>328.8933427</v>
      </c>
      <c r="P14" s="26">
        <f t="shared" si="4"/>
        <v>219.4172035</v>
      </c>
      <c r="Q14" s="26">
        <v>2.0</v>
      </c>
      <c r="R14" s="26">
        <f t="shared" si="5"/>
        <v>5046.595681</v>
      </c>
    </row>
    <row r="15">
      <c r="A15" s="1"/>
      <c r="B15" s="1"/>
      <c r="D15" s="1">
        <v>6.0</v>
      </c>
      <c r="E15" s="1">
        <v>840.0</v>
      </c>
      <c r="F15" s="1">
        <v>3095.89</v>
      </c>
      <c r="H15" s="1" t="s">
        <v>47</v>
      </c>
      <c r="I15" s="27">
        <f t="shared" si="1"/>
        <v>942.08</v>
      </c>
      <c r="J15" s="27">
        <f t="shared" si="6"/>
        <v>40.96</v>
      </c>
      <c r="K15" s="1">
        <f t="shared" si="7"/>
        <v>5.29</v>
      </c>
      <c r="L15" s="1">
        <f t="shared" si="2"/>
        <v>0.004408333333</v>
      </c>
      <c r="N15" s="6">
        <f t="shared" si="3"/>
        <v>327.8404449</v>
      </c>
      <c r="P15" s="26">
        <f t="shared" si="4"/>
        <v>324.5650053</v>
      </c>
      <c r="Q15" s="26">
        <v>3.0</v>
      </c>
      <c r="R15" s="26">
        <f t="shared" si="5"/>
        <v>7464.995122</v>
      </c>
    </row>
    <row r="16">
      <c r="A16" s="1"/>
      <c r="B16" s="19"/>
      <c r="D16" s="1"/>
      <c r="E16" s="1"/>
      <c r="F16" s="1"/>
      <c r="H16" s="1" t="s">
        <v>60</v>
      </c>
      <c r="I16" s="27">
        <f t="shared" si="1"/>
        <v>1507.328</v>
      </c>
      <c r="J16" s="27">
        <f t="shared" si="6"/>
        <v>65.536</v>
      </c>
      <c r="K16" s="1">
        <f t="shared" si="7"/>
        <v>5.22</v>
      </c>
      <c r="L16" s="1">
        <f t="shared" si="2"/>
        <v>0.00435</v>
      </c>
      <c r="N16" s="6">
        <f t="shared" si="3"/>
        <v>326.7895525</v>
      </c>
      <c r="P16" s="26">
        <f t="shared" si="4"/>
        <v>429.7128071</v>
      </c>
      <c r="Q16" s="26">
        <v>4.0</v>
      </c>
      <c r="R16" s="26">
        <f t="shared" si="5"/>
        <v>9883.394562</v>
      </c>
    </row>
    <row r="17">
      <c r="A17" s="1"/>
      <c r="B17" s="19"/>
      <c r="D17" s="1"/>
      <c r="E17" s="1"/>
      <c r="F17" s="1"/>
      <c r="H17" s="1" t="s">
        <v>61</v>
      </c>
      <c r="I17" s="27">
        <f t="shared" si="1"/>
        <v>2411.7248</v>
      </c>
      <c r="J17" s="27">
        <f t="shared" si="6"/>
        <v>104.8576</v>
      </c>
      <c r="K17" s="1">
        <f t="shared" si="7"/>
        <v>5.15</v>
      </c>
      <c r="L17" s="1">
        <f t="shared" si="2"/>
        <v>0.004291666667</v>
      </c>
      <c r="N17" s="6">
        <f t="shared" si="3"/>
        <v>325.7406671</v>
      </c>
      <c r="P17" s="26">
        <f t="shared" si="4"/>
        <v>534.8606088</v>
      </c>
      <c r="Q17" s="26">
        <v>5.0</v>
      </c>
      <c r="R17" s="26">
        <f t="shared" si="5"/>
        <v>12301.794</v>
      </c>
    </row>
    <row r="18">
      <c r="A18" s="1"/>
      <c r="B18" s="19"/>
      <c r="D18" s="1"/>
      <c r="E18" s="1"/>
      <c r="F18" s="1"/>
      <c r="H18" s="1" t="s">
        <v>62</v>
      </c>
      <c r="I18" s="27">
        <f t="shared" si="1"/>
        <v>3858.75968</v>
      </c>
      <c r="J18" s="27">
        <f t="shared" si="6"/>
        <v>167.77216</v>
      </c>
      <c r="K18" s="1">
        <f t="shared" si="7"/>
        <v>5.08</v>
      </c>
      <c r="L18" s="1">
        <f t="shared" si="2"/>
        <v>0.004233333333</v>
      </c>
      <c r="N18" s="6">
        <f t="shared" si="3"/>
        <v>324.6937904</v>
      </c>
      <c r="P18" s="26">
        <f t="shared" si="4"/>
        <v>640.0084106</v>
      </c>
      <c r="Q18" s="26">
        <v>6.0</v>
      </c>
      <c r="R18" s="26">
        <f t="shared" si="5"/>
        <v>14720.19344</v>
      </c>
    </row>
    <row r="19">
      <c r="D19" s="1">
        <v>7.0</v>
      </c>
      <c r="E19" s="1">
        <v>671.88</v>
      </c>
      <c r="F19" s="1">
        <v>3264.01</v>
      </c>
      <c r="H19" s="1" t="s">
        <v>63</v>
      </c>
      <c r="I19" s="27">
        <f t="shared" si="1"/>
        <v>6174.015488</v>
      </c>
      <c r="J19" s="27">
        <f t="shared" si="6"/>
        <v>268.435456</v>
      </c>
      <c r="K19" s="1">
        <f t="shared" si="7"/>
        <v>5.01</v>
      </c>
      <c r="L19" s="1">
        <f t="shared" si="2"/>
        <v>0.004175</v>
      </c>
      <c r="N19" s="6">
        <f t="shared" si="3"/>
        <v>323.6489239</v>
      </c>
      <c r="P19" s="26">
        <f t="shared" si="4"/>
        <v>745.1562124</v>
      </c>
      <c r="Q19" s="26">
        <v>7.0</v>
      </c>
      <c r="R19" s="26">
        <f t="shared" si="5"/>
        <v>17138.59288</v>
      </c>
    </row>
    <row r="20">
      <c r="A20" s="1"/>
      <c r="B20" s="1"/>
      <c r="D20" s="1">
        <v>8.0</v>
      </c>
      <c r="E20" s="1">
        <v>494.62</v>
      </c>
      <c r="F20" s="1">
        <v>3441.27</v>
      </c>
      <c r="H20" s="1" t="s">
        <v>64</v>
      </c>
      <c r="I20" s="27">
        <f t="shared" si="1"/>
        <v>9878.424781</v>
      </c>
      <c r="J20" s="27">
        <f t="shared" si="6"/>
        <v>429.4967296</v>
      </c>
      <c r="K20" s="1">
        <f t="shared" si="7"/>
        <v>4.94</v>
      </c>
      <c r="L20" s="1">
        <f t="shared" si="2"/>
        <v>0.004116666667</v>
      </c>
      <c r="N20" s="6">
        <f t="shared" si="3"/>
        <v>322.6060693</v>
      </c>
      <c r="P20" s="26">
        <f t="shared" si="4"/>
        <v>850.3040141</v>
      </c>
      <c r="Q20" s="26">
        <v>8.0</v>
      </c>
      <c r="R20" s="26">
        <f t="shared" si="5"/>
        <v>19556.99232</v>
      </c>
    </row>
    <row r="21">
      <c r="A21" s="1"/>
      <c r="B21" s="1"/>
      <c r="D21" s="1">
        <v>9.0</v>
      </c>
      <c r="E21" s="1">
        <v>307.73</v>
      </c>
      <c r="F21" s="1">
        <v>3628.15</v>
      </c>
      <c r="H21" s="1" t="s">
        <v>65</v>
      </c>
      <c r="I21" s="27">
        <f t="shared" si="1"/>
        <v>15805.47965</v>
      </c>
      <c r="J21" s="27">
        <f t="shared" si="6"/>
        <v>687.1947674</v>
      </c>
      <c r="K21" s="1">
        <f t="shared" si="7"/>
        <v>4.87</v>
      </c>
      <c r="L21" s="1">
        <f t="shared" si="2"/>
        <v>0.004058333333</v>
      </c>
      <c r="N21" s="6">
        <f t="shared" si="3"/>
        <v>321.565228</v>
      </c>
      <c r="P21" s="26">
        <f t="shared" si="4"/>
        <v>955.4518159</v>
      </c>
      <c r="Q21" s="26">
        <v>9.0</v>
      </c>
      <c r="R21" s="26">
        <f t="shared" si="5"/>
        <v>21975.39177</v>
      </c>
    </row>
    <row r="22">
      <c r="A22" s="1"/>
      <c r="B22" s="1"/>
      <c r="D22" s="1">
        <v>10.0</v>
      </c>
      <c r="E22" s="1">
        <v>110.7</v>
      </c>
      <c r="F22" s="1">
        <v>3825.19</v>
      </c>
      <c r="H22" s="1" t="s">
        <v>81</v>
      </c>
      <c r="I22" s="27">
        <f t="shared" si="1"/>
        <v>25288.76744</v>
      </c>
      <c r="J22" s="27">
        <f t="shared" si="6"/>
        <v>1099.511628</v>
      </c>
      <c r="K22" s="1">
        <f t="shared" si="7"/>
        <v>4.8</v>
      </c>
      <c r="L22" s="1">
        <f t="shared" si="2"/>
        <v>0.004</v>
      </c>
      <c r="N22" s="6">
        <f t="shared" si="3"/>
        <v>320.5264016</v>
      </c>
      <c r="P22" s="26">
        <f t="shared" si="4"/>
        <v>1060.599618</v>
      </c>
      <c r="Q22" s="26">
        <v>10.0</v>
      </c>
      <c r="R22" s="26">
        <f t="shared" si="5"/>
        <v>24393.79121</v>
      </c>
    </row>
    <row r="23">
      <c r="A23" s="1"/>
      <c r="B23" s="1"/>
      <c r="E23" s="1" t="s">
        <v>19</v>
      </c>
      <c r="F23" s="1" t="s">
        <v>20</v>
      </c>
    </row>
    <row r="24">
      <c r="E24" s="1">
        <f>+SUM($E10:$E22)</f>
        <v>8858.88</v>
      </c>
      <c r="F24" s="1">
        <f>+SUM($F10:$F22)</f>
        <v>30500</v>
      </c>
    </row>
    <row r="26">
      <c r="E26" s="1" t="s">
        <v>38</v>
      </c>
      <c r="G26" s="7">
        <f>base!I28-I33</f>
        <v>9051.307175</v>
      </c>
    </row>
    <row r="27">
      <c r="E27" s="1"/>
      <c r="G27" s="18"/>
    </row>
    <row r="28">
      <c r="A28" s="1"/>
      <c r="B28" s="1"/>
    </row>
    <row r="29">
      <c r="A29" s="1" t="s">
        <v>18</v>
      </c>
      <c r="B29" s="1">
        <f>+$B$6*12</f>
        <v>120</v>
      </c>
    </row>
    <row r="30">
      <c r="A30" s="1"/>
      <c r="D30" s="5"/>
      <c r="E30" s="6"/>
      <c r="H30" s="1" t="s">
        <v>23</v>
      </c>
      <c r="I30" s="1" t="s">
        <v>19</v>
      </c>
      <c r="J30" s="1" t="s">
        <v>20</v>
      </c>
    </row>
    <row r="31">
      <c r="A31" s="1"/>
      <c r="D31" s="5"/>
      <c r="E31" s="6"/>
      <c r="H31" s="1"/>
      <c r="I31" s="1"/>
      <c r="J31" s="1"/>
    </row>
    <row r="32">
      <c r="A32" s="1"/>
      <c r="D32" s="5"/>
      <c r="E32" s="6"/>
      <c r="H32" s="1"/>
      <c r="I32" s="1"/>
      <c r="J32" s="1"/>
    </row>
    <row r="33">
      <c r="A33" s="1"/>
      <c r="D33" s="5"/>
      <c r="E33" s="6"/>
      <c r="H33" s="7">
        <f>$I$33+$J$33</f>
        <v>26594.90176</v>
      </c>
      <c r="I33" s="7">
        <f t="shared" ref="I33:J33" si="8">I$53+I$65+I$77+I$89+I$101+I$113+I$125+I$137+I$149+I$161</f>
        <v>169.3105583</v>
      </c>
      <c r="J33" s="7">
        <f t="shared" si="8"/>
        <v>26425.59121</v>
      </c>
    </row>
    <row r="34">
      <c r="A34" s="1"/>
      <c r="D34" s="5"/>
      <c r="E34" s="6"/>
      <c r="H34" s="7"/>
      <c r="I34" s="7"/>
      <c r="J34" s="7"/>
    </row>
    <row r="35">
      <c r="A35" s="1"/>
      <c r="D35" s="5"/>
      <c r="E35" s="6"/>
      <c r="F35" s="6"/>
      <c r="H35" s="7"/>
      <c r="I35" s="7"/>
      <c r="J35" s="7"/>
    </row>
    <row r="36">
      <c r="A36" s="1"/>
      <c r="D36" s="5"/>
      <c r="E36" s="6"/>
      <c r="H36" s="7"/>
      <c r="I36" s="7"/>
      <c r="J36" s="7"/>
    </row>
    <row r="37">
      <c r="A37" s="1"/>
      <c r="D37" s="5"/>
      <c r="E37" s="6"/>
      <c r="H37" s="7"/>
      <c r="I37" s="7"/>
      <c r="J37" s="7"/>
    </row>
    <row r="38">
      <c r="A38" s="1"/>
      <c r="D38" s="5"/>
      <c r="E38" s="6"/>
      <c r="H38" s="7"/>
      <c r="I38" s="7"/>
      <c r="J38" s="7"/>
    </row>
    <row r="39">
      <c r="A39" s="1"/>
      <c r="D39" s="5"/>
      <c r="E39" s="6"/>
      <c r="H39" s="7"/>
      <c r="I39" s="7"/>
      <c r="J39" s="7"/>
    </row>
    <row r="40">
      <c r="A40" s="1"/>
    </row>
    <row r="41">
      <c r="B41" s="1" t="s">
        <v>20</v>
      </c>
      <c r="C41" s="1" t="s">
        <v>25</v>
      </c>
      <c r="D41" s="9" t="s">
        <v>26</v>
      </c>
      <c r="E41" s="9" t="s">
        <v>27</v>
      </c>
      <c r="F41" s="9" t="s">
        <v>28</v>
      </c>
      <c r="G41" s="9"/>
      <c r="H41" s="9" t="s">
        <v>29</v>
      </c>
      <c r="I41" s="9" t="s">
        <v>27</v>
      </c>
      <c r="J41" s="9" t="s">
        <v>28</v>
      </c>
    </row>
    <row r="42">
      <c r="A42" s="1" t="s">
        <v>82</v>
      </c>
      <c r="B42" s="1">
        <f>+$B$5</f>
        <v>30500</v>
      </c>
      <c r="C42" s="1">
        <v>1.0</v>
      </c>
      <c r="D42" s="6">
        <f t="shared" ref="D42:D53" si="9">+$N$13</f>
        <v>329.9482442</v>
      </c>
      <c r="E42" s="6">
        <f>+$B$5*$L$13</f>
        <v>138.0125</v>
      </c>
      <c r="F42" s="6">
        <f t="shared" ref="F42:F161" si="10">+$D42-ABS($E42)</f>
        <v>191.9357442</v>
      </c>
      <c r="G42" s="6"/>
      <c r="H42" s="6"/>
      <c r="I42" s="6"/>
      <c r="J42" s="6"/>
    </row>
    <row r="43">
      <c r="A43" s="1">
        <f>$K$13</f>
        <v>5.43</v>
      </c>
      <c r="B43" s="7">
        <f t="shared" ref="B43:B53" si="11">+$B42-($N$13-($B42*$L$13))</f>
        <v>30308.06426</v>
      </c>
      <c r="C43" s="1">
        <v>2.0</v>
      </c>
      <c r="D43" s="6">
        <f t="shared" si="9"/>
        <v>329.9482442</v>
      </c>
      <c r="E43" s="6">
        <f t="shared" ref="E43:E53" si="12">+$B43*$L$13</f>
        <v>137.1439908</v>
      </c>
      <c r="F43" s="6">
        <f t="shared" si="10"/>
        <v>192.8042534</v>
      </c>
      <c r="G43" s="6"/>
      <c r="H43" s="6"/>
      <c r="I43" s="6"/>
      <c r="J43" s="6"/>
    </row>
    <row r="44">
      <c r="B44" s="7">
        <f t="shared" si="11"/>
        <v>30115.26</v>
      </c>
      <c r="C44" s="1">
        <v>3.0</v>
      </c>
      <c r="D44" s="6">
        <f t="shared" si="9"/>
        <v>329.9482442</v>
      </c>
      <c r="E44" s="6">
        <f t="shared" si="12"/>
        <v>136.2715515</v>
      </c>
      <c r="F44" s="6">
        <f t="shared" si="10"/>
        <v>193.6766927</v>
      </c>
      <c r="G44" s="6"/>
      <c r="H44" s="6"/>
      <c r="I44" s="6"/>
      <c r="J44" s="6"/>
    </row>
    <row r="45">
      <c r="B45" s="7">
        <f t="shared" si="11"/>
        <v>29921.58331</v>
      </c>
      <c r="C45" s="1">
        <v>4.0</v>
      </c>
      <c r="D45" s="6">
        <f t="shared" si="9"/>
        <v>329.9482442</v>
      </c>
      <c r="E45" s="6">
        <f t="shared" si="12"/>
        <v>135.3951645</v>
      </c>
      <c r="F45" s="6">
        <f t="shared" si="10"/>
        <v>194.5530797</v>
      </c>
      <c r="G45" s="6"/>
      <c r="H45" s="6"/>
      <c r="I45" s="6"/>
      <c r="J45" s="6"/>
    </row>
    <row r="46">
      <c r="B46" s="7">
        <f t="shared" si="11"/>
        <v>29727.03023</v>
      </c>
      <c r="C46" s="1">
        <v>5.0</v>
      </c>
      <c r="D46" s="6">
        <f t="shared" si="9"/>
        <v>329.9482442</v>
      </c>
      <c r="E46" s="6">
        <f t="shared" si="12"/>
        <v>134.5148118</v>
      </c>
      <c r="F46" s="6">
        <f t="shared" si="10"/>
        <v>195.4334324</v>
      </c>
      <c r="G46" s="6"/>
      <c r="H46" s="6"/>
      <c r="I46" s="6"/>
      <c r="J46" s="6"/>
    </row>
    <row r="47">
      <c r="B47" s="7">
        <f t="shared" si="11"/>
        <v>29531.5968</v>
      </c>
      <c r="C47" s="1">
        <v>6.0</v>
      </c>
      <c r="D47" s="6">
        <f t="shared" si="9"/>
        <v>329.9482442</v>
      </c>
      <c r="E47" s="6">
        <f t="shared" si="12"/>
        <v>133.6304755</v>
      </c>
      <c r="F47" s="6">
        <f t="shared" si="10"/>
        <v>196.3177687</v>
      </c>
      <c r="G47" s="6"/>
      <c r="H47" s="6"/>
      <c r="I47" s="6"/>
      <c r="J47" s="6"/>
    </row>
    <row r="48">
      <c r="B48" s="7">
        <f t="shared" si="11"/>
        <v>29335.27903</v>
      </c>
      <c r="C48" s="1">
        <v>7.0</v>
      </c>
      <c r="D48" s="6">
        <f t="shared" si="9"/>
        <v>329.9482442</v>
      </c>
      <c r="E48" s="6">
        <f t="shared" si="12"/>
        <v>132.7421376</v>
      </c>
      <c r="F48" s="6">
        <f t="shared" si="10"/>
        <v>197.2061066</v>
      </c>
      <c r="G48" s="6"/>
      <c r="H48" s="6"/>
      <c r="I48" s="6"/>
      <c r="J48" s="6"/>
    </row>
    <row r="49">
      <c r="B49" s="7">
        <f t="shared" si="11"/>
        <v>29138.07292</v>
      </c>
      <c r="C49" s="1">
        <v>8.0</v>
      </c>
      <c r="D49" s="6">
        <f t="shared" si="9"/>
        <v>329.9482442</v>
      </c>
      <c r="E49" s="6">
        <f t="shared" si="12"/>
        <v>131.84978</v>
      </c>
      <c r="F49" s="6">
        <f t="shared" si="10"/>
        <v>198.0984642</v>
      </c>
      <c r="G49" s="6"/>
      <c r="H49" s="6"/>
      <c r="I49" s="6"/>
      <c r="J49" s="6"/>
    </row>
    <row r="50">
      <c r="B50" s="7">
        <f t="shared" si="11"/>
        <v>28939.97446</v>
      </c>
      <c r="C50" s="1">
        <v>9.0</v>
      </c>
      <c r="D50" s="6">
        <f t="shared" si="9"/>
        <v>329.9482442</v>
      </c>
      <c r="E50" s="6">
        <f t="shared" si="12"/>
        <v>130.9533844</v>
      </c>
      <c r="F50" s="6">
        <f t="shared" si="10"/>
        <v>198.9948598</v>
      </c>
      <c r="G50" s="6"/>
      <c r="H50" s="6"/>
      <c r="I50" s="6"/>
      <c r="J50" s="6"/>
    </row>
    <row r="51">
      <c r="B51" s="7">
        <f t="shared" si="11"/>
        <v>28740.9796</v>
      </c>
      <c r="C51" s="1">
        <v>10.0</v>
      </c>
      <c r="D51" s="6">
        <f t="shared" si="9"/>
        <v>329.9482442</v>
      </c>
      <c r="E51" s="6">
        <f t="shared" si="12"/>
        <v>130.0529327</v>
      </c>
      <c r="F51" s="6">
        <f t="shared" si="10"/>
        <v>199.8953115</v>
      </c>
      <c r="G51" s="6"/>
      <c r="H51" s="6"/>
      <c r="I51" s="6"/>
      <c r="J51" s="6"/>
    </row>
    <row r="52">
      <c r="B52" s="7">
        <f t="shared" si="11"/>
        <v>28541.08429</v>
      </c>
      <c r="C52" s="1">
        <v>11.0</v>
      </c>
      <c r="D52" s="6">
        <f t="shared" si="9"/>
        <v>329.9482442</v>
      </c>
      <c r="E52" s="6">
        <f t="shared" si="12"/>
        <v>129.1484064</v>
      </c>
      <c r="F52" s="6">
        <f t="shared" si="10"/>
        <v>200.7998378</v>
      </c>
      <c r="G52" s="6"/>
      <c r="H52" s="6"/>
      <c r="I52" s="6"/>
      <c r="J52" s="6"/>
    </row>
    <row r="53">
      <c r="A53" s="28" t="s">
        <v>83</v>
      </c>
      <c r="B53" s="7">
        <f t="shared" si="11"/>
        <v>28340.28445</v>
      </c>
      <c r="C53" s="12">
        <v>12.0</v>
      </c>
      <c r="D53" s="11">
        <f t="shared" si="9"/>
        <v>329.9482442</v>
      </c>
      <c r="E53" s="11">
        <f t="shared" si="12"/>
        <v>128.2397871</v>
      </c>
      <c r="F53" s="11">
        <f t="shared" si="10"/>
        <v>201.708457</v>
      </c>
      <c r="G53" s="6"/>
      <c r="H53" s="6">
        <f t="shared" ref="H53:J53" si="13">+SUM(D$42:D$53)</f>
        <v>3959.37893</v>
      </c>
      <c r="I53" s="6">
        <f t="shared" si="13"/>
        <v>1597.954922</v>
      </c>
      <c r="J53" s="6">
        <f t="shared" si="13"/>
        <v>2361.424008</v>
      </c>
    </row>
    <row r="54">
      <c r="A54" s="1" t="s">
        <v>82</v>
      </c>
      <c r="B54" s="6">
        <f>+$A$56-($N$14-($A$56*$L$14))</f>
        <v>27768.33398</v>
      </c>
      <c r="C54" s="1">
        <v>13.0</v>
      </c>
      <c r="D54" s="6">
        <f t="shared" ref="D54:D65" si="14">$N$14</f>
        <v>328.8933427</v>
      </c>
      <c r="E54" s="6">
        <f t="shared" ref="E54:E65" si="15">+$B54*$L$14</f>
        <v>124.0318918</v>
      </c>
      <c r="F54" s="6">
        <f t="shared" si="10"/>
        <v>204.8614509</v>
      </c>
      <c r="G54" s="6"/>
      <c r="H54" s="6"/>
      <c r="I54" s="6"/>
      <c r="J54" s="6"/>
    </row>
    <row r="55">
      <c r="A55" s="1">
        <f>$K$14</f>
        <v>5.36</v>
      </c>
      <c r="B55" s="6">
        <f t="shared" ref="B55:B65" si="16">+$B54-($N$14-($B54*$L$14))</f>
        <v>27563.47253</v>
      </c>
      <c r="C55" s="1">
        <v>14.0</v>
      </c>
      <c r="D55" s="6">
        <f t="shared" si="14"/>
        <v>328.8933427</v>
      </c>
      <c r="E55" s="6">
        <f t="shared" si="15"/>
        <v>123.116844</v>
      </c>
      <c r="F55" s="6">
        <f t="shared" si="10"/>
        <v>205.7764987</v>
      </c>
      <c r="G55" s="6"/>
      <c r="H55" s="6"/>
      <c r="I55" s="6"/>
      <c r="J55" s="6"/>
    </row>
    <row r="56">
      <c r="A56" s="7">
        <f>$B53-$I$13</f>
        <v>27972.28445</v>
      </c>
      <c r="B56" s="6">
        <f t="shared" si="16"/>
        <v>27357.69603</v>
      </c>
      <c r="C56" s="1">
        <v>15.0</v>
      </c>
      <c r="D56" s="6">
        <f t="shared" si="14"/>
        <v>328.8933427</v>
      </c>
      <c r="E56" s="6">
        <f t="shared" si="15"/>
        <v>122.1977089</v>
      </c>
      <c r="F56" s="6">
        <f t="shared" si="10"/>
        <v>206.6956337</v>
      </c>
      <c r="G56" s="6"/>
      <c r="H56" s="6"/>
      <c r="I56" s="6"/>
      <c r="J56" s="6"/>
    </row>
    <row r="57">
      <c r="B57" s="6">
        <f t="shared" si="16"/>
        <v>27151.00039</v>
      </c>
      <c r="C57" s="1">
        <v>16.0</v>
      </c>
      <c r="D57" s="6">
        <f t="shared" si="14"/>
        <v>328.8933427</v>
      </c>
      <c r="E57" s="6">
        <f t="shared" si="15"/>
        <v>121.2744684</v>
      </c>
      <c r="F57" s="6">
        <f t="shared" si="10"/>
        <v>207.6188742</v>
      </c>
      <c r="G57" s="6"/>
      <c r="H57" s="6"/>
      <c r="I57" s="6"/>
      <c r="J57" s="6"/>
    </row>
    <row r="58">
      <c r="B58" s="6">
        <f t="shared" si="16"/>
        <v>26943.38152</v>
      </c>
      <c r="C58" s="1">
        <v>17.0</v>
      </c>
      <c r="D58" s="6">
        <f t="shared" si="14"/>
        <v>328.8933427</v>
      </c>
      <c r="E58" s="6">
        <f t="shared" si="15"/>
        <v>120.3471041</v>
      </c>
      <c r="F58" s="6">
        <f t="shared" si="10"/>
        <v>208.5462385</v>
      </c>
      <c r="G58" s="6"/>
      <c r="H58" s="6"/>
      <c r="I58" s="6"/>
      <c r="J58" s="6"/>
    </row>
    <row r="59">
      <c r="B59" s="6">
        <f t="shared" si="16"/>
        <v>26734.83528</v>
      </c>
      <c r="C59" s="1">
        <v>18.0</v>
      </c>
      <c r="D59" s="6">
        <f t="shared" si="14"/>
        <v>328.8933427</v>
      </c>
      <c r="E59" s="6">
        <f t="shared" si="15"/>
        <v>119.4155976</v>
      </c>
      <c r="F59" s="6">
        <f t="shared" si="10"/>
        <v>209.4777451</v>
      </c>
      <c r="G59" s="6"/>
      <c r="H59" s="6"/>
      <c r="I59" s="6"/>
      <c r="J59" s="6"/>
    </row>
    <row r="60">
      <c r="B60" s="6">
        <f t="shared" si="16"/>
        <v>26525.35754</v>
      </c>
      <c r="C60" s="1">
        <v>19.0</v>
      </c>
      <c r="D60" s="6">
        <f t="shared" si="14"/>
        <v>328.8933427</v>
      </c>
      <c r="E60" s="6">
        <f t="shared" si="15"/>
        <v>118.4799303</v>
      </c>
      <c r="F60" s="6">
        <f t="shared" si="10"/>
        <v>210.4134123</v>
      </c>
      <c r="G60" s="6"/>
      <c r="H60" s="6"/>
      <c r="I60" s="6"/>
      <c r="J60" s="6"/>
    </row>
    <row r="61">
      <c r="B61" s="6">
        <f t="shared" si="16"/>
        <v>26314.94412</v>
      </c>
      <c r="C61" s="1">
        <v>20.0</v>
      </c>
      <c r="D61" s="6">
        <f t="shared" si="14"/>
        <v>328.8933427</v>
      </c>
      <c r="E61" s="6">
        <f t="shared" si="15"/>
        <v>117.5400838</v>
      </c>
      <c r="F61" s="6">
        <f t="shared" si="10"/>
        <v>211.3532589</v>
      </c>
      <c r="G61" s="6"/>
      <c r="H61" s="6"/>
      <c r="I61" s="6"/>
      <c r="J61" s="6"/>
    </row>
    <row r="62">
      <c r="B62" s="6">
        <f t="shared" si="16"/>
        <v>26103.59086</v>
      </c>
      <c r="C62" s="1">
        <v>21.0</v>
      </c>
      <c r="D62" s="6">
        <f t="shared" si="14"/>
        <v>328.8933427</v>
      </c>
      <c r="E62" s="6">
        <f t="shared" si="15"/>
        <v>116.5960392</v>
      </c>
      <c r="F62" s="6">
        <f t="shared" si="10"/>
        <v>212.2973035</v>
      </c>
      <c r="G62" s="6"/>
      <c r="H62" s="6"/>
      <c r="I62" s="6"/>
      <c r="J62" s="6"/>
    </row>
    <row r="63">
      <c r="B63" s="6">
        <f t="shared" si="16"/>
        <v>25891.29356</v>
      </c>
      <c r="C63" s="1">
        <v>22.0</v>
      </c>
      <c r="D63" s="6">
        <f t="shared" si="14"/>
        <v>328.8933427</v>
      </c>
      <c r="E63" s="6">
        <f t="shared" si="15"/>
        <v>115.6477779</v>
      </c>
      <c r="F63" s="6">
        <f t="shared" si="10"/>
        <v>213.2455647</v>
      </c>
      <c r="G63" s="6"/>
      <c r="H63" s="6"/>
      <c r="I63" s="6"/>
      <c r="J63" s="6"/>
    </row>
    <row r="64">
      <c r="B64" s="6">
        <f t="shared" si="16"/>
        <v>25678.048</v>
      </c>
      <c r="C64" s="1">
        <v>23.0</v>
      </c>
      <c r="D64" s="6">
        <f t="shared" si="14"/>
        <v>328.8933427</v>
      </c>
      <c r="E64" s="6">
        <f t="shared" si="15"/>
        <v>114.6952811</v>
      </c>
      <c r="F64" s="6">
        <f t="shared" si="10"/>
        <v>214.1980616</v>
      </c>
      <c r="G64" s="6"/>
      <c r="H64" s="6"/>
      <c r="I64" s="6"/>
      <c r="J64" s="6"/>
    </row>
    <row r="65">
      <c r="A65" s="28" t="s">
        <v>84</v>
      </c>
      <c r="B65" s="6">
        <f t="shared" si="16"/>
        <v>25463.84993</v>
      </c>
      <c r="C65" s="12">
        <v>24.0</v>
      </c>
      <c r="D65" s="11">
        <f t="shared" si="14"/>
        <v>328.8933427</v>
      </c>
      <c r="E65" s="11">
        <f t="shared" si="15"/>
        <v>113.7385297</v>
      </c>
      <c r="F65" s="11">
        <f t="shared" si="10"/>
        <v>215.1548129</v>
      </c>
      <c r="G65" s="6"/>
      <c r="H65" s="6">
        <f t="shared" ref="H65:J65" si="17">+SUM(D$54:D$65)</f>
        <v>3946.720112</v>
      </c>
      <c r="I65" s="6">
        <f t="shared" si="17"/>
        <v>1427.081257</v>
      </c>
      <c r="J65" s="6">
        <f t="shared" si="17"/>
        <v>2519.638855</v>
      </c>
    </row>
    <row r="66">
      <c r="A66" s="1" t="s">
        <v>82</v>
      </c>
      <c r="B66" s="6">
        <f>+$A$68-($N$15-($A$68*$L$15))</f>
        <v>24656.867</v>
      </c>
      <c r="C66" s="1">
        <v>25.0</v>
      </c>
      <c r="D66" s="6">
        <f t="shared" ref="D66:D77" si="18">$N$15</f>
        <v>327.8404449</v>
      </c>
      <c r="E66" s="6">
        <f t="shared" ref="E66:E77" si="19">+$B66*$L$15</f>
        <v>108.6956887</v>
      </c>
      <c r="F66" s="6">
        <f t="shared" si="10"/>
        <v>219.1447562</v>
      </c>
      <c r="G66" s="6"/>
      <c r="H66" s="6"/>
      <c r="I66" s="6"/>
      <c r="J66" s="6"/>
    </row>
    <row r="67">
      <c r="A67" s="1">
        <f>$K$15</f>
        <v>5.29</v>
      </c>
      <c r="B67" s="6">
        <f t="shared" ref="B67:B77" si="20">+$B66-($N$15-($B66*$L$15))</f>
        <v>24437.72225</v>
      </c>
      <c r="C67" s="1">
        <v>26.0</v>
      </c>
      <c r="D67" s="6">
        <f t="shared" si="18"/>
        <v>327.8404449</v>
      </c>
      <c r="E67" s="6">
        <f t="shared" si="19"/>
        <v>107.7296256</v>
      </c>
      <c r="F67" s="6">
        <f t="shared" si="10"/>
        <v>220.1108193</v>
      </c>
      <c r="G67" s="6"/>
      <c r="H67" s="6"/>
      <c r="I67" s="6"/>
      <c r="J67" s="6"/>
    </row>
    <row r="68">
      <c r="A68" s="7">
        <f>$B65-$I$14</f>
        <v>24875.04993</v>
      </c>
      <c r="B68" s="6">
        <f t="shared" si="20"/>
        <v>24217.61143</v>
      </c>
      <c r="C68" s="1">
        <v>27.0</v>
      </c>
      <c r="D68" s="6">
        <f t="shared" si="18"/>
        <v>327.8404449</v>
      </c>
      <c r="E68" s="6">
        <f t="shared" si="19"/>
        <v>106.7593037</v>
      </c>
      <c r="F68" s="6">
        <f t="shared" si="10"/>
        <v>221.0811412</v>
      </c>
      <c r="G68" s="6"/>
      <c r="H68" s="6"/>
      <c r="I68" s="6"/>
      <c r="J68" s="6"/>
    </row>
    <row r="69">
      <c r="B69" s="6">
        <f t="shared" si="20"/>
        <v>23996.53029</v>
      </c>
      <c r="C69" s="1">
        <v>28.0</v>
      </c>
      <c r="D69" s="6">
        <f t="shared" si="18"/>
        <v>327.8404449</v>
      </c>
      <c r="E69" s="6">
        <f t="shared" si="19"/>
        <v>105.7847043</v>
      </c>
      <c r="F69" s="6">
        <f t="shared" si="10"/>
        <v>222.0557405</v>
      </c>
      <c r="G69" s="6"/>
      <c r="H69" s="6"/>
      <c r="I69" s="6"/>
      <c r="J69" s="6"/>
    </row>
    <row r="70">
      <c r="B70" s="6">
        <f t="shared" si="20"/>
        <v>23774.47454</v>
      </c>
      <c r="C70" s="1">
        <v>29.0</v>
      </c>
      <c r="D70" s="6">
        <f t="shared" si="18"/>
        <v>327.8404449</v>
      </c>
      <c r="E70" s="6">
        <f t="shared" si="19"/>
        <v>104.8058086</v>
      </c>
      <c r="F70" s="6">
        <f t="shared" si="10"/>
        <v>223.0346363</v>
      </c>
      <c r="G70" s="6"/>
      <c r="H70" s="6"/>
      <c r="I70" s="6"/>
      <c r="J70" s="6"/>
    </row>
    <row r="71">
      <c r="B71" s="6">
        <f t="shared" si="20"/>
        <v>23551.43991</v>
      </c>
      <c r="C71" s="1">
        <v>30.0</v>
      </c>
      <c r="D71" s="6">
        <f t="shared" si="18"/>
        <v>327.8404449</v>
      </c>
      <c r="E71" s="6">
        <f t="shared" si="19"/>
        <v>103.8225976</v>
      </c>
      <c r="F71" s="6">
        <f t="shared" si="10"/>
        <v>224.0178473</v>
      </c>
      <c r="G71" s="6"/>
      <c r="H71" s="6"/>
      <c r="I71" s="6"/>
      <c r="J71" s="6"/>
    </row>
    <row r="72">
      <c r="B72" s="6">
        <f t="shared" si="20"/>
        <v>23327.42206</v>
      </c>
      <c r="C72" s="1">
        <v>31.0</v>
      </c>
      <c r="D72" s="6">
        <f t="shared" si="18"/>
        <v>327.8404449</v>
      </c>
      <c r="E72" s="6">
        <f t="shared" si="19"/>
        <v>102.8350523</v>
      </c>
      <c r="F72" s="6">
        <f t="shared" si="10"/>
        <v>225.0053926</v>
      </c>
      <c r="G72" s="6"/>
      <c r="H72" s="6"/>
      <c r="I72" s="6"/>
      <c r="J72" s="6"/>
    </row>
    <row r="73">
      <c r="B73" s="6">
        <f t="shared" si="20"/>
        <v>23102.41667</v>
      </c>
      <c r="C73" s="1">
        <v>32.0</v>
      </c>
      <c r="D73" s="6">
        <f t="shared" si="18"/>
        <v>327.8404449</v>
      </c>
      <c r="E73" s="6">
        <f t="shared" si="19"/>
        <v>101.8431535</v>
      </c>
      <c r="F73" s="6">
        <f t="shared" si="10"/>
        <v>225.9972914</v>
      </c>
      <c r="G73" s="6"/>
      <c r="H73" s="6"/>
      <c r="I73" s="6"/>
      <c r="J73" s="6"/>
    </row>
    <row r="74">
      <c r="B74" s="6">
        <f t="shared" si="20"/>
        <v>22876.41938</v>
      </c>
      <c r="C74" s="1">
        <v>33.0</v>
      </c>
      <c r="D74" s="6">
        <f t="shared" si="18"/>
        <v>327.8404449</v>
      </c>
      <c r="E74" s="6">
        <f t="shared" si="19"/>
        <v>100.8468821</v>
      </c>
      <c r="F74" s="6">
        <f t="shared" si="10"/>
        <v>226.9935628</v>
      </c>
      <c r="G74" s="6"/>
      <c r="H74" s="6"/>
      <c r="I74" s="6"/>
      <c r="J74" s="6"/>
    </row>
    <row r="75">
      <c r="B75" s="6">
        <f t="shared" si="20"/>
        <v>22649.42581</v>
      </c>
      <c r="C75" s="1">
        <v>34.0</v>
      </c>
      <c r="D75" s="6">
        <f t="shared" si="18"/>
        <v>327.8404449</v>
      </c>
      <c r="E75" s="6">
        <f t="shared" si="19"/>
        <v>99.8462188</v>
      </c>
      <c r="F75" s="6">
        <f t="shared" si="10"/>
        <v>227.9942261</v>
      </c>
      <c r="G75" s="6"/>
      <c r="H75" s="6"/>
      <c r="I75" s="6"/>
      <c r="J75" s="6"/>
    </row>
    <row r="76">
      <c r="B76" s="6">
        <f t="shared" si="20"/>
        <v>22421.43159</v>
      </c>
      <c r="C76" s="1">
        <v>35.0</v>
      </c>
      <c r="D76" s="6">
        <f t="shared" si="18"/>
        <v>327.8404449</v>
      </c>
      <c r="E76" s="6">
        <f t="shared" si="19"/>
        <v>98.84114425</v>
      </c>
      <c r="F76" s="6">
        <f t="shared" si="10"/>
        <v>228.9993006</v>
      </c>
      <c r="G76" s="6"/>
      <c r="H76" s="6"/>
      <c r="I76" s="6"/>
      <c r="J76" s="6"/>
    </row>
    <row r="77">
      <c r="A77" s="28" t="s">
        <v>85</v>
      </c>
      <c r="B77" s="6">
        <f t="shared" si="20"/>
        <v>22192.43229</v>
      </c>
      <c r="C77" s="12">
        <v>36.0</v>
      </c>
      <c r="D77" s="11">
        <f t="shared" si="18"/>
        <v>327.8404449</v>
      </c>
      <c r="E77" s="11">
        <f t="shared" si="19"/>
        <v>97.831639</v>
      </c>
      <c r="F77" s="11">
        <f t="shared" si="10"/>
        <v>230.0088059</v>
      </c>
      <c r="G77" s="6"/>
      <c r="H77" s="6">
        <f t="shared" ref="H77:J77" si="21">+SUM(D$66:D$77)</f>
        <v>3934.085338</v>
      </c>
      <c r="I77" s="6">
        <f t="shared" si="21"/>
        <v>1239.641818</v>
      </c>
      <c r="J77" s="6">
        <f t="shared" si="21"/>
        <v>2694.44352</v>
      </c>
    </row>
    <row r="78">
      <c r="A78" s="1" t="s">
        <v>82</v>
      </c>
      <c r="B78" s="6">
        <f>+$A80-($N$16-($A80*$L$16))</f>
        <v>21016.00177</v>
      </c>
      <c r="C78" s="1">
        <v>37.0</v>
      </c>
      <c r="D78" s="6">
        <f t="shared" ref="D78:D89" si="22">$N$16</f>
        <v>326.7895525</v>
      </c>
      <c r="E78" s="6">
        <f t="shared" ref="E78:E89" si="23">+$B78*$L$16</f>
        <v>91.41960769</v>
      </c>
      <c r="F78" s="6">
        <f t="shared" si="10"/>
        <v>235.3699448</v>
      </c>
      <c r="G78" s="6"/>
      <c r="H78" s="6"/>
      <c r="I78" s="6"/>
      <c r="J78" s="6"/>
    </row>
    <row r="79">
      <c r="A79" s="1">
        <f>$K$16</f>
        <v>5.22</v>
      </c>
      <c r="B79" s="6">
        <f t="shared" ref="B79:B89" si="24">+$B78-($N$16-($B78*$L$16))</f>
        <v>20780.63182</v>
      </c>
      <c r="C79" s="1">
        <v>38.0</v>
      </c>
      <c r="D79" s="6">
        <f t="shared" si="22"/>
        <v>326.7895525</v>
      </c>
      <c r="E79" s="6">
        <f t="shared" si="23"/>
        <v>90.39574843</v>
      </c>
      <c r="F79" s="6">
        <f t="shared" si="10"/>
        <v>236.3938041</v>
      </c>
      <c r="G79" s="6"/>
      <c r="H79" s="6"/>
      <c r="I79" s="6"/>
      <c r="J79" s="6"/>
    </row>
    <row r="80">
      <c r="A80" s="7">
        <f>$B77-$I$15</f>
        <v>21250.35229</v>
      </c>
      <c r="B80" s="6">
        <f t="shared" si="24"/>
        <v>20544.23802</v>
      </c>
      <c r="C80" s="1">
        <v>39.0</v>
      </c>
      <c r="D80" s="6">
        <f t="shared" si="22"/>
        <v>326.7895525</v>
      </c>
      <c r="E80" s="6">
        <f t="shared" si="23"/>
        <v>89.36743538</v>
      </c>
      <c r="F80" s="6">
        <f t="shared" si="10"/>
        <v>237.4221171</v>
      </c>
      <c r="G80" s="6"/>
      <c r="H80" s="6"/>
      <c r="I80" s="6"/>
      <c r="J80" s="6"/>
    </row>
    <row r="81">
      <c r="B81" s="6">
        <f t="shared" si="24"/>
        <v>20306.8159</v>
      </c>
      <c r="C81" s="1">
        <v>40.0</v>
      </c>
      <c r="D81" s="6">
        <f t="shared" si="22"/>
        <v>326.7895525</v>
      </c>
      <c r="E81" s="6">
        <f t="shared" si="23"/>
        <v>88.33464917</v>
      </c>
      <c r="F81" s="6">
        <f t="shared" si="10"/>
        <v>238.4549033</v>
      </c>
      <c r="G81" s="6"/>
      <c r="H81" s="6"/>
      <c r="I81" s="6"/>
      <c r="J81" s="6"/>
    </row>
    <row r="82">
      <c r="B82" s="6">
        <f t="shared" si="24"/>
        <v>20068.361</v>
      </c>
      <c r="C82" s="1">
        <v>41.0</v>
      </c>
      <c r="D82" s="6">
        <f t="shared" si="22"/>
        <v>326.7895525</v>
      </c>
      <c r="E82" s="6">
        <f t="shared" si="23"/>
        <v>87.29737034</v>
      </c>
      <c r="F82" s="6">
        <f t="shared" si="10"/>
        <v>239.4921821</v>
      </c>
      <c r="G82" s="6"/>
      <c r="H82" s="6"/>
      <c r="I82" s="6"/>
      <c r="J82" s="6"/>
    </row>
    <row r="83">
      <c r="B83" s="6">
        <f t="shared" si="24"/>
        <v>19828.86882</v>
      </c>
      <c r="C83" s="1">
        <v>42.0</v>
      </c>
      <c r="D83" s="6">
        <f t="shared" si="22"/>
        <v>326.7895525</v>
      </c>
      <c r="E83" s="6">
        <f t="shared" si="23"/>
        <v>86.25557935</v>
      </c>
      <c r="F83" s="6">
        <f t="shared" si="10"/>
        <v>240.5339731</v>
      </c>
      <c r="G83" s="6"/>
      <c r="H83" s="6"/>
      <c r="I83" s="6"/>
      <c r="J83" s="6"/>
    </row>
    <row r="84">
      <c r="B84" s="6">
        <f t="shared" si="24"/>
        <v>19588.33484</v>
      </c>
      <c r="C84" s="1">
        <v>43.0</v>
      </c>
      <c r="D84" s="6">
        <f t="shared" si="22"/>
        <v>326.7895525</v>
      </c>
      <c r="E84" s="6">
        <f t="shared" si="23"/>
        <v>85.20925657</v>
      </c>
      <c r="F84" s="6">
        <f t="shared" si="10"/>
        <v>241.5802959</v>
      </c>
      <c r="G84" s="6"/>
      <c r="H84" s="6"/>
      <c r="I84" s="6"/>
      <c r="J84" s="6"/>
    </row>
    <row r="85">
      <c r="B85" s="6">
        <f t="shared" si="24"/>
        <v>19346.75455</v>
      </c>
      <c r="C85" s="1">
        <v>44.0</v>
      </c>
      <c r="D85" s="6">
        <f t="shared" si="22"/>
        <v>326.7895525</v>
      </c>
      <c r="E85" s="6">
        <f t="shared" si="23"/>
        <v>84.15838228</v>
      </c>
      <c r="F85" s="6">
        <f t="shared" si="10"/>
        <v>242.6311702</v>
      </c>
      <c r="G85" s="6"/>
      <c r="H85" s="6"/>
      <c r="I85" s="6"/>
      <c r="J85" s="6"/>
    </row>
    <row r="86">
      <c r="B86" s="6">
        <f t="shared" si="24"/>
        <v>19104.12338</v>
      </c>
      <c r="C86" s="1">
        <v>45.0</v>
      </c>
      <c r="D86" s="6">
        <f t="shared" si="22"/>
        <v>326.7895525</v>
      </c>
      <c r="E86" s="6">
        <f t="shared" si="23"/>
        <v>83.10293669</v>
      </c>
      <c r="F86" s="6">
        <f t="shared" si="10"/>
        <v>243.6866158</v>
      </c>
      <c r="G86" s="6"/>
      <c r="H86" s="6"/>
      <c r="I86" s="6"/>
      <c r="J86" s="6"/>
    </row>
    <row r="87">
      <c r="B87" s="6">
        <f t="shared" si="24"/>
        <v>18860.43676</v>
      </c>
      <c r="C87" s="1">
        <v>46.0</v>
      </c>
      <c r="D87" s="6">
        <f t="shared" si="22"/>
        <v>326.7895525</v>
      </c>
      <c r="E87" s="6">
        <f t="shared" si="23"/>
        <v>82.04289991</v>
      </c>
      <c r="F87" s="6">
        <f t="shared" si="10"/>
        <v>244.7466526</v>
      </c>
      <c r="G87" s="6"/>
      <c r="H87" s="6"/>
      <c r="I87" s="6"/>
      <c r="J87" s="6"/>
    </row>
    <row r="88">
      <c r="B88" s="6">
        <f t="shared" si="24"/>
        <v>18615.69011</v>
      </c>
      <c r="C88" s="1">
        <v>47.0</v>
      </c>
      <c r="D88" s="6">
        <f t="shared" si="22"/>
        <v>326.7895525</v>
      </c>
      <c r="E88" s="6">
        <f t="shared" si="23"/>
        <v>80.97825197</v>
      </c>
      <c r="F88" s="6">
        <f t="shared" si="10"/>
        <v>245.8113005</v>
      </c>
      <c r="G88" s="6"/>
      <c r="H88" s="6"/>
      <c r="I88" s="6"/>
      <c r="J88" s="6"/>
    </row>
    <row r="89">
      <c r="A89" s="28" t="s">
        <v>86</v>
      </c>
      <c r="B89" s="6">
        <f t="shared" si="24"/>
        <v>18369.87881</v>
      </c>
      <c r="C89" s="12">
        <v>48.0</v>
      </c>
      <c r="D89" s="11">
        <f t="shared" si="22"/>
        <v>326.7895525</v>
      </c>
      <c r="E89" s="11">
        <f t="shared" si="23"/>
        <v>79.90897281</v>
      </c>
      <c r="F89" s="11">
        <f t="shared" si="10"/>
        <v>246.8805797</v>
      </c>
      <c r="G89" s="6"/>
      <c r="H89" s="6">
        <f t="shared" ref="H89:J89" si="25">+SUM(D$78:D$89)</f>
        <v>3921.47463</v>
      </c>
      <c r="I89" s="6">
        <f t="shared" si="25"/>
        <v>1028.471091</v>
      </c>
      <c r="J89" s="6">
        <f t="shared" si="25"/>
        <v>2893.003539</v>
      </c>
    </row>
    <row r="90">
      <c r="A90" s="1" t="s">
        <v>82</v>
      </c>
      <c r="B90" s="6">
        <f>+$A$92-($N$17-($A$92*$L$17))</f>
        <v>15700.90042</v>
      </c>
      <c r="C90" s="1">
        <v>49.0</v>
      </c>
      <c r="D90" s="6">
        <f t="shared" ref="D90:D101" si="26">$N$17</f>
        <v>325.7406671</v>
      </c>
      <c r="E90" s="6">
        <f t="shared" ref="E90:E101" si="27">+$B90*$L$17</f>
        <v>67.38303096</v>
      </c>
      <c r="F90" s="6">
        <f t="shared" si="10"/>
        <v>258.3576362</v>
      </c>
      <c r="G90" s="6"/>
      <c r="H90" s="6"/>
      <c r="I90" s="6"/>
      <c r="J90" s="6"/>
    </row>
    <row r="91">
      <c r="A91" s="1">
        <f>$K$17</f>
        <v>5.15</v>
      </c>
      <c r="B91" s="6">
        <f t="shared" ref="B91:B101" si="28">+$B90-($N$17-($B90*$L$17))</f>
        <v>15442.54278</v>
      </c>
      <c r="C91" s="1">
        <v>50.0</v>
      </c>
      <c r="D91" s="6">
        <f t="shared" si="26"/>
        <v>325.7406671</v>
      </c>
      <c r="E91" s="6">
        <f t="shared" si="27"/>
        <v>66.27424611</v>
      </c>
      <c r="F91" s="6">
        <f t="shared" si="10"/>
        <v>259.466421</v>
      </c>
      <c r="G91" s="6"/>
      <c r="H91" s="6"/>
      <c r="I91" s="6"/>
      <c r="J91" s="6"/>
    </row>
    <row r="92">
      <c r="A92" s="7">
        <f>$B89-$I$17</f>
        <v>15958.15401</v>
      </c>
      <c r="B92" s="6">
        <f t="shared" si="28"/>
        <v>15183.07636</v>
      </c>
      <c r="C92" s="1">
        <v>51.0</v>
      </c>
      <c r="D92" s="6">
        <f t="shared" si="26"/>
        <v>325.7406671</v>
      </c>
      <c r="E92" s="6">
        <f t="shared" si="27"/>
        <v>65.16070272</v>
      </c>
      <c r="F92" s="6">
        <f t="shared" si="10"/>
        <v>260.5799644</v>
      </c>
      <c r="G92" s="6"/>
      <c r="H92" s="6"/>
      <c r="I92" s="6"/>
      <c r="J92" s="6"/>
    </row>
    <row r="93">
      <c r="B93" s="6">
        <f t="shared" si="28"/>
        <v>14922.4964</v>
      </c>
      <c r="C93" s="1">
        <v>52.0</v>
      </c>
      <c r="D93" s="6">
        <f t="shared" si="26"/>
        <v>325.7406671</v>
      </c>
      <c r="E93" s="6">
        <f t="shared" si="27"/>
        <v>64.04238037</v>
      </c>
      <c r="F93" s="6">
        <f t="shared" si="10"/>
        <v>261.6982868</v>
      </c>
      <c r="G93" s="6"/>
      <c r="H93" s="6"/>
      <c r="I93" s="6"/>
      <c r="J93" s="6"/>
    </row>
    <row r="94">
      <c r="B94" s="6">
        <f t="shared" si="28"/>
        <v>14660.79811</v>
      </c>
      <c r="C94" s="1">
        <v>53.0</v>
      </c>
      <c r="D94" s="6">
        <f t="shared" si="26"/>
        <v>325.7406671</v>
      </c>
      <c r="E94" s="6">
        <f t="shared" si="27"/>
        <v>62.91925856</v>
      </c>
      <c r="F94" s="6">
        <f t="shared" si="10"/>
        <v>262.8214086</v>
      </c>
      <c r="G94" s="6"/>
      <c r="H94" s="6"/>
      <c r="I94" s="6"/>
      <c r="J94" s="6"/>
    </row>
    <row r="95">
      <c r="B95" s="6">
        <f t="shared" si="28"/>
        <v>14397.9767</v>
      </c>
      <c r="C95" s="1">
        <v>54.0</v>
      </c>
      <c r="D95" s="6">
        <f t="shared" si="26"/>
        <v>325.7406671</v>
      </c>
      <c r="E95" s="6">
        <f t="shared" si="27"/>
        <v>61.79131668</v>
      </c>
      <c r="F95" s="6">
        <f t="shared" si="10"/>
        <v>263.9493504</v>
      </c>
      <c r="G95" s="6"/>
      <c r="H95" s="6"/>
      <c r="I95" s="6"/>
      <c r="J95" s="6"/>
    </row>
    <row r="96">
      <c r="B96" s="6">
        <f t="shared" si="28"/>
        <v>14134.02735</v>
      </c>
      <c r="C96" s="1">
        <v>55.0</v>
      </c>
      <c r="D96" s="6">
        <f t="shared" si="26"/>
        <v>325.7406671</v>
      </c>
      <c r="E96" s="6">
        <f t="shared" si="27"/>
        <v>60.65853405</v>
      </c>
      <c r="F96" s="6">
        <f t="shared" si="10"/>
        <v>265.0821331</v>
      </c>
      <c r="G96" s="6"/>
      <c r="H96" s="6"/>
      <c r="I96" s="6"/>
      <c r="J96" s="6"/>
    </row>
    <row r="97">
      <c r="B97" s="6">
        <f t="shared" si="28"/>
        <v>13868.94522</v>
      </c>
      <c r="C97" s="1">
        <v>56.0</v>
      </c>
      <c r="D97" s="6">
        <f t="shared" si="26"/>
        <v>325.7406671</v>
      </c>
      <c r="E97" s="6">
        <f t="shared" si="27"/>
        <v>59.52088989</v>
      </c>
      <c r="F97" s="6">
        <f t="shared" si="10"/>
        <v>266.2197772</v>
      </c>
      <c r="G97" s="6"/>
      <c r="H97" s="6"/>
      <c r="I97" s="6"/>
      <c r="J97" s="6"/>
    </row>
    <row r="98">
      <c r="B98" s="6">
        <f t="shared" si="28"/>
        <v>13602.72544</v>
      </c>
      <c r="C98" s="1">
        <v>57.0</v>
      </c>
      <c r="D98" s="6">
        <f t="shared" si="26"/>
        <v>325.7406671</v>
      </c>
      <c r="E98" s="6">
        <f t="shared" si="27"/>
        <v>58.37836335</v>
      </c>
      <c r="F98" s="6">
        <f t="shared" si="10"/>
        <v>267.3623038</v>
      </c>
      <c r="G98" s="6"/>
      <c r="H98" s="6"/>
      <c r="I98" s="6"/>
      <c r="J98" s="6"/>
    </row>
    <row r="99">
      <c r="B99" s="6">
        <f t="shared" si="28"/>
        <v>13335.36314</v>
      </c>
      <c r="C99" s="1">
        <v>58.0</v>
      </c>
      <c r="D99" s="6">
        <f t="shared" si="26"/>
        <v>325.7406671</v>
      </c>
      <c r="E99" s="6">
        <f t="shared" si="27"/>
        <v>57.23093346</v>
      </c>
      <c r="F99" s="6">
        <f t="shared" si="10"/>
        <v>268.5097337</v>
      </c>
      <c r="G99" s="6"/>
      <c r="H99" s="6"/>
      <c r="I99" s="6"/>
      <c r="J99" s="6"/>
    </row>
    <row r="100">
      <c r="B100" s="6">
        <f t="shared" si="28"/>
        <v>13066.8534</v>
      </c>
      <c r="C100" s="1">
        <v>59.0</v>
      </c>
      <c r="D100" s="6">
        <f t="shared" si="26"/>
        <v>325.7406671</v>
      </c>
      <c r="E100" s="6">
        <f t="shared" si="27"/>
        <v>56.07857919</v>
      </c>
      <c r="F100" s="6">
        <f t="shared" si="10"/>
        <v>269.6620879</v>
      </c>
      <c r="G100" s="6"/>
      <c r="H100" s="6"/>
      <c r="I100" s="6"/>
      <c r="J100" s="6"/>
    </row>
    <row r="101">
      <c r="A101" s="28" t="s">
        <v>87</v>
      </c>
      <c r="B101" s="6">
        <f t="shared" si="28"/>
        <v>12797.19132</v>
      </c>
      <c r="C101" s="12">
        <v>60.0</v>
      </c>
      <c r="D101" s="11">
        <f t="shared" si="26"/>
        <v>325.7406671</v>
      </c>
      <c r="E101" s="11">
        <f t="shared" si="27"/>
        <v>54.9212794</v>
      </c>
      <c r="F101" s="11">
        <f t="shared" si="10"/>
        <v>270.8193877</v>
      </c>
      <c r="G101" s="6"/>
      <c r="H101" s="6">
        <f t="shared" ref="H101:J101" si="29">+SUM(D$90:D$101)</f>
        <v>3908.888005</v>
      </c>
      <c r="I101" s="6">
        <f t="shared" si="29"/>
        <v>734.3595147</v>
      </c>
      <c r="J101" s="6">
        <f t="shared" si="29"/>
        <v>3174.528491</v>
      </c>
    </row>
    <row r="102">
      <c r="A102" s="1" t="s">
        <v>82</v>
      </c>
      <c r="B102" s="6">
        <f>+$A104-($N$18-($A104*$L$18))</f>
        <v>8651.577206</v>
      </c>
      <c r="C102" s="1">
        <v>61.0</v>
      </c>
      <c r="D102" s="6">
        <f t="shared" ref="D102:D113" si="30">$N$18</f>
        <v>324.6937904</v>
      </c>
      <c r="E102" s="6">
        <f t="shared" ref="E102:E113" si="31">+$B102*$L$18</f>
        <v>36.62501017</v>
      </c>
      <c r="F102" s="6">
        <f t="shared" si="10"/>
        <v>288.0687802</v>
      </c>
      <c r="G102" s="6"/>
      <c r="H102" s="6"/>
      <c r="I102" s="6"/>
      <c r="J102" s="6"/>
    </row>
    <row r="103">
      <c r="A103" s="1">
        <f>$K$18</f>
        <v>5.08</v>
      </c>
      <c r="B103" s="6">
        <f t="shared" ref="B103:B113" si="32">+$B102-($N$18-($B102*$L$18))</f>
        <v>8363.508425</v>
      </c>
      <c r="C103" s="1">
        <v>62.0</v>
      </c>
      <c r="D103" s="6">
        <f t="shared" si="30"/>
        <v>324.6937904</v>
      </c>
      <c r="E103" s="6">
        <f t="shared" si="31"/>
        <v>35.405519</v>
      </c>
      <c r="F103" s="6">
        <f t="shared" si="10"/>
        <v>289.2882714</v>
      </c>
      <c r="G103" s="6"/>
      <c r="H103" s="6"/>
      <c r="I103" s="6"/>
      <c r="J103" s="6"/>
    </row>
    <row r="104">
      <c r="A104" s="7">
        <f>$B101-$I$18</f>
        <v>8938.431635</v>
      </c>
      <c r="B104" s="6">
        <f t="shared" si="32"/>
        <v>8074.220154</v>
      </c>
      <c r="C104" s="1">
        <v>63.0</v>
      </c>
      <c r="D104" s="6">
        <f t="shared" si="30"/>
        <v>324.6937904</v>
      </c>
      <c r="E104" s="6">
        <f t="shared" si="31"/>
        <v>34.18086532</v>
      </c>
      <c r="F104" s="6">
        <f t="shared" si="10"/>
        <v>290.5129251</v>
      </c>
      <c r="G104" s="6"/>
      <c r="H104" s="6"/>
      <c r="I104" s="6"/>
      <c r="J104" s="6"/>
    </row>
    <row r="105">
      <c r="B105" s="6">
        <f t="shared" si="32"/>
        <v>7783.707229</v>
      </c>
      <c r="C105" s="1">
        <v>64.0</v>
      </c>
      <c r="D105" s="6">
        <f t="shared" si="30"/>
        <v>324.6937904</v>
      </c>
      <c r="E105" s="6">
        <f t="shared" si="31"/>
        <v>32.95102727</v>
      </c>
      <c r="F105" s="6">
        <f t="shared" si="10"/>
        <v>291.7427631</v>
      </c>
      <c r="G105" s="6"/>
      <c r="H105" s="6"/>
      <c r="I105" s="6"/>
      <c r="J105" s="6"/>
    </row>
    <row r="106">
      <c r="B106" s="6">
        <f t="shared" si="32"/>
        <v>7491.964466</v>
      </c>
      <c r="C106" s="1">
        <v>65.0</v>
      </c>
      <c r="D106" s="6">
        <f t="shared" si="30"/>
        <v>324.6937904</v>
      </c>
      <c r="E106" s="6">
        <f t="shared" si="31"/>
        <v>31.71598291</v>
      </c>
      <c r="F106" s="6">
        <f t="shared" si="10"/>
        <v>292.9778075</v>
      </c>
      <c r="G106" s="6"/>
      <c r="H106" s="6"/>
      <c r="I106" s="6"/>
      <c r="J106" s="6"/>
    </row>
    <row r="107">
      <c r="B107" s="6">
        <f t="shared" si="32"/>
        <v>7198.986658</v>
      </c>
      <c r="C107" s="1">
        <v>66.0</v>
      </c>
      <c r="D107" s="6">
        <f t="shared" si="30"/>
        <v>324.6937904</v>
      </c>
      <c r="E107" s="6">
        <f t="shared" si="31"/>
        <v>30.47571019</v>
      </c>
      <c r="F107" s="6">
        <f t="shared" si="10"/>
        <v>294.2180802</v>
      </c>
      <c r="G107" s="6"/>
      <c r="H107" s="6"/>
      <c r="I107" s="6"/>
      <c r="J107" s="6"/>
    </row>
    <row r="108">
      <c r="B108" s="6">
        <f t="shared" si="32"/>
        <v>6904.768578</v>
      </c>
      <c r="C108" s="1">
        <v>67.0</v>
      </c>
      <c r="D108" s="6">
        <f t="shared" si="30"/>
        <v>324.6937904</v>
      </c>
      <c r="E108" s="6">
        <f t="shared" si="31"/>
        <v>29.23018698</v>
      </c>
      <c r="F108" s="6">
        <f t="shared" si="10"/>
        <v>295.4636034</v>
      </c>
      <c r="G108" s="6"/>
      <c r="H108" s="6"/>
      <c r="I108" s="6"/>
      <c r="J108" s="6"/>
    </row>
    <row r="109">
      <c r="B109" s="6">
        <f t="shared" si="32"/>
        <v>6609.304975</v>
      </c>
      <c r="C109" s="1">
        <v>68.0</v>
      </c>
      <c r="D109" s="6">
        <f t="shared" si="30"/>
        <v>324.6937904</v>
      </c>
      <c r="E109" s="6">
        <f t="shared" si="31"/>
        <v>27.97939106</v>
      </c>
      <c r="F109" s="6">
        <f t="shared" si="10"/>
        <v>296.7143993</v>
      </c>
      <c r="G109" s="6"/>
      <c r="H109" s="6"/>
      <c r="I109" s="6"/>
      <c r="J109" s="6"/>
    </row>
    <row r="110">
      <c r="B110" s="6">
        <f t="shared" si="32"/>
        <v>6312.590575</v>
      </c>
      <c r="C110" s="1">
        <v>69.0</v>
      </c>
      <c r="D110" s="6">
        <f t="shared" si="30"/>
        <v>324.6937904</v>
      </c>
      <c r="E110" s="6">
        <f t="shared" si="31"/>
        <v>26.7233001</v>
      </c>
      <c r="F110" s="6">
        <f t="shared" si="10"/>
        <v>297.9704903</v>
      </c>
      <c r="G110" s="6"/>
      <c r="H110" s="6"/>
      <c r="I110" s="6"/>
      <c r="J110" s="6"/>
    </row>
    <row r="111">
      <c r="B111" s="6">
        <f t="shared" si="32"/>
        <v>6014.620085</v>
      </c>
      <c r="C111" s="1">
        <v>70.0</v>
      </c>
      <c r="D111" s="6">
        <f t="shared" si="30"/>
        <v>324.6937904</v>
      </c>
      <c r="E111" s="6">
        <f t="shared" si="31"/>
        <v>25.46189169</v>
      </c>
      <c r="F111" s="6">
        <f t="shared" si="10"/>
        <v>299.2318987</v>
      </c>
      <c r="G111" s="6"/>
      <c r="H111" s="6"/>
      <c r="I111" s="6"/>
      <c r="J111" s="6"/>
    </row>
    <row r="112">
      <c r="B112" s="6">
        <f t="shared" si="32"/>
        <v>5715.388186</v>
      </c>
      <c r="C112" s="1">
        <v>71.0</v>
      </c>
      <c r="D112" s="6">
        <f t="shared" si="30"/>
        <v>324.6937904</v>
      </c>
      <c r="E112" s="6">
        <f t="shared" si="31"/>
        <v>24.19514332</v>
      </c>
      <c r="F112" s="6">
        <f t="shared" si="10"/>
        <v>300.4986471</v>
      </c>
      <c r="G112" s="6"/>
      <c r="H112" s="6"/>
      <c r="I112" s="6"/>
      <c r="J112" s="6"/>
    </row>
    <row r="113">
      <c r="A113" s="28" t="s">
        <v>88</v>
      </c>
      <c r="B113" s="6">
        <f t="shared" si="32"/>
        <v>5414.889539</v>
      </c>
      <c r="C113" s="12">
        <v>72.0</v>
      </c>
      <c r="D113" s="11">
        <f t="shared" si="30"/>
        <v>324.6937904</v>
      </c>
      <c r="E113" s="11">
        <f t="shared" si="31"/>
        <v>22.92303238</v>
      </c>
      <c r="F113" s="11">
        <f t="shared" si="10"/>
        <v>301.770758</v>
      </c>
      <c r="G113" s="6"/>
      <c r="H113" s="6">
        <f t="shared" ref="H113:J113" si="33">+SUM(D$102:D$113)</f>
        <v>3896.325485</v>
      </c>
      <c r="I113" s="6">
        <f t="shared" si="33"/>
        <v>357.8670604</v>
      </c>
      <c r="J113" s="6">
        <f t="shared" si="33"/>
        <v>3538.458424</v>
      </c>
    </row>
    <row r="114">
      <c r="A114" s="1" t="s">
        <v>82</v>
      </c>
      <c r="B114" s="6">
        <f>+$A116-($N$19-($A116*$L$19))</f>
        <v>-1085.944224</v>
      </c>
      <c r="C114" s="1">
        <v>73.0</v>
      </c>
      <c r="D114" s="6">
        <f t="shared" ref="D114:D125" si="34">$N$19</f>
        <v>323.6489239</v>
      </c>
      <c r="E114" s="6">
        <f t="shared" ref="E114:E125" si="35">+$B114*$L$19</f>
        <v>-4.533817133</v>
      </c>
      <c r="F114" s="6">
        <f t="shared" si="10"/>
        <v>319.1151068</v>
      </c>
      <c r="G114" s="6"/>
      <c r="H114" s="6"/>
      <c r="I114" s="6"/>
      <c r="J114" s="6"/>
    </row>
    <row r="115">
      <c r="A115" s="1">
        <f>$K$19</f>
        <v>5.01</v>
      </c>
      <c r="B115" s="6">
        <f t="shared" ref="B115:B125" si="36">+$B114-($N$19-($B114*$L$19))</f>
        <v>-1414.126965</v>
      </c>
      <c r="C115" s="1">
        <v>74.0</v>
      </c>
      <c r="D115" s="6">
        <f t="shared" si="34"/>
        <v>323.6489239</v>
      </c>
      <c r="E115" s="6">
        <f t="shared" si="35"/>
        <v>-5.903980077</v>
      </c>
      <c r="F115" s="6">
        <f t="shared" si="10"/>
        <v>317.7449438</v>
      </c>
      <c r="G115" s="6"/>
      <c r="H115" s="6"/>
      <c r="I115" s="6"/>
      <c r="J115" s="6"/>
    </row>
    <row r="116">
      <c r="A116" s="7">
        <f>$B113-$I$19</f>
        <v>-759.1259488</v>
      </c>
      <c r="B116" s="6">
        <f t="shared" si="36"/>
        <v>-1743.679869</v>
      </c>
      <c r="C116" s="1">
        <v>75.0</v>
      </c>
      <c r="D116" s="6">
        <f t="shared" si="34"/>
        <v>323.6489239</v>
      </c>
      <c r="E116" s="6">
        <f t="shared" si="35"/>
        <v>-7.279863451</v>
      </c>
      <c r="F116" s="6">
        <f t="shared" si="10"/>
        <v>316.3690605</v>
      </c>
      <c r="G116" s="6"/>
      <c r="H116" s="6"/>
      <c r="I116" s="6"/>
      <c r="J116" s="6"/>
    </row>
    <row r="117">
      <c r="B117" s="6">
        <f t="shared" si="36"/>
        <v>-2074.608656</v>
      </c>
      <c r="C117" s="1">
        <v>76.0</v>
      </c>
      <c r="D117" s="6">
        <f t="shared" si="34"/>
        <v>323.6489239</v>
      </c>
      <c r="E117" s="6">
        <f t="shared" si="35"/>
        <v>-8.661491139</v>
      </c>
      <c r="F117" s="6">
        <f t="shared" si="10"/>
        <v>314.9874328</v>
      </c>
      <c r="G117" s="6"/>
      <c r="H117" s="6"/>
      <c r="I117" s="6"/>
      <c r="J117" s="6"/>
    </row>
    <row r="118">
      <c r="B118" s="6">
        <f t="shared" si="36"/>
        <v>-2406.919071</v>
      </c>
      <c r="C118" s="1">
        <v>77.0</v>
      </c>
      <c r="D118" s="6">
        <f t="shared" si="34"/>
        <v>323.6489239</v>
      </c>
      <c r="E118" s="6">
        <f t="shared" si="35"/>
        <v>-10.04888712</v>
      </c>
      <c r="F118" s="6">
        <f t="shared" si="10"/>
        <v>313.6000368</v>
      </c>
      <c r="G118" s="6"/>
      <c r="H118" s="6"/>
      <c r="I118" s="6"/>
      <c r="J118" s="6"/>
    </row>
    <row r="119">
      <c r="B119" s="6">
        <f t="shared" si="36"/>
        <v>-2740.616882</v>
      </c>
      <c r="C119" s="1">
        <v>78.0</v>
      </c>
      <c r="D119" s="6">
        <f t="shared" si="34"/>
        <v>323.6489239</v>
      </c>
      <c r="E119" s="6">
        <f t="shared" si="35"/>
        <v>-11.44207548</v>
      </c>
      <c r="F119" s="6">
        <f t="shared" si="10"/>
        <v>312.2068484</v>
      </c>
      <c r="G119" s="6"/>
      <c r="H119" s="6"/>
      <c r="I119" s="6"/>
      <c r="J119" s="6"/>
    </row>
    <row r="120">
      <c r="B120" s="6">
        <f t="shared" si="36"/>
        <v>-3075.707881</v>
      </c>
      <c r="C120" s="1">
        <v>79.0</v>
      </c>
      <c r="D120" s="6">
        <f t="shared" si="34"/>
        <v>323.6489239</v>
      </c>
      <c r="E120" s="6">
        <f t="shared" si="35"/>
        <v>-12.84108041</v>
      </c>
      <c r="F120" s="6">
        <f t="shared" si="10"/>
        <v>310.8078435</v>
      </c>
      <c r="G120" s="6"/>
      <c r="H120" s="6"/>
      <c r="I120" s="6"/>
      <c r="J120" s="6"/>
    </row>
    <row r="121">
      <c r="B121" s="6">
        <f t="shared" si="36"/>
        <v>-3412.197886</v>
      </c>
      <c r="C121" s="1">
        <v>80.0</v>
      </c>
      <c r="D121" s="6">
        <f t="shared" si="34"/>
        <v>323.6489239</v>
      </c>
      <c r="E121" s="6">
        <f t="shared" si="35"/>
        <v>-14.24592617</v>
      </c>
      <c r="F121" s="6">
        <f t="shared" si="10"/>
        <v>309.4029978</v>
      </c>
      <c r="G121" s="6"/>
      <c r="H121" s="6"/>
      <c r="I121" s="6"/>
      <c r="J121" s="6"/>
    </row>
    <row r="122">
      <c r="B122" s="6">
        <f t="shared" si="36"/>
        <v>-3750.092736</v>
      </c>
      <c r="C122" s="1">
        <v>81.0</v>
      </c>
      <c r="D122" s="6">
        <f t="shared" si="34"/>
        <v>323.6489239</v>
      </c>
      <c r="E122" s="6">
        <f t="shared" si="35"/>
        <v>-15.65663717</v>
      </c>
      <c r="F122" s="6">
        <f t="shared" si="10"/>
        <v>307.9922868</v>
      </c>
      <c r="G122" s="6"/>
      <c r="H122" s="6"/>
      <c r="I122" s="6"/>
      <c r="J122" s="6"/>
    </row>
    <row r="123">
      <c r="B123" s="6">
        <f t="shared" si="36"/>
        <v>-4089.398297</v>
      </c>
      <c r="C123" s="1">
        <v>82.0</v>
      </c>
      <c r="D123" s="6">
        <f t="shared" si="34"/>
        <v>323.6489239</v>
      </c>
      <c r="E123" s="6">
        <f t="shared" si="35"/>
        <v>-17.07323789</v>
      </c>
      <c r="F123" s="6">
        <f t="shared" si="10"/>
        <v>306.575686</v>
      </c>
      <c r="G123" s="6"/>
      <c r="H123" s="6"/>
      <c r="I123" s="6"/>
      <c r="J123" s="6"/>
    </row>
    <row r="124">
      <c r="B124" s="6">
        <f t="shared" si="36"/>
        <v>-4430.120459</v>
      </c>
      <c r="C124" s="1">
        <v>83.0</v>
      </c>
      <c r="D124" s="6">
        <f t="shared" si="34"/>
        <v>323.6489239</v>
      </c>
      <c r="E124" s="6">
        <f t="shared" si="35"/>
        <v>-18.49575292</v>
      </c>
      <c r="F124" s="6">
        <f t="shared" si="10"/>
        <v>305.153171</v>
      </c>
      <c r="G124" s="6"/>
      <c r="H124" s="6"/>
      <c r="I124" s="6"/>
      <c r="J124" s="6"/>
    </row>
    <row r="125">
      <c r="A125" s="28" t="s">
        <v>89</v>
      </c>
      <c r="B125" s="6">
        <f t="shared" si="36"/>
        <v>-4772.265136</v>
      </c>
      <c r="C125" s="12">
        <v>84.0</v>
      </c>
      <c r="D125" s="11">
        <f t="shared" si="34"/>
        <v>323.6489239</v>
      </c>
      <c r="E125" s="11">
        <f t="shared" si="35"/>
        <v>-19.92420694</v>
      </c>
      <c r="F125" s="11">
        <f t="shared" si="10"/>
        <v>303.724717</v>
      </c>
      <c r="G125" s="6"/>
      <c r="H125" s="6">
        <f t="shared" ref="H125:J125" si="37">+SUM(D$114:D$125)</f>
        <v>3883.787087</v>
      </c>
      <c r="I125" s="6">
        <f t="shared" si="37"/>
        <v>-146.1069559</v>
      </c>
      <c r="J125" s="6">
        <f t="shared" si="37"/>
        <v>3737.680131</v>
      </c>
    </row>
    <row r="126">
      <c r="A126" s="1" t="s">
        <v>82</v>
      </c>
      <c r="B126" s="6">
        <f>+$A128-($N$20-($A128*$L$20))</f>
        <v>-15033.60799</v>
      </c>
      <c r="C126" s="1">
        <v>85.0</v>
      </c>
      <c r="D126" s="6">
        <f t="shared" ref="D126:D137" si="38">$N$20</f>
        <v>322.6060693</v>
      </c>
      <c r="E126" s="6">
        <f t="shared" ref="E126:E137" si="39">+$B126*$L$20</f>
        <v>-61.8883529</v>
      </c>
      <c r="F126" s="6">
        <f t="shared" si="10"/>
        <v>260.7177164</v>
      </c>
      <c r="G126" s="6"/>
      <c r="H126" s="6"/>
      <c r="I126" s="6"/>
      <c r="J126" s="6"/>
    </row>
    <row r="127">
      <c r="A127" s="1">
        <f>$K$20</f>
        <v>4.94</v>
      </c>
      <c r="B127" s="6">
        <f t="shared" ref="B127:B137" si="40">+$B126-($N$20-($B126*$L$20))</f>
        <v>-15418.10241</v>
      </c>
      <c r="C127" s="1">
        <v>86.0</v>
      </c>
      <c r="D127" s="6">
        <f t="shared" si="38"/>
        <v>322.6060693</v>
      </c>
      <c r="E127" s="6">
        <f t="shared" si="39"/>
        <v>-63.47118827</v>
      </c>
      <c r="F127" s="6">
        <f t="shared" si="10"/>
        <v>259.134881</v>
      </c>
      <c r="G127" s="6"/>
      <c r="H127" s="6"/>
      <c r="I127" s="6"/>
      <c r="J127" s="6"/>
    </row>
    <row r="128">
      <c r="A128" s="7">
        <f>$B125-$I$20</f>
        <v>-14650.68992</v>
      </c>
      <c r="B128" s="6">
        <f t="shared" si="40"/>
        <v>-15804.17967</v>
      </c>
      <c r="C128" s="1">
        <v>87.0</v>
      </c>
      <c r="D128" s="6">
        <f t="shared" si="38"/>
        <v>322.6060693</v>
      </c>
      <c r="E128" s="6">
        <f t="shared" si="39"/>
        <v>-65.06053965</v>
      </c>
      <c r="F128" s="6">
        <f t="shared" si="10"/>
        <v>257.5455296</v>
      </c>
      <c r="G128" s="6"/>
      <c r="H128" s="6"/>
      <c r="I128" s="6"/>
      <c r="J128" s="6"/>
    </row>
    <row r="129">
      <c r="B129" s="6">
        <f t="shared" si="40"/>
        <v>-16191.84628</v>
      </c>
      <c r="C129" s="1">
        <v>88.0</v>
      </c>
      <c r="D129" s="6">
        <f t="shared" si="38"/>
        <v>322.6060693</v>
      </c>
      <c r="E129" s="6">
        <f t="shared" si="39"/>
        <v>-66.65643386</v>
      </c>
      <c r="F129" s="6">
        <f t="shared" si="10"/>
        <v>255.9496354</v>
      </c>
      <c r="G129" s="6"/>
      <c r="H129" s="6"/>
      <c r="I129" s="6"/>
      <c r="J129" s="6"/>
    </row>
    <row r="130">
      <c r="B130" s="6">
        <f t="shared" si="40"/>
        <v>-16581.10878</v>
      </c>
      <c r="C130" s="1">
        <v>89.0</v>
      </c>
      <c r="D130" s="6">
        <f t="shared" si="38"/>
        <v>322.6060693</v>
      </c>
      <c r="E130" s="6">
        <f t="shared" si="39"/>
        <v>-68.25889783</v>
      </c>
      <c r="F130" s="6">
        <f t="shared" si="10"/>
        <v>254.3471714</v>
      </c>
      <c r="G130" s="6"/>
      <c r="H130" s="6"/>
      <c r="I130" s="6"/>
      <c r="J130" s="6"/>
    </row>
    <row r="131">
      <c r="B131" s="6">
        <f t="shared" si="40"/>
        <v>-16971.97375</v>
      </c>
      <c r="C131" s="1">
        <v>90.0</v>
      </c>
      <c r="D131" s="6">
        <f t="shared" si="38"/>
        <v>322.6060693</v>
      </c>
      <c r="E131" s="6">
        <f t="shared" si="39"/>
        <v>-69.86795861</v>
      </c>
      <c r="F131" s="6">
        <f t="shared" si="10"/>
        <v>252.7381107</v>
      </c>
      <c r="G131" s="6"/>
      <c r="H131" s="6"/>
      <c r="I131" s="6"/>
      <c r="J131" s="6"/>
    </row>
    <row r="132">
      <c r="B132" s="6">
        <f t="shared" si="40"/>
        <v>-17364.44778</v>
      </c>
      <c r="C132" s="1">
        <v>91.0</v>
      </c>
      <c r="D132" s="6">
        <f t="shared" si="38"/>
        <v>322.6060693</v>
      </c>
      <c r="E132" s="6">
        <f t="shared" si="39"/>
        <v>-71.48364336</v>
      </c>
      <c r="F132" s="6">
        <f t="shared" si="10"/>
        <v>251.1224259</v>
      </c>
      <c r="G132" s="6"/>
      <c r="H132" s="6"/>
      <c r="I132" s="6"/>
      <c r="J132" s="6"/>
    </row>
    <row r="133">
      <c r="B133" s="6">
        <f t="shared" si="40"/>
        <v>-17758.53749</v>
      </c>
      <c r="C133" s="1">
        <v>92.0</v>
      </c>
      <c r="D133" s="6">
        <f t="shared" si="38"/>
        <v>322.6060693</v>
      </c>
      <c r="E133" s="6">
        <f t="shared" si="39"/>
        <v>-73.10597934</v>
      </c>
      <c r="F133" s="6">
        <f t="shared" si="10"/>
        <v>249.5000899</v>
      </c>
      <c r="G133" s="6"/>
      <c r="H133" s="6"/>
      <c r="I133" s="6"/>
      <c r="J133" s="6"/>
    </row>
    <row r="134">
      <c r="B134" s="6">
        <f t="shared" si="40"/>
        <v>-18154.24954</v>
      </c>
      <c r="C134" s="1">
        <v>93.0</v>
      </c>
      <c r="D134" s="6">
        <f t="shared" si="38"/>
        <v>322.6060693</v>
      </c>
      <c r="E134" s="6">
        <f t="shared" si="39"/>
        <v>-74.73499394</v>
      </c>
      <c r="F134" s="6">
        <f t="shared" si="10"/>
        <v>247.8710753</v>
      </c>
      <c r="G134" s="6"/>
      <c r="H134" s="6"/>
      <c r="I134" s="6"/>
      <c r="J134" s="6"/>
    </row>
    <row r="135">
      <c r="B135" s="6">
        <f t="shared" si="40"/>
        <v>-18551.5906</v>
      </c>
      <c r="C135" s="1">
        <v>94.0</v>
      </c>
      <c r="D135" s="6">
        <f t="shared" si="38"/>
        <v>322.6060693</v>
      </c>
      <c r="E135" s="6">
        <f t="shared" si="39"/>
        <v>-76.37071465</v>
      </c>
      <c r="F135" s="6">
        <f t="shared" si="10"/>
        <v>246.2353546</v>
      </c>
      <c r="G135" s="6"/>
      <c r="H135" s="6"/>
      <c r="I135" s="6"/>
      <c r="J135" s="6"/>
    </row>
    <row r="136">
      <c r="B136" s="6">
        <f t="shared" si="40"/>
        <v>-18950.56739</v>
      </c>
      <c r="C136" s="1">
        <v>95.0</v>
      </c>
      <c r="D136" s="6">
        <f t="shared" si="38"/>
        <v>322.6060693</v>
      </c>
      <c r="E136" s="6">
        <f t="shared" si="39"/>
        <v>-78.01316908</v>
      </c>
      <c r="F136" s="6">
        <f t="shared" si="10"/>
        <v>244.5929002</v>
      </c>
      <c r="G136" s="6"/>
      <c r="H136" s="6"/>
      <c r="I136" s="6"/>
      <c r="J136" s="6"/>
    </row>
    <row r="137">
      <c r="A137" s="28" t="s">
        <v>90</v>
      </c>
      <c r="B137" s="6">
        <f t="shared" si="40"/>
        <v>-19351.18663</v>
      </c>
      <c r="C137" s="14">
        <v>96.0</v>
      </c>
      <c r="D137" s="29">
        <f t="shared" si="38"/>
        <v>322.6060693</v>
      </c>
      <c r="E137" s="29">
        <f t="shared" si="39"/>
        <v>-79.66238494</v>
      </c>
      <c r="F137" s="29">
        <f t="shared" si="10"/>
        <v>242.9436843</v>
      </c>
      <c r="G137" s="6"/>
      <c r="H137" s="6">
        <f t="shared" ref="H137:J137" si="41">+SUM(D$126:D$137)</f>
        <v>3871.272831</v>
      </c>
      <c r="I137" s="6">
        <f t="shared" si="41"/>
        <v>-848.5742564</v>
      </c>
      <c r="J137" s="6">
        <f t="shared" si="41"/>
        <v>3022.698575</v>
      </c>
    </row>
    <row r="138">
      <c r="A138" s="1" t="s">
        <v>82</v>
      </c>
      <c r="B138" s="6">
        <f>+$A140-($N$21-($A140*$L$21))</f>
        <v>-35620.90897</v>
      </c>
      <c r="C138" s="1">
        <v>97.0</v>
      </c>
      <c r="D138" s="6">
        <f t="shared" ref="D138:D149" si="42">$N$21</f>
        <v>321.565228</v>
      </c>
      <c r="E138" s="6">
        <f t="shared" ref="E138:E149" si="43">+$B138*$L$21</f>
        <v>-144.5615223</v>
      </c>
      <c r="F138" s="6">
        <f t="shared" si="10"/>
        <v>177.0037057</v>
      </c>
      <c r="G138" s="6"/>
      <c r="H138" s="6"/>
      <c r="I138" s="6"/>
      <c r="J138" s="6"/>
    </row>
    <row r="139">
      <c r="A139" s="1">
        <f>$K$21</f>
        <v>4.87</v>
      </c>
      <c r="B139" s="6">
        <f t="shared" ref="B139:B149" si="44">+$B138-($N$21-($B138*$L$21))</f>
        <v>-36087.03572</v>
      </c>
      <c r="C139" s="1">
        <v>98.0</v>
      </c>
      <c r="D139" s="6">
        <f t="shared" si="42"/>
        <v>321.565228</v>
      </c>
      <c r="E139" s="6">
        <f t="shared" si="43"/>
        <v>-146.45322</v>
      </c>
      <c r="F139" s="6">
        <f t="shared" si="10"/>
        <v>175.112008</v>
      </c>
      <c r="G139" s="6"/>
      <c r="H139" s="6"/>
      <c r="I139" s="6"/>
      <c r="J139" s="6"/>
    </row>
    <row r="140">
      <c r="A140" s="7">
        <f>$B137-$I$21</f>
        <v>-35156.66628</v>
      </c>
      <c r="B140" s="6">
        <f t="shared" si="44"/>
        <v>-36555.05417</v>
      </c>
      <c r="C140" s="1">
        <v>99.0</v>
      </c>
      <c r="D140" s="6">
        <f t="shared" si="42"/>
        <v>321.565228</v>
      </c>
      <c r="E140" s="6">
        <f t="shared" si="43"/>
        <v>-148.3525948</v>
      </c>
      <c r="F140" s="6">
        <f t="shared" si="10"/>
        <v>173.2126331</v>
      </c>
      <c r="G140" s="6"/>
      <c r="H140" s="6"/>
      <c r="I140" s="6"/>
      <c r="J140" s="6"/>
    </row>
    <row r="141">
      <c r="B141" s="6">
        <f t="shared" si="44"/>
        <v>-37024.97199</v>
      </c>
      <c r="C141" s="1">
        <v>100.0</v>
      </c>
      <c r="D141" s="6">
        <f t="shared" si="42"/>
        <v>321.565228</v>
      </c>
      <c r="E141" s="6">
        <f t="shared" si="43"/>
        <v>-150.259678</v>
      </c>
      <c r="F141" s="6">
        <f t="shared" si="10"/>
        <v>171.30555</v>
      </c>
      <c r="G141" s="6"/>
      <c r="H141" s="6"/>
      <c r="I141" s="6"/>
      <c r="J141" s="6"/>
    </row>
    <row r="142">
      <c r="B142" s="6">
        <f t="shared" si="44"/>
        <v>-37496.7969</v>
      </c>
      <c r="C142" s="1">
        <v>101.0</v>
      </c>
      <c r="D142" s="6">
        <f t="shared" si="42"/>
        <v>321.565228</v>
      </c>
      <c r="E142" s="6">
        <f t="shared" si="43"/>
        <v>-152.1745008</v>
      </c>
      <c r="F142" s="6">
        <f t="shared" si="10"/>
        <v>169.3907272</v>
      </c>
      <c r="G142" s="6"/>
      <c r="H142" s="6"/>
      <c r="I142" s="6"/>
      <c r="J142" s="6"/>
    </row>
    <row r="143">
      <c r="B143" s="6">
        <f t="shared" si="44"/>
        <v>-37970.53663</v>
      </c>
      <c r="C143" s="1">
        <v>102.0</v>
      </c>
      <c r="D143" s="6">
        <f t="shared" si="42"/>
        <v>321.565228</v>
      </c>
      <c r="E143" s="6">
        <f t="shared" si="43"/>
        <v>-154.0970945</v>
      </c>
      <c r="F143" s="6">
        <f t="shared" si="10"/>
        <v>167.4681335</v>
      </c>
      <c r="G143" s="6"/>
      <c r="H143" s="6"/>
      <c r="I143" s="6"/>
      <c r="J143" s="6"/>
    </row>
    <row r="144">
      <c r="B144" s="6">
        <f t="shared" si="44"/>
        <v>-38446.19895</v>
      </c>
      <c r="C144" s="1">
        <v>103.0</v>
      </c>
      <c r="D144" s="6">
        <f t="shared" si="42"/>
        <v>321.565228</v>
      </c>
      <c r="E144" s="6">
        <f t="shared" si="43"/>
        <v>-156.0274907</v>
      </c>
      <c r="F144" s="6">
        <f t="shared" si="10"/>
        <v>165.5377372</v>
      </c>
      <c r="G144" s="6"/>
      <c r="H144" s="6"/>
      <c r="I144" s="6"/>
      <c r="J144" s="6"/>
    </row>
    <row r="145">
      <c r="B145" s="6">
        <f t="shared" si="44"/>
        <v>-38923.79167</v>
      </c>
      <c r="C145" s="1">
        <v>104.0</v>
      </c>
      <c r="D145" s="6">
        <f t="shared" si="42"/>
        <v>321.565228</v>
      </c>
      <c r="E145" s="6">
        <f t="shared" si="43"/>
        <v>-157.9657212</v>
      </c>
      <c r="F145" s="6">
        <f t="shared" si="10"/>
        <v>163.5995068</v>
      </c>
      <c r="G145" s="6"/>
      <c r="H145" s="6"/>
      <c r="I145" s="6"/>
      <c r="J145" s="6"/>
    </row>
    <row r="146">
      <c r="B146" s="6">
        <f t="shared" si="44"/>
        <v>-39403.32262</v>
      </c>
      <c r="C146" s="1">
        <v>105.0</v>
      </c>
      <c r="D146" s="6">
        <f t="shared" si="42"/>
        <v>321.565228</v>
      </c>
      <c r="E146" s="6">
        <f t="shared" si="43"/>
        <v>-159.9118176</v>
      </c>
      <c r="F146" s="6">
        <f t="shared" si="10"/>
        <v>161.6534104</v>
      </c>
      <c r="G146" s="6"/>
      <c r="H146" s="6"/>
      <c r="I146" s="6"/>
      <c r="J146" s="6"/>
    </row>
    <row r="147">
      <c r="B147" s="6">
        <f t="shared" si="44"/>
        <v>-39884.79967</v>
      </c>
      <c r="C147" s="1">
        <v>106.0</v>
      </c>
      <c r="D147" s="6">
        <f t="shared" si="42"/>
        <v>321.565228</v>
      </c>
      <c r="E147" s="6">
        <f t="shared" si="43"/>
        <v>-161.865812</v>
      </c>
      <c r="F147" s="6">
        <f t="shared" si="10"/>
        <v>159.699416</v>
      </c>
      <c r="G147" s="6"/>
      <c r="H147" s="6"/>
      <c r="I147" s="6"/>
      <c r="J147" s="6"/>
    </row>
    <row r="148">
      <c r="B148" s="6">
        <f t="shared" si="44"/>
        <v>-40368.23071</v>
      </c>
      <c r="C148" s="1">
        <v>107.0</v>
      </c>
      <c r="D148" s="6">
        <f t="shared" si="42"/>
        <v>321.565228</v>
      </c>
      <c r="E148" s="6">
        <f t="shared" si="43"/>
        <v>-163.8277363</v>
      </c>
      <c r="F148" s="6">
        <f t="shared" si="10"/>
        <v>157.7374917</v>
      </c>
      <c r="G148" s="6"/>
      <c r="H148" s="6"/>
      <c r="I148" s="6"/>
      <c r="J148" s="6"/>
    </row>
    <row r="149">
      <c r="A149" s="28" t="s">
        <v>91</v>
      </c>
      <c r="B149" s="6">
        <f t="shared" si="44"/>
        <v>-40853.62367</v>
      </c>
      <c r="C149" s="12">
        <v>108.0</v>
      </c>
      <c r="D149" s="11">
        <f t="shared" si="42"/>
        <v>321.565228</v>
      </c>
      <c r="E149" s="11">
        <f t="shared" si="43"/>
        <v>-165.7976227</v>
      </c>
      <c r="F149" s="11">
        <f t="shared" si="10"/>
        <v>155.7676053</v>
      </c>
      <c r="G149" s="6"/>
      <c r="H149" s="6">
        <f t="shared" ref="H149:J149" si="45">+SUM(D$138:D$149)</f>
        <v>3858.782736</v>
      </c>
      <c r="I149" s="6">
        <f t="shared" si="45"/>
        <v>-1861.294811</v>
      </c>
      <c r="J149" s="6">
        <f t="shared" si="45"/>
        <v>1997.487925</v>
      </c>
    </row>
    <row r="150">
      <c r="A150" s="1" t="s">
        <v>82</v>
      </c>
      <c r="B150" s="6">
        <f>+$A152-($N$22-($A152*$L$22))</f>
        <v>-66727.48707</v>
      </c>
      <c r="C150" s="1">
        <v>109.0</v>
      </c>
      <c r="D150" s="6">
        <f t="shared" ref="D150:D161" si="46">$N$22</f>
        <v>320.5264016</v>
      </c>
      <c r="E150" s="6">
        <f t="shared" ref="E150:E161" si="47">+$B150*$L$22</f>
        <v>-266.9099483</v>
      </c>
      <c r="F150" s="6">
        <f t="shared" si="10"/>
        <v>53.61645335</v>
      </c>
      <c r="G150" s="6"/>
      <c r="H150" s="6"/>
      <c r="I150" s="6"/>
      <c r="J150" s="6"/>
    </row>
    <row r="151">
      <c r="A151" s="1">
        <f>$K$22</f>
        <v>4.8</v>
      </c>
      <c r="B151" s="6">
        <f t="shared" ref="B151:B161" si="48">+$B150-($N$22-($B150*$L$22))</f>
        <v>-67314.92342</v>
      </c>
      <c r="C151" s="1">
        <v>110.0</v>
      </c>
      <c r="D151" s="6">
        <f t="shared" si="46"/>
        <v>320.5264016</v>
      </c>
      <c r="E151" s="6">
        <f t="shared" si="47"/>
        <v>-269.2596937</v>
      </c>
      <c r="F151" s="6">
        <f t="shared" si="10"/>
        <v>51.26670795</v>
      </c>
      <c r="G151" s="6"/>
      <c r="H151" s="6"/>
      <c r="I151" s="6"/>
      <c r="J151" s="6"/>
    </row>
    <row r="152">
      <c r="A152" s="7">
        <f>$B149-$I$22</f>
        <v>-66142.39111</v>
      </c>
      <c r="B152" s="6">
        <f t="shared" si="48"/>
        <v>-67904.70952</v>
      </c>
      <c r="C152" s="1">
        <v>111.0</v>
      </c>
      <c r="D152" s="6">
        <f t="shared" si="46"/>
        <v>320.5264016</v>
      </c>
      <c r="E152" s="6">
        <f t="shared" si="47"/>
        <v>-271.6188381</v>
      </c>
      <c r="F152" s="6">
        <f t="shared" si="10"/>
        <v>48.90756356</v>
      </c>
      <c r="G152" s="6"/>
      <c r="H152" s="6"/>
      <c r="I152" s="6"/>
      <c r="J152" s="6"/>
    </row>
    <row r="153">
      <c r="B153" s="6">
        <f t="shared" si="48"/>
        <v>-68496.85476</v>
      </c>
      <c r="C153" s="1">
        <v>112.0</v>
      </c>
      <c r="D153" s="6">
        <f t="shared" si="46"/>
        <v>320.5264016</v>
      </c>
      <c r="E153" s="6">
        <f t="shared" si="47"/>
        <v>-273.987419</v>
      </c>
      <c r="F153" s="6">
        <f t="shared" si="10"/>
        <v>46.53898261</v>
      </c>
      <c r="G153" s="6"/>
      <c r="H153" s="6"/>
      <c r="I153" s="6"/>
      <c r="J153" s="6"/>
    </row>
    <row r="154">
      <c r="B154" s="6">
        <f t="shared" si="48"/>
        <v>-69091.36858</v>
      </c>
      <c r="C154" s="1">
        <v>113.0</v>
      </c>
      <c r="D154" s="6">
        <f t="shared" si="46"/>
        <v>320.5264016</v>
      </c>
      <c r="E154" s="6">
        <f t="shared" si="47"/>
        <v>-276.3654743</v>
      </c>
      <c r="F154" s="6">
        <f t="shared" si="10"/>
        <v>44.16092732</v>
      </c>
      <c r="G154" s="6"/>
      <c r="H154" s="6"/>
      <c r="I154" s="6"/>
      <c r="J154" s="6"/>
    </row>
    <row r="155">
      <c r="B155" s="6">
        <f t="shared" si="48"/>
        <v>-69688.26046</v>
      </c>
      <c r="C155" s="1">
        <v>114.0</v>
      </c>
      <c r="D155" s="6">
        <f t="shared" si="46"/>
        <v>320.5264016</v>
      </c>
      <c r="E155" s="6">
        <f t="shared" si="47"/>
        <v>-278.7530418</v>
      </c>
      <c r="F155" s="6">
        <f t="shared" si="10"/>
        <v>41.77335982</v>
      </c>
      <c r="G155" s="6"/>
      <c r="H155" s="6"/>
      <c r="I155" s="6"/>
      <c r="J155" s="6"/>
    </row>
    <row r="156">
      <c r="B156" s="6">
        <f t="shared" si="48"/>
        <v>-70287.5399</v>
      </c>
      <c r="C156" s="1">
        <v>115.0</v>
      </c>
      <c r="D156" s="6">
        <f t="shared" si="46"/>
        <v>320.5264016</v>
      </c>
      <c r="E156" s="6">
        <f t="shared" si="47"/>
        <v>-281.1501596</v>
      </c>
      <c r="F156" s="6">
        <f t="shared" si="10"/>
        <v>39.37624204</v>
      </c>
      <c r="G156" s="6"/>
      <c r="H156" s="6"/>
      <c r="I156" s="6"/>
      <c r="J156" s="6"/>
    </row>
    <row r="157">
      <c r="B157" s="6">
        <f t="shared" si="48"/>
        <v>-70889.21646</v>
      </c>
      <c r="C157" s="1">
        <v>116.0</v>
      </c>
      <c r="D157" s="6">
        <f t="shared" si="46"/>
        <v>320.5264016</v>
      </c>
      <c r="E157" s="6">
        <f t="shared" si="47"/>
        <v>-283.5568658</v>
      </c>
      <c r="F157" s="6">
        <f t="shared" si="10"/>
        <v>36.9695358</v>
      </c>
      <c r="G157" s="6"/>
      <c r="H157" s="6"/>
      <c r="I157" s="6"/>
      <c r="J157" s="6"/>
    </row>
    <row r="158">
      <c r="B158" s="6">
        <f t="shared" si="48"/>
        <v>-71493.29973</v>
      </c>
      <c r="C158" s="1">
        <v>117.0</v>
      </c>
      <c r="D158" s="6">
        <f t="shared" si="46"/>
        <v>320.5264016</v>
      </c>
      <c r="E158" s="6">
        <f t="shared" si="47"/>
        <v>-285.9731989</v>
      </c>
      <c r="F158" s="6">
        <f t="shared" si="10"/>
        <v>34.55320273</v>
      </c>
      <c r="G158" s="6"/>
      <c r="H158" s="6"/>
      <c r="I158" s="6"/>
      <c r="J158" s="6"/>
    </row>
    <row r="159">
      <c r="B159" s="6">
        <f t="shared" si="48"/>
        <v>-72099.79933</v>
      </c>
      <c r="C159" s="1">
        <v>118.0</v>
      </c>
      <c r="D159" s="6">
        <f t="shared" si="46"/>
        <v>320.5264016</v>
      </c>
      <c r="E159" s="6">
        <f t="shared" si="47"/>
        <v>-288.3991973</v>
      </c>
      <c r="F159" s="6">
        <f t="shared" si="10"/>
        <v>32.12720433</v>
      </c>
      <c r="G159" s="6"/>
      <c r="H159" s="6"/>
      <c r="I159" s="6"/>
      <c r="J159" s="6"/>
    </row>
    <row r="160">
      <c r="B160" s="6">
        <f t="shared" si="48"/>
        <v>-72708.72493</v>
      </c>
      <c r="C160" s="1">
        <v>119.0</v>
      </c>
      <c r="D160" s="6">
        <f t="shared" si="46"/>
        <v>320.5264016</v>
      </c>
      <c r="E160" s="6">
        <f t="shared" si="47"/>
        <v>-290.8348997</v>
      </c>
      <c r="F160" s="6">
        <f t="shared" si="10"/>
        <v>29.69150193</v>
      </c>
      <c r="G160" s="6"/>
      <c r="H160" s="6"/>
      <c r="I160" s="6"/>
      <c r="J160" s="6"/>
    </row>
    <row r="161">
      <c r="A161" s="28" t="s">
        <v>92</v>
      </c>
      <c r="B161" s="6">
        <f t="shared" si="48"/>
        <v>-73320.08623</v>
      </c>
      <c r="C161" s="12">
        <v>120.0</v>
      </c>
      <c r="D161" s="11">
        <f t="shared" si="46"/>
        <v>320.5264016</v>
      </c>
      <c r="E161" s="11">
        <f t="shared" si="47"/>
        <v>-293.2803449</v>
      </c>
      <c r="F161" s="11">
        <f t="shared" si="10"/>
        <v>27.24605673</v>
      </c>
      <c r="G161" s="6"/>
      <c r="H161" s="6">
        <f t="shared" ref="H161:J161" si="49">+SUM(D$150:D$161)</f>
        <v>3846.31682</v>
      </c>
      <c r="I161" s="6">
        <f t="shared" si="49"/>
        <v>-3360.089082</v>
      </c>
      <c r="J161" s="6">
        <f t="shared" si="49"/>
        <v>486.2277382</v>
      </c>
    </row>
    <row r="169">
      <c r="A169" s="24" t="s">
        <v>93</v>
      </c>
      <c r="B169" s="30">
        <f>6450000</f>
        <v>6450000</v>
      </c>
    </row>
    <row r="170">
      <c r="A170" s="24" t="s">
        <v>94</v>
      </c>
      <c r="B170" s="31">
        <v>300.0</v>
      </c>
      <c r="D170" s="24" t="s">
        <v>95</v>
      </c>
      <c r="F170" s="24">
        <v>30.0</v>
      </c>
    </row>
    <row r="171">
      <c r="A171" s="24" t="s">
        <v>96</v>
      </c>
      <c r="B171" s="30">
        <f>B169*B170</f>
        <v>1935000000</v>
      </c>
      <c r="D171" s="24" t="s">
        <v>97</v>
      </c>
      <c r="F171" s="30">
        <f>B169*F170</f>
        <v>193500000</v>
      </c>
    </row>
    <row r="172">
      <c r="A172" s="24" t="s">
        <v>98</v>
      </c>
      <c r="B172" s="30">
        <f>B171*2</f>
        <v>3870000000</v>
      </c>
    </row>
    <row r="173">
      <c r="A173" s="24" t="s">
        <v>99</v>
      </c>
      <c r="B173" s="30">
        <f>B172*10</f>
        <v>38700000000</v>
      </c>
    </row>
    <row r="187">
      <c r="A187" s="1" t="s">
        <v>100</v>
      </c>
      <c r="B187" s="3">
        <f>B188*10</f>
        <v>1935000000</v>
      </c>
      <c r="D187" s="1" t="s">
        <v>101</v>
      </c>
      <c r="E187" s="8" t="s">
        <v>102</v>
      </c>
      <c r="F187" s="1" t="s">
        <v>103</v>
      </c>
      <c r="G187" s="24" t="s">
        <v>104</v>
      </c>
    </row>
    <row r="188">
      <c r="A188" s="1" t="s">
        <v>105</v>
      </c>
      <c r="B188" s="3">
        <f>F171</f>
        <v>193500000</v>
      </c>
      <c r="D188" s="1">
        <v>1.0</v>
      </c>
      <c r="E188" s="3">
        <f t="shared" ref="E188:E197" si="50">$J13*$B$188</f>
        <v>3096000000</v>
      </c>
      <c r="F188" s="3">
        <f t="shared" ref="F188:F197" si="51">$E188-$B$187</f>
        <v>1161000000</v>
      </c>
      <c r="G188" s="30">
        <f t="shared" ref="G188:G197" si="52">F188*100/$B$187</f>
        <v>60</v>
      </c>
    </row>
    <row r="189">
      <c r="A189" s="1" t="s">
        <v>106</v>
      </c>
      <c r="B189" s="3">
        <f>B188</f>
        <v>193500000</v>
      </c>
      <c r="D189" s="1">
        <v>2.0</v>
      </c>
      <c r="E189" s="3">
        <f t="shared" si="50"/>
        <v>4953600000</v>
      </c>
      <c r="F189" s="3">
        <f t="shared" si="51"/>
        <v>3018600000</v>
      </c>
      <c r="G189" s="30">
        <f t="shared" si="52"/>
        <v>156</v>
      </c>
    </row>
    <row r="190">
      <c r="A190" s="1" t="s">
        <v>107</v>
      </c>
      <c r="B190" s="1">
        <f>$I$10</f>
        <v>60</v>
      </c>
      <c r="D190" s="1">
        <v>3.0</v>
      </c>
      <c r="E190" s="3">
        <f t="shared" si="50"/>
        <v>7925760000</v>
      </c>
      <c r="F190" s="3">
        <f t="shared" si="51"/>
        <v>5990760000</v>
      </c>
      <c r="G190" s="30">
        <f t="shared" si="52"/>
        <v>309.6</v>
      </c>
    </row>
    <row r="191">
      <c r="D191" s="1">
        <v>4.0</v>
      </c>
      <c r="E191" s="3">
        <f t="shared" si="50"/>
        <v>12681216000</v>
      </c>
      <c r="F191" s="3">
        <f t="shared" si="51"/>
        <v>10746216000</v>
      </c>
      <c r="G191" s="30">
        <f t="shared" si="52"/>
        <v>555.36</v>
      </c>
    </row>
    <row r="192">
      <c r="D192" s="1">
        <v>5.0</v>
      </c>
      <c r="E192" s="3">
        <f t="shared" si="50"/>
        <v>20289945600</v>
      </c>
      <c r="F192" s="3">
        <f t="shared" si="51"/>
        <v>18354945600</v>
      </c>
      <c r="G192" s="30">
        <f t="shared" si="52"/>
        <v>948.576</v>
      </c>
    </row>
    <row r="193">
      <c r="A193" s="1" t="s">
        <v>108</v>
      </c>
      <c r="B193" s="27">
        <f>$F197*100/($B$189*10)</f>
        <v>10895.11628</v>
      </c>
      <c r="D193" s="1">
        <v>6.0</v>
      </c>
      <c r="E193" s="3">
        <f t="shared" si="50"/>
        <v>32463912960</v>
      </c>
      <c r="F193" s="3">
        <f t="shared" si="51"/>
        <v>30528912960</v>
      </c>
      <c r="G193" s="30">
        <f t="shared" si="52"/>
        <v>1577.7216</v>
      </c>
    </row>
    <row r="194">
      <c r="D194" s="1">
        <v>7.0</v>
      </c>
      <c r="E194" s="3">
        <f t="shared" si="50"/>
        <v>51942260736</v>
      </c>
      <c r="F194" s="3">
        <f t="shared" si="51"/>
        <v>50007260736</v>
      </c>
      <c r="G194" s="30">
        <f t="shared" si="52"/>
        <v>2584.35456</v>
      </c>
    </row>
    <row r="195">
      <c r="D195" s="1">
        <v>8.0</v>
      </c>
      <c r="E195" s="3">
        <f t="shared" si="50"/>
        <v>83107617178</v>
      </c>
      <c r="F195" s="3">
        <f t="shared" si="51"/>
        <v>81172617178</v>
      </c>
      <c r="G195" s="30">
        <f t="shared" si="52"/>
        <v>4194.967296</v>
      </c>
    </row>
    <row r="196">
      <c r="D196" s="1">
        <v>9.0</v>
      </c>
      <c r="E196" s="3">
        <f t="shared" si="50"/>
        <v>132972187484</v>
      </c>
      <c r="F196" s="3">
        <f t="shared" si="51"/>
        <v>131037187484</v>
      </c>
      <c r="G196" s="30">
        <f t="shared" si="52"/>
        <v>6771.947674</v>
      </c>
    </row>
    <row r="197">
      <c r="D197" s="1">
        <v>10.0</v>
      </c>
      <c r="E197" s="3">
        <f t="shared" si="50"/>
        <v>212755499975</v>
      </c>
      <c r="F197" s="3">
        <f t="shared" si="51"/>
        <v>210820499975</v>
      </c>
      <c r="G197" s="30">
        <f t="shared" si="52"/>
        <v>10895.11628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3.63"/>
  </cols>
  <sheetData>
    <row r="1">
      <c r="A1" s="1" t="s">
        <v>0</v>
      </c>
      <c r="B1" s="2">
        <v>1.68E7</v>
      </c>
      <c r="D1" s="1" t="s">
        <v>1</v>
      </c>
    </row>
    <row r="2">
      <c r="A2" s="1" t="s">
        <v>2</v>
      </c>
      <c r="B2" s="1">
        <v>38.4</v>
      </c>
      <c r="D2" s="1" t="s">
        <v>3</v>
      </c>
    </row>
    <row r="3">
      <c r="A3" s="1" t="s">
        <v>4</v>
      </c>
      <c r="B3" s="3">
        <f>+$B$2*$B$1/100</f>
        <v>6451200</v>
      </c>
    </row>
    <row r="4">
      <c r="A4" s="1" t="s">
        <v>5</v>
      </c>
      <c r="B4" s="1">
        <f>5.5-$B$10</f>
        <v>5.2</v>
      </c>
      <c r="D4" s="1" t="s">
        <v>6</v>
      </c>
    </row>
    <row r="5">
      <c r="A5" s="1" t="s">
        <v>7</v>
      </c>
      <c r="B5" s="1">
        <v>30500.0</v>
      </c>
      <c r="D5" s="1" t="s">
        <v>8</v>
      </c>
    </row>
    <row r="6">
      <c r="A6" s="1" t="s">
        <v>9</v>
      </c>
      <c r="B6" s="1">
        <v>10.0</v>
      </c>
    </row>
    <row r="8">
      <c r="A8" s="1" t="s">
        <v>10</v>
      </c>
      <c r="B8" s="1">
        <v>5.0</v>
      </c>
      <c r="D8" s="1" t="s">
        <v>32</v>
      </c>
      <c r="F8" s="1" t="s">
        <v>12</v>
      </c>
      <c r="H8" s="1" t="s">
        <v>13</v>
      </c>
    </row>
    <row r="9">
      <c r="A9" s="32" t="s">
        <v>109</v>
      </c>
      <c r="B9" s="1">
        <v>30.0</v>
      </c>
      <c r="D9" s="1" t="s">
        <v>14</v>
      </c>
      <c r="E9" s="1" t="s">
        <v>15</v>
      </c>
      <c r="F9" s="1" t="s">
        <v>16</v>
      </c>
    </row>
    <row r="10">
      <c r="A10" s="1" t="s">
        <v>34</v>
      </c>
      <c r="B10" s="1">
        <f>$B9*$B11</f>
        <v>0.3</v>
      </c>
      <c r="D10" s="1">
        <v>1.0</v>
      </c>
      <c r="E10" s="1">
        <v>1559.32</v>
      </c>
      <c r="F10" s="1">
        <v>2376.57</v>
      </c>
      <c r="H10" s="8" t="s">
        <v>73</v>
      </c>
      <c r="I10" s="21">
        <v>30.0</v>
      </c>
    </row>
    <row r="11">
      <c r="A11" s="1" t="s">
        <v>35</v>
      </c>
      <c r="B11" s="1">
        <v>0.01</v>
      </c>
      <c r="D11" s="1">
        <v>2.0</v>
      </c>
      <c r="E11" s="1">
        <v>1430.26</v>
      </c>
      <c r="F11" s="1">
        <v>2505.63</v>
      </c>
      <c r="H11" s="8" t="s">
        <v>76</v>
      </c>
      <c r="I11" s="21">
        <v>0.0</v>
      </c>
    </row>
    <row r="12">
      <c r="A12" s="1" t="s">
        <v>36</v>
      </c>
      <c r="B12" s="1">
        <v>10.0</v>
      </c>
      <c r="D12" s="1">
        <v>3.0</v>
      </c>
      <c r="E12" s="1">
        <v>1294.18</v>
      </c>
      <c r="F12" s="1">
        <v>2641.7</v>
      </c>
      <c r="H12" s="8" t="s">
        <v>77</v>
      </c>
      <c r="I12" s="21">
        <v>30.0</v>
      </c>
      <c r="K12" s="1" t="s">
        <v>79</v>
      </c>
      <c r="L12" s="1" t="s">
        <v>17</v>
      </c>
      <c r="N12" s="1" t="s">
        <v>22</v>
      </c>
      <c r="P12" s="26" t="s">
        <v>110</v>
      </c>
      <c r="Q12" s="26"/>
      <c r="R12" s="26"/>
    </row>
    <row r="13">
      <c r="A13" s="1" t="s">
        <v>37</v>
      </c>
      <c r="B13" s="1">
        <f>$B9*$B12</f>
        <v>300</v>
      </c>
      <c r="D13" s="1">
        <v>4.0</v>
      </c>
      <c r="E13" s="1">
        <v>1150.72</v>
      </c>
      <c r="F13" s="1">
        <v>2785.17</v>
      </c>
      <c r="H13" s="1" t="s">
        <v>45</v>
      </c>
      <c r="I13" s="27">
        <f t="shared" ref="I13:I22" si="1">$I$12*$J13</f>
        <v>390</v>
      </c>
      <c r="J13" s="27">
        <f>$B$12+(($I$10/100)*$B$12)</f>
        <v>13</v>
      </c>
      <c r="K13" s="1">
        <f>5.5-($I$11*$B$11)</f>
        <v>5.5</v>
      </c>
      <c r="L13" s="1">
        <f t="shared" ref="L13:L22" si="2">$K13/(100*12)</f>
        <v>0.004583333333</v>
      </c>
      <c r="N13" s="6">
        <f t="shared" ref="N13:N22" si="3">+$B$5*((($L13*((1+$L13)^$B$29))/(((1+$L13)^$B$29)-1)))</f>
        <v>331.0051478</v>
      </c>
      <c r="P13" s="26">
        <f t="shared" ref="P13:P22" si="4">(36.1*LN($Q13))+10</f>
        <v>10</v>
      </c>
      <c r="Q13" s="26">
        <v>1.0</v>
      </c>
      <c r="R13" s="26">
        <f t="shared" ref="R13:R22" si="5">$I$12*P13</f>
        <v>300</v>
      </c>
    </row>
    <row r="14">
      <c r="D14" s="1">
        <v>5.0</v>
      </c>
      <c r="E14" s="1">
        <v>999.47</v>
      </c>
      <c r="F14" s="1">
        <v>2936.42</v>
      </c>
      <c r="H14" s="1" t="s">
        <v>46</v>
      </c>
      <c r="I14" s="27">
        <f t="shared" si="1"/>
        <v>507</v>
      </c>
      <c r="J14" s="27">
        <f t="shared" ref="J14:J22" si="6">J13+(($I$10/100)*$J13)</f>
        <v>16.9</v>
      </c>
      <c r="K14" s="1">
        <f t="shared" ref="K14:K22" si="7">$K13-($I$11*$B$11)</f>
        <v>5.5</v>
      </c>
      <c r="L14" s="1">
        <f t="shared" si="2"/>
        <v>0.004583333333</v>
      </c>
      <c r="N14" s="6">
        <f t="shared" si="3"/>
        <v>331.0051478</v>
      </c>
      <c r="P14" s="26">
        <f t="shared" si="4"/>
        <v>35.02261322</v>
      </c>
      <c r="Q14" s="26">
        <v>2.0</v>
      </c>
      <c r="R14" s="26">
        <f t="shared" si="5"/>
        <v>1050.678397</v>
      </c>
    </row>
    <row r="15">
      <c r="A15" s="1"/>
      <c r="B15" s="1"/>
      <c r="D15" s="1">
        <v>6.0</v>
      </c>
      <c r="E15" s="1">
        <v>840.0</v>
      </c>
      <c r="F15" s="1">
        <v>3095.89</v>
      </c>
      <c r="H15" s="1" t="s">
        <v>47</v>
      </c>
      <c r="I15" s="27">
        <f t="shared" si="1"/>
        <v>659.1</v>
      </c>
      <c r="J15" s="27">
        <f t="shared" si="6"/>
        <v>21.97</v>
      </c>
      <c r="K15" s="1">
        <f t="shared" si="7"/>
        <v>5.5</v>
      </c>
      <c r="L15" s="1">
        <f t="shared" si="2"/>
        <v>0.004583333333</v>
      </c>
      <c r="N15" s="6">
        <f t="shared" si="3"/>
        <v>331.0051478</v>
      </c>
      <c r="P15" s="26">
        <f t="shared" si="4"/>
        <v>49.65990362</v>
      </c>
      <c r="Q15" s="26">
        <v>3.0</v>
      </c>
      <c r="R15" s="26">
        <f t="shared" si="5"/>
        <v>1489.797109</v>
      </c>
    </row>
    <row r="16">
      <c r="A16" s="1"/>
      <c r="B16" s="19"/>
      <c r="D16" s="1"/>
      <c r="E16" s="1"/>
      <c r="F16" s="1"/>
      <c r="H16" s="1" t="s">
        <v>60</v>
      </c>
      <c r="I16" s="27">
        <f t="shared" si="1"/>
        <v>856.83</v>
      </c>
      <c r="J16" s="27">
        <f t="shared" si="6"/>
        <v>28.561</v>
      </c>
      <c r="K16" s="1">
        <f t="shared" si="7"/>
        <v>5.5</v>
      </c>
      <c r="L16" s="1">
        <f t="shared" si="2"/>
        <v>0.004583333333</v>
      </c>
      <c r="N16" s="6">
        <f t="shared" si="3"/>
        <v>331.0051478</v>
      </c>
      <c r="P16" s="26">
        <f t="shared" si="4"/>
        <v>60.04522644</v>
      </c>
      <c r="Q16" s="26">
        <v>4.0</v>
      </c>
      <c r="R16" s="26">
        <f t="shared" si="5"/>
        <v>1801.356793</v>
      </c>
    </row>
    <row r="17">
      <c r="A17" s="1"/>
      <c r="B17" s="19"/>
      <c r="D17" s="1"/>
      <c r="E17" s="1"/>
      <c r="F17" s="1"/>
      <c r="H17" s="1" t="s">
        <v>61</v>
      </c>
      <c r="I17" s="27">
        <f t="shared" si="1"/>
        <v>1113.879</v>
      </c>
      <c r="J17" s="27">
        <f t="shared" si="6"/>
        <v>37.1293</v>
      </c>
      <c r="K17" s="1">
        <f t="shared" si="7"/>
        <v>5.5</v>
      </c>
      <c r="L17" s="1">
        <f t="shared" si="2"/>
        <v>0.004583333333</v>
      </c>
      <c r="N17" s="6">
        <f t="shared" si="3"/>
        <v>331.0051478</v>
      </c>
      <c r="P17" s="26">
        <f t="shared" si="4"/>
        <v>68.10070864</v>
      </c>
      <c r="Q17" s="26">
        <v>5.0</v>
      </c>
      <c r="R17" s="26">
        <f t="shared" si="5"/>
        <v>2043.021259</v>
      </c>
    </row>
    <row r="18">
      <c r="A18" s="1"/>
      <c r="B18" s="19"/>
      <c r="D18" s="1"/>
      <c r="E18" s="1"/>
      <c r="F18" s="1"/>
      <c r="H18" s="1" t="s">
        <v>62</v>
      </c>
      <c r="I18" s="27">
        <f t="shared" si="1"/>
        <v>1448.0427</v>
      </c>
      <c r="J18" s="27">
        <f t="shared" si="6"/>
        <v>48.26809</v>
      </c>
      <c r="K18" s="1">
        <f t="shared" si="7"/>
        <v>5.5</v>
      </c>
      <c r="L18" s="1">
        <f t="shared" si="2"/>
        <v>0.004583333333</v>
      </c>
      <c r="N18" s="6">
        <f t="shared" si="3"/>
        <v>331.0051478</v>
      </c>
      <c r="P18" s="26">
        <f t="shared" si="4"/>
        <v>74.68251684</v>
      </c>
      <c r="Q18" s="26">
        <v>6.0</v>
      </c>
      <c r="R18" s="26">
        <f t="shared" si="5"/>
        <v>2240.475505</v>
      </c>
    </row>
    <row r="19">
      <c r="D19" s="1">
        <v>7.0</v>
      </c>
      <c r="E19" s="1">
        <v>671.88</v>
      </c>
      <c r="F19" s="1">
        <v>3264.01</v>
      </c>
      <c r="H19" s="1" t="s">
        <v>63</v>
      </c>
      <c r="I19" s="27">
        <f t="shared" si="1"/>
        <v>1882.45551</v>
      </c>
      <c r="J19" s="27">
        <f t="shared" si="6"/>
        <v>62.748517</v>
      </c>
      <c r="K19" s="1">
        <f t="shared" si="7"/>
        <v>5.5</v>
      </c>
      <c r="L19" s="1">
        <f t="shared" si="2"/>
        <v>0.004583333333</v>
      </c>
      <c r="N19" s="6">
        <f t="shared" si="3"/>
        <v>331.0051478</v>
      </c>
      <c r="P19" s="26">
        <f t="shared" si="4"/>
        <v>80.24735638</v>
      </c>
      <c r="Q19" s="26">
        <v>7.0</v>
      </c>
      <c r="R19" s="26">
        <f t="shared" si="5"/>
        <v>2407.420691</v>
      </c>
    </row>
    <row r="20">
      <c r="A20" s="1"/>
      <c r="B20" s="1"/>
      <c r="D20" s="1">
        <v>8.0</v>
      </c>
      <c r="E20" s="1">
        <v>494.62</v>
      </c>
      <c r="F20" s="1">
        <v>3441.27</v>
      </c>
      <c r="H20" s="1" t="s">
        <v>64</v>
      </c>
      <c r="I20" s="27">
        <f t="shared" si="1"/>
        <v>2447.192163</v>
      </c>
      <c r="J20" s="27">
        <f t="shared" si="6"/>
        <v>81.5730721</v>
      </c>
      <c r="K20" s="1">
        <f t="shared" si="7"/>
        <v>5.5</v>
      </c>
      <c r="L20" s="1">
        <f t="shared" si="2"/>
        <v>0.004583333333</v>
      </c>
      <c r="N20" s="6">
        <f t="shared" si="3"/>
        <v>331.0051478</v>
      </c>
      <c r="P20" s="26">
        <f t="shared" si="4"/>
        <v>85.06783965</v>
      </c>
      <c r="Q20" s="26">
        <v>8.0</v>
      </c>
      <c r="R20" s="26">
        <f t="shared" si="5"/>
        <v>2552.03519</v>
      </c>
    </row>
    <row r="21">
      <c r="A21" s="1"/>
      <c r="B21" s="1"/>
      <c r="D21" s="1">
        <v>9.0</v>
      </c>
      <c r="E21" s="1">
        <v>307.73</v>
      </c>
      <c r="F21" s="1">
        <v>3628.15</v>
      </c>
      <c r="H21" s="1" t="s">
        <v>65</v>
      </c>
      <c r="I21" s="27">
        <f t="shared" si="1"/>
        <v>3181.349812</v>
      </c>
      <c r="J21" s="27">
        <f t="shared" si="6"/>
        <v>106.0449937</v>
      </c>
      <c r="K21" s="1">
        <f t="shared" si="7"/>
        <v>5.5</v>
      </c>
      <c r="L21" s="1">
        <f t="shared" si="2"/>
        <v>0.004583333333</v>
      </c>
      <c r="N21" s="6">
        <f t="shared" si="3"/>
        <v>331.0051478</v>
      </c>
      <c r="P21" s="26">
        <f t="shared" si="4"/>
        <v>89.31980724</v>
      </c>
      <c r="Q21" s="26">
        <v>9.0</v>
      </c>
      <c r="R21" s="26">
        <f t="shared" si="5"/>
        <v>2679.594217</v>
      </c>
    </row>
    <row r="22">
      <c r="A22" s="1"/>
      <c r="B22" s="1"/>
      <c r="D22" s="1">
        <v>10.0</v>
      </c>
      <c r="E22" s="1">
        <v>110.7</v>
      </c>
      <c r="F22" s="1">
        <v>3825.19</v>
      </c>
      <c r="H22" s="1" t="s">
        <v>81</v>
      </c>
      <c r="I22" s="27">
        <f t="shared" si="1"/>
        <v>4135.754755</v>
      </c>
      <c r="J22" s="27">
        <f t="shared" si="6"/>
        <v>137.8584918</v>
      </c>
      <c r="K22" s="1">
        <f t="shared" si="7"/>
        <v>5.5</v>
      </c>
      <c r="L22" s="1">
        <f t="shared" si="2"/>
        <v>0.004583333333</v>
      </c>
      <c r="N22" s="6">
        <f t="shared" si="3"/>
        <v>331.0051478</v>
      </c>
      <c r="P22" s="26">
        <f t="shared" si="4"/>
        <v>93.12332186</v>
      </c>
      <c r="Q22" s="26">
        <v>10.0</v>
      </c>
      <c r="R22" s="26">
        <f t="shared" si="5"/>
        <v>2793.699656</v>
      </c>
    </row>
    <row r="23">
      <c r="A23" s="1"/>
      <c r="B23" s="1"/>
      <c r="E23" s="1" t="s">
        <v>19</v>
      </c>
      <c r="F23" s="1" t="s">
        <v>20</v>
      </c>
    </row>
    <row r="24">
      <c r="E24" s="1">
        <f>+SUM($E10:$E22)</f>
        <v>8858.88</v>
      </c>
      <c r="F24" s="1">
        <f>+SUM($F10:$F22)</f>
        <v>30500</v>
      </c>
    </row>
    <row r="26">
      <c r="E26" s="1" t="s">
        <v>38</v>
      </c>
      <c r="G26" s="7">
        <f>base!I28-I33</f>
        <v>2690.808485</v>
      </c>
    </row>
    <row r="27">
      <c r="E27" s="1"/>
      <c r="G27" s="18"/>
    </row>
    <row r="28">
      <c r="A28" s="1"/>
      <c r="B28" s="1"/>
    </row>
    <row r="29">
      <c r="A29" s="1" t="s">
        <v>18</v>
      </c>
      <c r="B29" s="1">
        <f>+$B$6*12</f>
        <v>120</v>
      </c>
    </row>
    <row r="30">
      <c r="A30" s="1"/>
      <c r="D30" s="5"/>
      <c r="E30" s="6"/>
      <c r="H30" s="1" t="s">
        <v>23</v>
      </c>
      <c r="I30" s="1" t="s">
        <v>19</v>
      </c>
      <c r="J30" s="1" t="s">
        <v>20</v>
      </c>
    </row>
    <row r="31">
      <c r="A31" s="1"/>
      <c r="D31" s="5"/>
      <c r="E31" s="6"/>
      <c r="H31" s="1"/>
      <c r="I31" s="1"/>
      <c r="J31" s="1"/>
    </row>
    <row r="32">
      <c r="A32" s="1"/>
      <c r="D32" s="5"/>
      <c r="E32" s="6"/>
      <c r="H32" s="1"/>
      <c r="I32" s="1"/>
      <c r="J32" s="1"/>
    </row>
    <row r="33">
      <c r="A33" s="1"/>
      <c r="D33" s="5"/>
      <c r="E33" s="6"/>
      <c r="H33" s="7">
        <f>$I$33+$J$33</f>
        <v>37767.2685</v>
      </c>
      <c r="I33" s="7">
        <f t="shared" ref="I33:J33" si="8">I$53+I$65+I$77+I$89+I$101+I$113+I$125+I$137+I$149+I$161</f>
        <v>6529.809249</v>
      </c>
      <c r="J33" s="7">
        <f t="shared" si="8"/>
        <v>31237.45926</v>
      </c>
    </row>
    <row r="34">
      <c r="A34" s="1"/>
      <c r="D34" s="5"/>
      <c r="E34" s="6"/>
      <c r="H34" s="7"/>
      <c r="I34" s="7"/>
      <c r="J34" s="7"/>
    </row>
    <row r="35">
      <c r="A35" s="1"/>
      <c r="D35" s="5"/>
      <c r="E35" s="6"/>
      <c r="F35" s="6"/>
      <c r="H35" s="7"/>
      <c r="I35" s="7"/>
      <c r="J35" s="7"/>
    </row>
    <row r="36">
      <c r="A36" s="1"/>
      <c r="D36" s="5"/>
      <c r="E36" s="6"/>
      <c r="H36" s="7"/>
      <c r="I36" s="7"/>
      <c r="J36" s="7"/>
    </row>
    <row r="37">
      <c r="A37" s="1"/>
      <c r="D37" s="5"/>
      <c r="E37" s="6"/>
      <c r="H37" s="7"/>
      <c r="I37" s="7"/>
      <c r="J37" s="7"/>
    </row>
    <row r="38">
      <c r="A38" s="1"/>
      <c r="D38" s="5"/>
      <c r="E38" s="6"/>
      <c r="H38" s="7"/>
      <c r="I38" s="7"/>
      <c r="J38" s="7"/>
    </row>
    <row r="39">
      <c r="A39" s="1"/>
      <c r="D39" s="5"/>
      <c r="E39" s="6"/>
      <c r="H39" s="7"/>
      <c r="I39" s="7"/>
      <c r="J39" s="7"/>
    </row>
    <row r="40">
      <c r="A40" s="1"/>
    </row>
    <row r="41">
      <c r="B41" s="1" t="s">
        <v>20</v>
      </c>
      <c r="C41" s="1" t="s">
        <v>25</v>
      </c>
      <c r="D41" s="9" t="s">
        <v>26</v>
      </c>
      <c r="E41" s="9" t="s">
        <v>27</v>
      </c>
      <c r="F41" s="9" t="s">
        <v>28</v>
      </c>
      <c r="G41" s="9"/>
      <c r="H41" s="9" t="s">
        <v>29</v>
      </c>
      <c r="I41" s="9" t="s">
        <v>27</v>
      </c>
      <c r="J41" s="9" t="s">
        <v>28</v>
      </c>
    </row>
    <row r="42">
      <c r="A42" s="1" t="s">
        <v>82</v>
      </c>
      <c r="B42" s="1">
        <f>+$B$5</f>
        <v>30500</v>
      </c>
      <c r="C42" s="1">
        <v>1.0</v>
      </c>
      <c r="D42" s="6">
        <f t="shared" ref="D42:D53" si="9">+$N$13</f>
        <v>331.0051478</v>
      </c>
      <c r="E42" s="6">
        <f>+$B$5*$L$13</f>
        <v>139.7916667</v>
      </c>
      <c r="F42" s="6">
        <f t="shared" ref="F42:F161" si="10">+$D42-ABS($E42)</f>
        <v>191.2134811</v>
      </c>
      <c r="G42" s="6"/>
      <c r="H42" s="6"/>
      <c r="I42" s="6"/>
      <c r="J42" s="6"/>
    </row>
    <row r="43">
      <c r="A43" s="1">
        <f>$K$13</f>
        <v>5.5</v>
      </c>
      <c r="B43" s="7">
        <f t="shared" ref="B43:B53" si="11">+$B42-($N$13-($B42*$L$13))</f>
        <v>30308.78652</v>
      </c>
      <c r="C43" s="1">
        <v>2.0</v>
      </c>
      <c r="D43" s="6">
        <f t="shared" si="9"/>
        <v>331.0051478</v>
      </c>
      <c r="E43" s="6">
        <f t="shared" ref="E43:E53" si="12">+$B43*$L$13</f>
        <v>138.9152715</v>
      </c>
      <c r="F43" s="6">
        <f t="shared" si="10"/>
        <v>192.0898762</v>
      </c>
      <c r="G43" s="6"/>
      <c r="H43" s="6"/>
      <c r="I43" s="6"/>
      <c r="J43" s="6"/>
    </row>
    <row r="44">
      <c r="B44" s="7">
        <f t="shared" si="11"/>
        <v>30116.69664</v>
      </c>
      <c r="C44" s="1">
        <v>3.0</v>
      </c>
      <c r="D44" s="6">
        <f t="shared" si="9"/>
        <v>331.0051478</v>
      </c>
      <c r="E44" s="6">
        <f t="shared" si="12"/>
        <v>138.0348596</v>
      </c>
      <c r="F44" s="6">
        <f t="shared" si="10"/>
        <v>192.9702882</v>
      </c>
      <c r="G44" s="6"/>
      <c r="H44" s="6"/>
      <c r="I44" s="6"/>
      <c r="J44" s="6"/>
    </row>
    <row r="45">
      <c r="B45" s="7">
        <f t="shared" si="11"/>
        <v>29923.72635</v>
      </c>
      <c r="C45" s="1">
        <v>4.0</v>
      </c>
      <c r="D45" s="6">
        <f t="shared" si="9"/>
        <v>331.0051478</v>
      </c>
      <c r="E45" s="6">
        <f t="shared" si="12"/>
        <v>137.1504125</v>
      </c>
      <c r="F45" s="6">
        <f t="shared" si="10"/>
        <v>193.8547353</v>
      </c>
      <c r="G45" s="6"/>
      <c r="H45" s="6"/>
      <c r="I45" s="6"/>
      <c r="J45" s="6"/>
    </row>
    <row r="46">
      <c r="B46" s="7">
        <f t="shared" si="11"/>
        <v>29729.87162</v>
      </c>
      <c r="C46" s="1">
        <v>5.0</v>
      </c>
      <c r="D46" s="6">
        <f t="shared" si="9"/>
        <v>331.0051478</v>
      </c>
      <c r="E46" s="6">
        <f t="shared" si="12"/>
        <v>136.2619116</v>
      </c>
      <c r="F46" s="6">
        <f t="shared" si="10"/>
        <v>194.7432362</v>
      </c>
      <c r="G46" s="6"/>
      <c r="H46" s="6"/>
      <c r="I46" s="6"/>
      <c r="J46" s="6"/>
    </row>
    <row r="47">
      <c r="B47" s="7">
        <f t="shared" si="11"/>
        <v>29535.12838</v>
      </c>
      <c r="C47" s="1">
        <v>6.0</v>
      </c>
      <c r="D47" s="6">
        <f t="shared" si="9"/>
        <v>331.0051478</v>
      </c>
      <c r="E47" s="6">
        <f t="shared" si="12"/>
        <v>135.3693384</v>
      </c>
      <c r="F47" s="6">
        <f t="shared" si="10"/>
        <v>195.6358094</v>
      </c>
      <c r="G47" s="6"/>
      <c r="H47" s="6"/>
      <c r="I47" s="6"/>
      <c r="J47" s="6"/>
    </row>
    <row r="48">
      <c r="B48" s="7">
        <f t="shared" si="11"/>
        <v>29339.49257</v>
      </c>
      <c r="C48" s="1">
        <v>7.0</v>
      </c>
      <c r="D48" s="6">
        <f t="shared" si="9"/>
        <v>331.0051478</v>
      </c>
      <c r="E48" s="6">
        <f t="shared" si="12"/>
        <v>134.4726743</v>
      </c>
      <c r="F48" s="6">
        <f t="shared" si="10"/>
        <v>196.5324735</v>
      </c>
      <c r="G48" s="6"/>
      <c r="H48" s="6"/>
      <c r="I48" s="6"/>
      <c r="J48" s="6"/>
    </row>
    <row r="49">
      <c r="B49" s="7">
        <f t="shared" si="11"/>
        <v>29142.9601</v>
      </c>
      <c r="C49" s="1">
        <v>8.0</v>
      </c>
      <c r="D49" s="6">
        <f t="shared" si="9"/>
        <v>331.0051478</v>
      </c>
      <c r="E49" s="6">
        <f t="shared" si="12"/>
        <v>133.5719005</v>
      </c>
      <c r="F49" s="6">
        <f t="shared" si="10"/>
        <v>197.4332473</v>
      </c>
      <c r="G49" s="6"/>
      <c r="H49" s="6"/>
      <c r="I49" s="6"/>
      <c r="J49" s="6"/>
    </row>
    <row r="50">
      <c r="B50" s="7">
        <f t="shared" si="11"/>
        <v>28945.52685</v>
      </c>
      <c r="C50" s="1">
        <v>9.0</v>
      </c>
      <c r="D50" s="6">
        <f t="shared" si="9"/>
        <v>331.0051478</v>
      </c>
      <c r="E50" s="6">
        <f t="shared" si="12"/>
        <v>132.6669981</v>
      </c>
      <c r="F50" s="6">
        <f t="shared" si="10"/>
        <v>198.3381497</v>
      </c>
      <c r="G50" s="6"/>
      <c r="H50" s="6"/>
      <c r="I50" s="6"/>
      <c r="J50" s="6"/>
    </row>
    <row r="51">
      <c r="B51" s="7">
        <f t="shared" si="11"/>
        <v>28747.1887</v>
      </c>
      <c r="C51" s="1">
        <v>10.0</v>
      </c>
      <c r="D51" s="6">
        <f t="shared" si="9"/>
        <v>331.0051478</v>
      </c>
      <c r="E51" s="6">
        <f t="shared" si="12"/>
        <v>131.7579482</v>
      </c>
      <c r="F51" s="6">
        <f t="shared" si="10"/>
        <v>199.2471996</v>
      </c>
      <c r="G51" s="6"/>
      <c r="H51" s="6"/>
      <c r="I51" s="6"/>
      <c r="J51" s="6"/>
    </row>
    <row r="52">
      <c r="B52" s="7">
        <f t="shared" si="11"/>
        <v>28547.9415</v>
      </c>
      <c r="C52" s="1">
        <v>11.0</v>
      </c>
      <c r="D52" s="6">
        <f t="shared" si="9"/>
        <v>331.0051478</v>
      </c>
      <c r="E52" s="6">
        <f t="shared" si="12"/>
        <v>130.8447319</v>
      </c>
      <c r="F52" s="6">
        <f t="shared" si="10"/>
        <v>200.1604159</v>
      </c>
      <c r="G52" s="6"/>
      <c r="H52" s="6"/>
      <c r="I52" s="6"/>
      <c r="J52" s="6"/>
    </row>
    <row r="53">
      <c r="A53" s="28" t="s">
        <v>83</v>
      </c>
      <c r="B53" s="7">
        <f t="shared" si="11"/>
        <v>28347.78109</v>
      </c>
      <c r="C53" s="12">
        <v>12.0</v>
      </c>
      <c r="D53" s="11">
        <f t="shared" si="9"/>
        <v>331.0051478</v>
      </c>
      <c r="E53" s="11">
        <f t="shared" si="12"/>
        <v>129.92733</v>
      </c>
      <c r="F53" s="11">
        <f t="shared" si="10"/>
        <v>201.0778178</v>
      </c>
      <c r="G53" s="6"/>
      <c r="H53" s="6">
        <f t="shared" ref="H53:J53" si="13">+SUM(D$42:D$53)</f>
        <v>3972.061773</v>
      </c>
      <c r="I53" s="6">
        <f t="shared" si="13"/>
        <v>1618.765043</v>
      </c>
      <c r="J53" s="6">
        <f t="shared" si="13"/>
        <v>2353.29673</v>
      </c>
    </row>
    <row r="54">
      <c r="A54" s="1" t="s">
        <v>82</v>
      </c>
      <c r="B54" s="6">
        <f>+$A$56-($N$14-($A$56*$L$14))</f>
        <v>27754.91577</v>
      </c>
      <c r="C54" s="1">
        <v>13.0</v>
      </c>
      <c r="D54" s="6">
        <f t="shared" ref="D54:D65" si="14">$N$14</f>
        <v>331.0051478</v>
      </c>
      <c r="E54" s="6">
        <f t="shared" ref="E54:E65" si="15">+$B54*$L$14</f>
        <v>127.2100306</v>
      </c>
      <c r="F54" s="6">
        <f t="shared" si="10"/>
        <v>203.7951172</v>
      </c>
      <c r="G54" s="6"/>
      <c r="H54" s="6"/>
      <c r="I54" s="6"/>
      <c r="J54" s="6"/>
    </row>
    <row r="55">
      <c r="A55" s="1">
        <f>$K$14</f>
        <v>5.5</v>
      </c>
      <c r="B55" s="6">
        <f t="shared" ref="B55:B65" si="16">+$B54-($N$14-($B54*$L$14))</f>
        <v>27551.12065</v>
      </c>
      <c r="C55" s="1">
        <v>14.0</v>
      </c>
      <c r="D55" s="6">
        <f t="shared" si="14"/>
        <v>331.0051478</v>
      </c>
      <c r="E55" s="6">
        <f t="shared" si="15"/>
        <v>126.2759697</v>
      </c>
      <c r="F55" s="6">
        <f t="shared" si="10"/>
        <v>204.7291781</v>
      </c>
      <c r="G55" s="6"/>
      <c r="H55" s="6"/>
      <c r="I55" s="6"/>
      <c r="J55" s="6"/>
    </row>
    <row r="56">
      <c r="A56" s="7">
        <f>$B53-$I$13</f>
        <v>27957.78109</v>
      </c>
      <c r="B56" s="6">
        <f t="shared" si="16"/>
        <v>27346.39147</v>
      </c>
      <c r="C56" s="1">
        <v>15.0</v>
      </c>
      <c r="D56" s="6">
        <f t="shared" si="14"/>
        <v>331.0051478</v>
      </c>
      <c r="E56" s="6">
        <f t="shared" si="15"/>
        <v>125.3376276</v>
      </c>
      <c r="F56" s="6">
        <f t="shared" si="10"/>
        <v>205.6675202</v>
      </c>
      <c r="G56" s="6"/>
      <c r="H56" s="6"/>
      <c r="I56" s="6"/>
      <c r="J56" s="6"/>
    </row>
    <row r="57">
      <c r="B57" s="6">
        <f t="shared" si="16"/>
        <v>27140.72395</v>
      </c>
      <c r="C57" s="1">
        <v>16.0</v>
      </c>
      <c r="D57" s="6">
        <f t="shared" si="14"/>
        <v>331.0051478</v>
      </c>
      <c r="E57" s="6">
        <f t="shared" si="15"/>
        <v>124.3949848</v>
      </c>
      <c r="F57" s="6">
        <f t="shared" si="10"/>
        <v>206.610163</v>
      </c>
      <c r="G57" s="6"/>
      <c r="H57" s="6"/>
      <c r="I57" s="6"/>
      <c r="J57" s="6"/>
    </row>
    <row r="58">
      <c r="B58" s="6">
        <f t="shared" si="16"/>
        <v>26934.11379</v>
      </c>
      <c r="C58" s="1">
        <v>17.0</v>
      </c>
      <c r="D58" s="6">
        <f t="shared" si="14"/>
        <v>331.0051478</v>
      </c>
      <c r="E58" s="6">
        <f t="shared" si="15"/>
        <v>123.4480215</v>
      </c>
      <c r="F58" s="6">
        <f t="shared" si="10"/>
        <v>207.5571262</v>
      </c>
      <c r="G58" s="6"/>
      <c r="H58" s="6"/>
      <c r="I58" s="6"/>
      <c r="J58" s="6"/>
    </row>
    <row r="59">
      <c r="B59" s="6">
        <f t="shared" si="16"/>
        <v>26726.55667</v>
      </c>
      <c r="C59" s="1">
        <v>18.0</v>
      </c>
      <c r="D59" s="6">
        <f t="shared" si="14"/>
        <v>331.0051478</v>
      </c>
      <c r="E59" s="6">
        <f t="shared" si="15"/>
        <v>122.496718</v>
      </c>
      <c r="F59" s="6">
        <f t="shared" si="10"/>
        <v>208.5084297</v>
      </c>
      <c r="G59" s="6"/>
      <c r="H59" s="6"/>
      <c r="I59" s="6"/>
      <c r="J59" s="6"/>
    </row>
    <row r="60">
      <c r="B60" s="6">
        <f t="shared" si="16"/>
        <v>26518.04824</v>
      </c>
      <c r="C60" s="1">
        <v>19.0</v>
      </c>
      <c r="D60" s="6">
        <f t="shared" si="14"/>
        <v>331.0051478</v>
      </c>
      <c r="E60" s="6">
        <f t="shared" si="15"/>
        <v>121.5410544</v>
      </c>
      <c r="F60" s="6">
        <f t="shared" si="10"/>
        <v>209.4640934</v>
      </c>
      <c r="G60" s="6"/>
      <c r="H60" s="6"/>
      <c r="I60" s="6"/>
      <c r="J60" s="6"/>
    </row>
    <row r="61">
      <c r="B61" s="6">
        <f t="shared" si="16"/>
        <v>26308.58414</v>
      </c>
      <c r="C61" s="1">
        <v>20.0</v>
      </c>
      <c r="D61" s="6">
        <f t="shared" si="14"/>
        <v>331.0051478</v>
      </c>
      <c r="E61" s="6">
        <f t="shared" si="15"/>
        <v>120.5810107</v>
      </c>
      <c r="F61" s="6">
        <f t="shared" si="10"/>
        <v>210.4241371</v>
      </c>
      <c r="G61" s="6"/>
      <c r="H61" s="6"/>
      <c r="I61" s="6"/>
      <c r="J61" s="6"/>
    </row>
    <row r="62">
      <c r="B62" s="6">
        <f t="shared" si="16"/>
        <v>26098.16</v>
      </c>
      <c r="C62" s="1">
        <v>21.0</v>
      </c>
      <c r="D62" s="6">
        <f t="shared" si="14"/>
        <v>331.0051478</v>
      </c>
      <c r="E62" s="6">
        <f t="shared" si="15"/>
        <v>119.6165667</v>
      </c>
      <c r="F62" s="6">
        <f t="shared" si="10"/>
        <v>211.3885811</v>
      </c>
      <c r="G62" s="6"/>
      <c r="H62" s="6"/>
      <c r="I62" s="6"/>
      <c r="J62" s="6"/>
    </row>
    <row r="63">
      <c r="B63" s="6">
        <f t="shared" si="16"/>
        <v>25886.77142</v>
      </c>
      <c r="C63" s="1">
        <v>22.0</v>
      </c>
      <c r="D63" s="6">
        <f t="shared" si="14"/>
        <v>331.0051478</v>
      </c>
      <c r="E63" s="6">
        <f t="shared" si="15"/>
        <v>118.6477024</v>
      </c>
      <c r="F63" s="6">
        <f t="shared" si="10"/>
        <v>212.3574454</v>
      </c>
      <c r="G63" s="6"/>
      <c r="H63" s="6"/>
      <c r="I63" s="6"/>
      <c r="J63" s="6"/>
    </row>
    <row r="64">
      <c r="B64" s="6">
        <f t="shared" si="16"/>
        <v>25674.41398</v>
      </c>
      <c r="C64" s="1">
        <v>23.0</v>
      </c>
      <c r="D64" s="6">
        <f t="shared" si="14"/>
        <v>331.0051478</v>
      </c>
      <c r="E64" s="6">
        <f t="shared" si="15"/>
        <v>117.6743974</v>
      </c>
      <c r="F64" s="6">
        <f t="shared" si="10"/>
        <v>213.3307504</v>
      </c>
      <c r="G64" s="6"/>
      <c r="H64" s="6"/>
      <c r="I64" s="6"/>
      <c r="J64" s="6"/>
    </row>
    <row r="65">
      <c r="A65" s="28" t="s">
        <v>84</v>
      </c>
      <c r="B65" s="6">
        <f t="shared" si="16"/>
        <v>25461.08323</v>
      </c>
      <c r="C65" s="12">
        <v>24.0</v>
      </c>
      <c r="D65" s="11">
        <f t="shared" si="14"/>
        <v>331.0051478</v>
      </c>
      <c r="E65" s="11">
        <f t="shared" si="15"/>
        <v>116.6966315</v>
      </c>
      <c r="F65" s="11">
        <f t="shared" si="10"/>
        <v>214.3085163</v>
      </c>
      <c r="G65" s="6"/>
      <c r="H65" s="6">
        <f t="shared" ref="H65:J65" si="17">+SUM(D$54:D$65)</f>
        <v>3972.061773</v>
      </c>
      <c r="I65" s="6">
        <f t="shared" si="17"/>
        <v>1463.920715</v>
      </c>
      <c r="J65" s="6">
        <f t="shared" si="17"/>
        <v>2508.141058</v>
      </c>
    </row>
    <row r="66">
      <c r="A66" s="1" t="s">
        <v>82</v>
      </c>
      <c r="B66" s="6">
        <f>+$A$68-($N$15-($A$68*$L$15))</f>
        <v>24737.45096</v>
      </c>
      <c r="C66" s="1">
        <v>25.0</v>
      </c>
      <c r="D66" s="6">
        <f t="shared" ref="D66:D77" si="18">$N$15</f>
        <v>331.0051478</v>
      </c>
      <c r="E66" s="6">
        <f t="shared" ref="E66:E77" si="19">+$B66*$L$15</f>
        <v>113.3799836</v>
      </c>
      <c r="F66" s="6">
        <f t="shared" si="10"/>
        <v>217.6251642</v>
      </c>
      <c r="G66" s="6"/>
      <c r="H66" s="6"/>
      <c r="I66" s="6"/>
      <c r="J66" s="6"/>
    </row>
    <row r="67">
      <c r="A67" s="1">
        <f>$K$15</f>
        <v>5.5</v>
      </c>
      <c r="B67" s="6">
        <f t="shared" ref="B67:B77" si="20">+$B66-($N$15-($B66*$L$15))</f>
        <v>24519.8258</v>
      </c>
      <c r="C67" s="1">
        <v>26.0</v>
      </c>
      <c r="D67" s="6">
        <f t="shared" si="18"/>
        <v>331.0051478</v>
      </c>
      <c r="E67" s="6">
        <f t="shared" si="19"/>
        <v>112.3825349</v>
      </c>
      <c r="F67" s="6">
        <f t="shared" si="10"/>
        <v>218.6226129</v>
      </c>
      <c r="G67" s="6"/>
      <c r="H67" s="6"/>
      <c r="I67" s="6"/>
      <c r="J67" s="6"/>
    </row>
    <row r="68">
      <c r="A68" s="7">
        <f>$B65-$I$14</f>
        <v>24954.08323</v>
      </c>
      <c r="B68" s="6">
        <f t="shared" si="20"/>
        <v>24301.20318</v>
      </c>
      <c r="C68" s="1">
        <v>27.0</v>
      </c>
      <c r="D68" s="6">
        <f t="shared" si="18"/>
        <v>331.0051478</v>
      </c>
      <c r="E68" s="6">
        <f t="shared" si="19"/>
        <v>111.3805146</v>
      </c>
      <c r="F68" s="6">
        <f t="shared" si="10"/>
        <v>219.6246332</v>
      </c>
      <c r="G68" s="6"/>
      <c r="H68" s="6"/>
      <c r="I68" s="6"/>
      <c r="J68" s="6"/>
    </row>
    <row r="69">
      <c r="B69" s="6">
        <f t="shared" si="20"/>
        <v>24081.57855</v>
      </c>
      <c r="C69" s="1">
        <v>28.0</v>
      </c>
      <c r="D69" s="6">
        <f t="shared" si="18"/>
        <v>331.0051478</v>
      </c>
      <c r="E69" s="6">
        <f t="shared" si="19"/>
        <v>110.3739017</v>
      </c>
      <c r="F69" s="6">
        <f t="shared" si="10"/>
        <v>220.6312461</v>
      </c>
      <c r="G69" s="6"/>
      <c r="H69" s="6"/>
      <c r="I69" s="6"/>
      <c r="J69" s="6"/>
    </row>
    <row r="70">
      <c r="B70" s="6">
        <f t="shared" si="20"/>
        <v>23860.94731</v>
      </c>
      <c r="C70" s="1">
        <v>29.0</v>
      </c>
      <c r="D70" s="6">
        <f t="shared" si="18"/>
        <v>331.0051478</v>
      </c>
      <c r="E70" s="6">
        <f t="shared" si="19"/>
        <v>109.3626751</v>
      </c>
      <c r="F70" s="6">
        <f t="shared" si="10"/>
        <v>221.6424726</v>
      </c>
      <c r="G70" s="6"/>
      <c r="H70" s="6"/>
      <c r="I70" s="6"/>
      <c r="J70" s="6"/>
    </row>
    <row r="71">
      <c r="B71" s="6">
        <f t="shared" si="20"/>
        <v>23639.30483</v>
      </c>
      <c r="C71" s="1">
        <v>30.0</v>
      </c>
      <c r="D71" s="6">
        <f t="shared" si="18"/>
        <v>331.0051478</v>
      </c>
      <c r="E71" s="6">
        <f t="shared" si="19"/>
        <v>108.3468138</v>
      </c>
      <c r="F71" s="6">
        <f t="shared" si="10"/>
        <v>222.658334</v>
      </c>
      <c r="G71" s="6"/>
      <c r="H71" s="6"/>
      <c r="I71" s="6"/>
      <c r="J71" s="6"/>
    </row>
    <row r="72">
      <c r="B72" s="6">
        <f t="shared" si="20"/>
        <v>23416.6465</v>
      </c>
      <c r="C72" s="1">
        <v>31.0</v>
      </c>
      <c r="D72" s="6">
        <f t="shared" si="18"/>
        <v>331.0051478</v>
      </c>
      <c r="E72" s="6">
        <f t="shared" si="19"/>
        <v>107.3262965</v>
      </c>
      <c r="F72" s="6">
        <f t="shared" si="10"/>
        <v>223.6788513</v>
      </c>
      <c r="G72" s="6"/>
      <c r="H72" s="6"/>
      <c r="I72" s="6"/>
      <c r="J72" s="6"/>
    </row>
    <row r="73">
      <c r="B73" s="6">
        <f t="shared" si="20"/>
        <v>23192.96765</v>
      </c>
      <c r="C73" s="1">
        <v>32.0</v>
      </c>
      <c r="D73" s="6">
        <f t="shared" si="18"/>
        <v>331.0051478</v>
      </c>
      <c r="E73" s="6">
        <f t="shared" si="19"/>
        <v>106.3011017</v>
      </c>
      <c r="F73" s="6">
        <f t="shared" si="10"/>
        <v>224.7040461</v>
      </c>
      <c r="G73" s="6"/>
      <c r="H73" s="6"/>
      <c r="I73" s="6"/>
      <c r="J73" s="6"/>
    </row>
    <row r="74">
      <c r="B74" s="6">
        <f t="shared" si="20"/>
        <v>22968.2636</v>
      </c>
      <c r="C74" s="1">
        <v>33.0</v>
      </c>
      <c r="D74" s="6">
        <f t="shared" si="18"/>
        <v>331.0051478</v>
      </c>
      <c r="E74" s="6">
        <f t="shared" si="19"/>
        <v>105.2712082</v>
      </c>
      <c r="F74" s="6">
        <f t="shared" si="10"/>
        <v>225.7339396</v>
      </c>
      <c r="G74" s="6"/>
      <c r="H74" s="6"/>
      <c r="I74" s="6"/>
      <c r="J74" s="6"/>
    </row>
    <row r="75">
      <c r="B75" s="6">
        <f t="shared" si="20"/>
        <v>22742.52966</v>
      </c>
      <c r="C75" s="1">
        <v>34.0</v>
      </c>
      <c r="D75" s="6">
        <f t="shared" si="18"/>
        <v>331.0051478</v>
      </c>
      <c r="E75" s="6">
        <f t="shared" si="19"/>
        <v>104.2365943</v>
      </c>
      <c r="F75" s="6">
        <f t="shared" si="10"/>
        <v>226.7685535</v>
      </c>
      <c r="G75" s="6"/>
      <c r="H75" s="6"/>
      <c r="I75" s="6"/>
      <c r="J75" s="6"/>
    </row>
    <row r="76">
      <c r="B76" s="6">
        <f t="shared" si="20"/>
        <v>22515.76111</v>
      </c>
      <c r="C76" s="1">
        <v>35.0</v>
      </c>
      <c r="D76" s="6">
        <f t="shared" si="18"/>
        <v>331.0051478</v>
      </c>
      <c r="E76" s="6">
        <f t="shared" si="19"/>
        <v>103.1972384</v>
      </c>
      <c r="F76" s="6">
        <f t="shared" si="10"/>
        <v>227.8079094</v>
      </c>
      <c r="G76" s="6"/>
      <c r="H76" s="6"/>
      <c r="I76" s="6"/>
      <c r="J76" s="6"/>
    </row>
    <row r="77">
      <c r="A77" s="28" t="s">
        <v>85</v>
      </c>
      <c r="B77" s="6">
        <f t="shared" si="20"/>
        <v>22287.9532</v>
      </c>
      <c r="C77" s="12">
        <v>36.0</v>
      </c>
      <c r="D77" s="11">
        <f t="shared" si="18"/>
        <v>331.0051478</v>
      </c>
      <c r="E77" s="11">
        <f t="shared" si="19"/>
        <v>102.1531188</v>
      </c>
      <c r="F77" s="11">
        <f t="shared" si="10"/>
        <v>228.852029</v>
      </c>
      <c r="G77" s="6"/>
      <c r="H77" s="6">
        <f t="shared" ref="H77:J77" si="21">+SUM(D$66:D$77)</f>
        <v>3972.061773</v>
      </c>
      <c r="I77" s="6">
        <f t="shared" si="21"/>
        <v>1293.711982</v>
      </c>
      <c r="J77" s="6">
        <f t="shared" si="21"/>
        <v>2678.349792</v>
      </c>
    </row>
    <row r="78">
      <c r="A78" s="1" t="s">
        <v>82</v>
      </c>
      <c r="B78" s="6">
        <f>+$A80-($N$16-($A80*$L$16))</f>
        <v>21396.98029</v>
      </c>
      <c r="C78" s="1">
        <v>37.0</v>
      </c>
      <c r="D78" s="6">
        <f t="shared" ref="D78:D89" si="22">$N$16</f>
        <v>331.0051478</v>
      </c>
      <c r="E78" s="6">
        <f t="shared" ref="E78:E89" si="23">+$B78*$L$16</f>
        <v>98.06949302</v>
      </c>
      <c r="F78" s="6">
        <f t="shared" si="10"/>
        <v>232.9356548</v>
      </c>
      <c r="G78" s="6"/>
      <c r="H78" s="6"/>
      <c r="I78" s="6"/>
      <c r="J78" s="6"/>
    </row>
    <row r="79">
      <c r="A79" s="1">
        <f>$K$16</f>
        <v>5.5</v>
      </c>
      <c r="B79" s="6">
        <f t="shared" ref="B79:B89" si="24">+$B78-($N$16-($B78*$L$16))</f>
        <v>21164.04464</v>
      </c>
      <c r="C79" s="1">
        <v>38.0</v>
      </c>
      <c r="D79" s="6">
        <f t="shared" si="22"/>
        <v>331.0051478</v>
      </c>
      <c r="E79" s="6">
        <f t="shared" si="23"/>
        <v>97.00187127</v>
      </c>
      <c r="F79" s="6">
        <f t="shared" si="10"/>
        <v>234.0032765</v>
      </c>
      <c r="G79" s="6"/>
      <c r="H79" s="6"/>
      <c r="I79" s="6"/>
      <c r="J79" s="6"/>
    </row>
    <row r="80">
      <c r="A80" s="7">
        <f>$B77-$I$15</f>
        <v>21628.8532</v>
      </c>
      <c r="B80" s="6">
        <f t="shared" si="24"/>
        <v>20930.04136</v>
      </c>
      <c r="C80" s="1">
        <v>39.0</v>
      </c>
      <c r="D80" s="6">
        <f t="shared" si="22"/>
        <v>331.0051478</v>
      </c>
      <c r="E80" s="6">
        <f t="shared" si="23"/>
        <v>95.92935625</v>
      </c>
      <c r="F80" s="6">
        <f t="shared" si="10"/>
        <v>235.0757915</v>
      </c>
      <c r="G80" s="6"/>
      <c r="H80" s="6"/>
      <c r="I80" s="6"/>
      <c r="J80" s="6"/>
    </row>
    <row r="81">
      <c r="B81" s="6">
        <f t="shared" si="24"/>
        <v>20694.96557</v>
      </c>
      <c r="C81" s="1">
        <v>40.0</v>
      </c>
      <c r="D81" s="6">
        <f t="shared" si="22"/>
        <v>331.0051478</v>
      </c>
      <c r="E81" s="6">
        <f t="shared" si="23"/>
        <v>94.85192554</v>
      </c>
      <c r="F81" s="6">
        <f t="shared" si="10"/>
        <v>236.1532222</v>
      </c>
      <c r="G81" s="6"/>
      <c r="H81" s="6"/>
      <c r="I81" s="6"/>
      <c r="J81" s="6"/>
    </row>
    <row r="82">
      <c r="B82" s="6">
        <f t="shared" si="24"/>
        <v>20458.81235</v>
      </c>
      <c r="C82" s="1">
        <v>41.0</v>
      </c>
      <c r="D82" s="6">
        <f t="shared" si="22"/>
        <v>331.0051478</v>
      </c>
      <c r="E82" s="6">
        <f t="shared" si="23"/>
        <v>93.7695566</v>
      </c>
      <c r="F82" s="6">
        <f t="shared" si="10"/>
        <v>237.2355912</v>
      </c>
      <c r="G82" s="6"/>
      <c r="H82" s="6"/>
      <c r="I82" s="6"/>
      <c r="J82" s="6"/>
    </row>
    <row r="83">
      <c r="B83" s="6">
        <f t="shared" si="24"/>
        <v>20221.57676</v>
      </c>
      <c r="C83" s="1">
        <v>42.0</v>
      </c>
      <c r="D83" s="6">
        <f t="shared" si="22"/>
        <v>331.0051478</v>
      </c>
      <c r="E83" s="6">
        <f t="shared" si="23"/>
        <v>92.68222681</v>
      </c>
      <c r="F83" s="6">
        <f t="shared" si="10"/>
        <v>238.322921</v>
      </c>
      <c r="G83" s="6"/>
      <c r="H83" s="6"/>
      <c r="I83" s="6"/>
      <c r="J83" s="6"/>
    </row>
    <row r="84">
      <c r="B84" s="6">
        <f t="shared" si="24"/>
        <v>19983.25384</v>
      </c>
      <c r="C84" s="1">
        <v>43.0</v>
      </c>
      <c r="D84" s="6">
        <f t="shared" si="22"/>
        <v>331.0051478</v>
      </c>
      <c r="E84" s="6">
        <f t="shared" si="23"/>
        <v>91.58991342</v>
      </c>
      <c r="F84" s="6">
        <f t="shared" si="10"/>
        <v>239.4152344</v>
      </c>
      <c r="G84" s="6"/>
      <c r="H84" s="6"/>
      <c r="I84" s="6"/>
      <c r="J84" s="6"/>
    </row>
    <row r="85">
      <c r="B85" s="6">
        <f t="shared" si="24"/>
        <v>19743.8386</v>
      </c>
      <c r="C85" s="1">
        <v>44.0</v>
      </c>
      <c r="D85" s="6">
        <f t="shared" si="22"/>
        <v>331.0051478</v>
      </c>
      <c r="E85" s="6">
        <f t="shared" si="23"/>
        <v>90.4925936</v>
      </c>
      <c r="F85" s="6">
        <f t="shared" si="10"/>
        <v>240.5125542</v>
      </c>
      <c r="G85" s="6"/>
      <c r="H85" s="6"/>
      <c r="I85" s="6"/>
      <c r="J85" s="6"/>
    </row>
    <row r="86">
      <c r="B86" s="6">
        <f t="shared" si="24"/>
        <v>19503.32605</v>
      </c>
      <c r="C86" s="1">
        <v>45.0</v>
      </c>
      <c r="D86" s="6">
        <f t="shared" si="22"/>
        <v>331.0051478</v>
      </c>
      <c r="E86" s="6">
        <f t="shared" si="23"/>
        <v>89.39024439</v>
      </c>
      <c r="F86" s="6">
        <f t="shared" si="10"/>
        <v>241.6149034</v>
      </c>
      <c r="G86" s="6"/>
      <c r="H86" s="6"/>
      <c r="I86" s="6"/>
      <c r="J86" s="6"/>
    </row>
    <row r="87">
      <c r="B87" s="6">
        <f t="shared" si="24"/>
        <v>19261.71115</v>
      </c>
      <c r="C87" s="1">
        <v>46.0</v>
      </c>
      <c r="D87" s="6">
        <f t="shared" si="22"/>
        <v>331.0051478</v>
      </c>
      <c r="E87" s="6">
        <f t="shared" si="23"/>
        <v>88.28284275</v>
      </c>
      <c r="F87" s="6">
        <f t="shared" si="10"/>
        <v>242.722305</v>
      </c>
      <c r="G87" s="6"/>
      <c r="H87" s="6"/>
      <c r="I87" s="6"/>
      <c r="J87" s="6"/>
    </row>
    <row r="88">
      <c r="B88" s="6">
        <f t="shared" si="24"/>
        <v>19018.98884</v>
      </c>
      <c r="C88" s="1">
        <v>47.0</v>
      </c>
      <c r="D88" s="6">
        <f t="shared" si="22"/>
        <v>331.0051478</v>
      </c>
      <c r="E88" s="6">
        <f t="shared" si="23"/>
        <v>87.17036552</v>
      </c>
      <c r="F88" s="6">
        <f t="shared" si="10"/>
        <v>243.8347823</v>
      </c>
      <c r="G88" s="6"/>
      <c r="H88" s="6"/>
      <c r="I88" s="6"/>
      <c r="J88" s="6"/>
    </row>
    <row r="89">
      <c r="A89" s="28" t="s">
        <v>86</v>
      </c>
      <c r="B89" s="6">
        <f t="shared" si="24"/>
        <v>18775.15406</v>
      </c>
      <c r="C89" s="12">
        <v>48.0</v>
      </c>
      <c r="D89" s="11">
        <f t="shared" si="22"/>
        <v>331.0051478</v>
      </c>
      <c r="E89" s="11">
        <f t="shared" si="23"/>
        <v>86.05278944</v>
      </c>
      <c r="F89" s="11">
        <f t="shared" si="10"/>
        <v>244.9523583</v>
      </c>
      <c r="G89" s="6"/>
      <c r="H89" s="6">
        <f t="shared" ref="H89:J89" si="25">+SUM(D$78:D$89)</f>
        <v>3972.061773</v>
      </c>
      <c r="I89" s="6">
        <f t="shared" si="25"/>
        <v>1105.283179</v>
      </c>
      <c r="J89" s="6">
        <f t="shared" si="25"/>
        <v>2866.778595</v>
      </c>
    </row>
    <row r="90">
      <c r="A90" s="1" t="s">
        <v>82</v>
      </c>
      <c r="B90" s="6">
        <f>+$A$92-($N$17-($A$92*$L$17))</f>
        <v>17669.44456</v>
      </c>
      <c r="C90" s="1">
        <v>49.0</v>
      </c>
      <c r="D90" s="6">
        <f t="shared" ref="D90:D101" si="26">$N$17</f>
        <v>331.0051478</v>
      </c>
      <c r="E90" s="6">
        <f t="shared" ref="E90:E101" si="27">+$B90*$L$17</f>
        <v>80.98495425</v>
      </c>
      <c r="F90" s="6">
        <f t="shared" si="10"/>
        <v>250.0201935</v>
      </c>
      <c r="G90" s="6"/>
      <c r="H90" s="6"/>
      <c r="I90" s="6"/>
      <c r="J90" s="6"/>
    </row>
    <row r="91">
      <c r="A91" s="1">
        <f>$K$17</f>
        <v>5.5</v>
      </c>
      <c r="B91" s="6">
        <f t="shared" ref="B91:B101" si="28">+$B90-($N$17-($B90*$L$17))</f>
        <v>17419.42437</v>
      </c>
      <c r="C91" s="1">
        <v>50.0</v>
      </c>
      <c r="D91" s="6">
        <f t="shared" si="26"/>
        <v>331.0051478</v>
      </c>
      <c r="E91" s="6">
        <f t="shared" si="27"/>
        <v>79.83902836</v>
      </c>
      <c r="F91" s="6">
        <f t="shared" si="10"/>
        <v>251.1661194</v>
      </c>
      <c r="G91" s="6"/>
      <c r="H91" s="6"/>
      <c r="I91" s="6"/>
      <c r="J91" s="6"/>
    </row>
    <row r="92">
      <c r="A92" s="7">
        <f>$B89-$I$16</f>
        <v>17918.32406</v>
      </c>
      <c r="B92" s="6">
        <f t="shared" si="28"/>
        <v>17168.25825</v>
      </c>
      <c r="C92" s="1">
        <v>51.0</v>
      </c>
      <c r="D92" s="6">
        <f t="shared" si="26"/>
        <v>331.0051478</v>
      </c>
      <c r="E92" s="6">
        <f t="shared" si="27"/>
        <v>78.68785031</v>
      </c>
      <c r="F92" s="6">
        <f t="shared" si="10"/>
        <v>252.3172975</v>
      </c>
      <c r="G92" s="6"/>
      <c r="H92" s="6"/>
      <c r="I92" s="6"/>
      <c r="J92" s="6"/>
    </row>
    <row r="93">
      <c r="B93" s="6">
        <f t="shared" si="28"/>
        <v>16915.94095</v>
      </c>
      <c r="C93" s="1">
        <v>52.0</v>
      </c>
      <c r="D93" s="6">
        <f t="shared" si="26"/>
        <v>331.0051478</v>
      </c>
      <c r="E93" s="6">
        <f t="shared" si="27"/>
        <v>77.53139603</v>
      </c>
      <c r="F93" s="6">
        <f t="shared" si="10"/>
        <v>253.4737517</v>
      </c>
      <c r="G93" s="6"/>
      <c r="H93" s="6"/>
      <c r="I93" s="6"/>
      <c r="J93" s="6"/>
    </row>
    <row r="94">
      <c r="B94" s="6">
        <f t="shared" si="28"/>
        <v>16662.4672</v>
      </c>
      <c r="C94" s="1">
        <v>53.0</v>
      </c>
      <c r="D94" s="6">
        <f t="shared" si="26"/>
        <v>331.0051478</v>
      </c>
      <c r="E94" s="6">
        <f t="shared" si="27"/>
        <v>76.36964134</v>
      </c>
      <c r="F94" s="6">
        <f t="shared" si="10"/>
        <v>254.6355064</v>
      </c>
      <c r="G94" s="6"/>
      <c r="H94" s="6"/>
      <c r="I94" s="6"/>
      <c r="J94" s="6"/>
    </row>
    <row r="95">
      <c r="B95" s="6">
        <f t="shared" si="28"/>
        <v>16407.83169</v>
      </c>
      <c r="C95" s="1">
        <v>54.0</v>
      </c>
      <c r="D95" s="6">
        <f t="shared" si="26"/>
        <v>331.0051478</v>
      </c>
      <c r="E95" s="6">
        <f t="shared" si="27"/>
        <v>75.20256193</v>
      </c>
      <c r="F95" s="6">
        <f t="shared" si="10"/>
        <v>255.8025858</v>
      </c>
      <c r="G95" s="6"/>
      <c r="H95" s="6"/>
      <c r="I95" s="6"/>
      <c r="J95" s="6"/>
    </row>
    <row r="96">
      <c r="B96" s="6">
        <f t="shared" si="28"/>
        <v>16152.02911</v>
      </c>
      <c r="C96" s="1">
        <v>55.0</v>
      </c>
      <c r="D96" s="6">
        <f t="shared" si="26"/>
        <v>331.0051478</v>
      </c>
      <c r="E96" s="6">
        <f t="shared" si="27"/>
        <v>74.03013341</v>
      </c>
      <c r="F96" s="6">
        <f t="shared" si="10"/>
        <v>256.9750144</v>
      </c>
      <c r="G96" s="6"/>
      <c r="H96" s="6"/>
      <c r="I96" s="6"/>
      <c r="J96" s="6"/>
    </row>
    <row r="97">
      <c r="B97" s="6">
        <f t="shared" si="28"/>
        <v>15895.05409</v>
      </c>
      <c r="C97" s="1">
        <v>56.0</v>
      </c>
      <c r="D97" s="6">
        <f t="shared" si="26"/>
        <v>331.0051478</v>
      </c>
      <c r="E97" s="6">
        <f t="shared" si="27"/>
        <v>72.85233126</v>
      </c>
      <c r="F97" s="6">
        <f t="shared" si="10"/>
        <v>258.1528165</v>
      </c>
      <c r="G97" s="6"/>
      <c r="H97" s="6"/>
      <c r="I97" s="6"/>
      <c r="J97" s="6"/>
    </row>
    <row r="98">
      <c r="B98" s="6">
        <f t="shared" si="28"/>
        <v>15636.90128</v>
      </c>
      <c r="C98" s="1">
        <v>57.0</v>
      </c>
      <c r="D98" s="6">
        <f t="shared" si="26"/>
        <v>331.0051478</v>
      </c>
      <c r="E98" s="6">
        <f t="shared" si="27"/>
        <v>71.66913085</v>
      </c>
      <c r="F98" s="6">
        <f t="shared" si="10"/>
        <v>259.3360169</v>
      </c>
      <c r="G98" s="6"/>
      <c r="H98" s="6"/>
      <c r="I98" s="6"/>
      <c r="J98" s="6"/>
    </row>
    <row r="99">
      <c r="B99" s="6">
        <f t="shared" si="28"/>
        <v>15377.56526</v>
      </c>
      <c r="C99" s="1">
        <v>58.0</v>
      </c>
      <c r="D99" s="6">
        <f t="shared" si="26"/>
        <v>331.0051478</v>
      </c>
      <c r="E99" s="6">
        <f t="shared" si="27"/>
        <v>70.48050744</v>
      </c>
      <c r="F99" s="6">
        <f t="shared" si="10"/>
        <v>260.5246403</v>
      </c>
      <c r="G99" s="6"/>
      <c r="H99" s="6"/>
      <c r="I99" s="6"/>
      <c r="J99" s="6"/>
    </row>
    <row r="100">
      <c r="B100" s="6">
        <f t="shared" si="28"/>
        <v>15117.04062</v>
      </c>
      <c r="C100" s="1">
        <v>59.0</v>
      </c>
      <c r="D100" s="6">
        <f t="shared" si="26"/>
        <v>331.0051478</v>
      </c>
      <c r="E100" s="6">
        <f t="shared" si="27"/>
        <v>69.28643618</v>
      </c>
      <c r="F100" s="6">
        <f t="shared" si="10"/>
        <v>261.7187116</v>
      </c>
      <c r="G100" s="6"/>
      <c r="H100" s="6"/>
      <c r="I100" s="6"/>
      <c r="J100" s="6"/>
    </row>
    <row r="101">
      <c r="A101" s="28" t="s">
        <v>87</v>
      </c>
      <c r="B101" s="6">
        <f t="shared" si="28"/>
        <v>14855.32191</v>
      </c>
      <c r="C101" s="12">
        <v>60.0</v>
      </c>
      <c r="D101" s="11">
        <f t="shared" si="26"/>
        <v>331.0051478</v>
      </c>
      <c r="E101" s="11">
        <f t="shared" si="27"/>
        <v>68.08689208</v>
      </c>
      <c r="F101" s="11">
        <f t="shared" si="10"/>
        <v>262.9182557</v>
      </c>
      <c r="G101" s="6"/>
      <c r="H101" s="6">
        <f t="shared" ref="H101:J101" si="29">+SUM(D$90:D$101)</f>
        <v>3972.061773</v>
      </c>
      <c r="I101" s="6">
        <f t="shared" si="29"/>
        <v>895.0208634</v>
      </c>
      <c r="J101" s="6">
        <f t="shared" si="29"/>
        <v>3077.04091</v>
      </c>
    </row>
    <row r="102">
      <c r="A102" s="1" t="s">
        <v>82</v>
      </c>
      <c r="B102" s="6">
        <f>+$A104-($N$18-($A104*$L$18))</f>
        <v>13473.41937</v>
      </c>
      <c r="C102" s="1">
        <v>61.0</v>
      </c>
      <c r="D102" s="6">
        <f t="shared" ref="D102:D113" si="30">$N$18</f>
        <v>331.0051478</v>
      </c>
      <c r="E102" s="6">
        <f t="shared" ref="E102:E113" si="31">+$B102*$L$18</f>
        <v>61.75317213</v>
      </c>
      <c r="F102" s="6">
        <f t="shared" si="10"/>
        <v>269.2519756</v>
      </c>
      <c r="G102" s="6"/>
      <c r="H102" s="6"/>
      <c r="I102" s="6"/>
      <c r="J102" s="6"/>
    </row>
    <row r="103">
      <c r="A103" s="1">
        <f>$K$18</f>
        <v>5.5</v>
      </c>
      <c r="B103" s="6">
        <f t="shared" ref="B103:B113" si="32">+$B102-($N$18-($B102*$L$18))</f>
        <v>13204.1674</v>
      </c>
      <c r="C103" s="1">
        <v>62.0</v>
      </c>
      <c r="D103" s="6">
        <f t="shared" si="30"/>
        <v>331.0051478</v>
      </c>
      <c r="E103" s="6">
        <f t="shared" si="31"/>
        <v>60.51910058</v>
      </c>
      <c r="F103" s="6">
        <f t="shared" si="10"/>
        <v>270.4860472</v>
      </c>
      <c r="G103" s="6"/>
      <c r="H103" s="6"/>
      <c r="I103" s="6"/>
      <c r="J103" s="6"/>
    </row>
    <row r="104">
      <c r="A104" s="7">
        <f>$B101-$I$17</f>
        <v>13741.44291</v>
      </c>
      <c r="B104" s="6">
        <f t="shared" si="32"/>
        <v>12933.68135</v>
      </c>
      <c r="C104" s="1">
        <v>63.0</v>
      </c>
      <c r="D104" s="6">
        <f t="shared" si="30"/>
        <v>331.0051478</v>
      </c>
      <c r="E104" s="6">
        <f t="shared" si="31"/>
        <v>59.27937286</v>
      </c>
      <c r="F104" s="6">
        <f t="shared" si="10"/>
        <v>271.7257749</v>
      </c>
      <c r="G104" s="6"/>
      <c r="H104" s="6"/>
      <c r="I104" s="6"/>
      <c r="J104" s="6"/>
    </row>
    <row r="105">
      <c r="B105" s="6">
        <f t="shared" si="32"/>
        <v>12661.95558</v>
      </c>
      <c r="C105" s="1">
        <v>64.0</v>
      </c>
      <c r="D105" s="6">
        <f t="shared" si="30"/>
        <v>331.0051478</v>
      </c>
      <c r="E105" s="6">
        <f t="shared" si="31"/>
        <v>58.03396306</v>
      </c>
      <c r="F105" s="6">
        <f t="shared" si="10"/>
        <v>272.9711847</v>
      </c>
      <c r="G105" s="6"/>
      <c r="H105" s="6"/>
      <c r="I105" s="6"/>
      <c r="J105" s="6"/>
    </row>
    <row r="106">
      <c r="B106" s="6">
        <f t="shared" si="32"/>
        <v>12388.98439</v>
      </c>
      <c r="C106" s="1">
        <v>65.0</v>
      </c>
      <c r="D106" s="6">
        <f t="shared" si="30"/>
        <v>331.0051478</v>
      </c>
      <c r="E106" s="6">
        <f t="shared" si="31"/>
        <v>56.78284513</v>
      </c>
      <c r="F106" s="6">
        <f t="shared" si="10"/>
        <v>274.2223027</v>
      </c>
      <c r="G106" s="6"/>
      <c r="H106" s="6"/>
      <c r="I106" s="6"/>
      <c r="J106" s="6"/>
    </row>
    <row r="107">
      <c r="B107" s="6">
        <f t="shared" si="32"/>
        <v>12114.76209</v>
      </c>
      <c r="C107" s="1">
        <v>66.0</v>
      </c>
      <c r="D107" s="6">
        <f t="shared" si="30"/>
        <v>331.0051478</v>
      </c>
      <c r="E107" s="6">
        <f t="shared" si="31"/>
        <v>55.52599291</v>
      </c>
      <c r="F107" s="6">
        <f t="shared" si="10"/>
        <v>275.4791549</v>
      </c>
      <c r="G107" s="6"/>
      <c r="H107" s="6"/>
      <c r="I107" s="6"/>
      <c r="J107" s="6"/>
    </row>
    <row r="108">
      <c r="B108" s="6">
        <f t="shared" si="32"/>
        <v>11839.28293</v>
      </c>
      <c r="C108" s="1">
        <v>67.0</v>
      </c>
      <c r="D108" s="6">
        <f t="shared" si="30"/>
        <v>331.0051478</v>
      </c>
      <c r="E108" s="6">
        <f t="shared" si="31"/>
        <v>54.26338011</v>
      </c>
      <c r="F108" s="6">
        <f t="shared" si="10"/>
        <v>276.7417677</v>
      </c>
      <c r="G108" s="6"/>
      <c r="H108" s="6"/>
      <c r="I108" s="6"/>
      <c r="J108" s="6"/>
    </row>
    <row r="109">
      <c r="B109" s="6">
        <f t="shared" si="32"/>
        <v>11562.54117</v>
      </c>
      <c r="C109" s="1">
        <v>68.0</v>
      </c>
      <c r="D109" s="6">
        <f t="shared" si="30"/>
        <v>331.0051478</v>
      </c>
      <c r="E109" s="6">
        <f t="shared" si="31"/>
        <v>52.99498035</v>
      </c>
      <c r="F109" s="6">
        <f t="shared" si="10"/>
        <v>278.0101674</v>
      </c>
      <c r="G109" s="6"/>
      <c r="H109" s="6"/>
      <c r="I109" s="6"/>
      <c r="J109" s="6"/>
    </row>
    <row r="110">
      <c r="B110" s="6">
        <f t="shared" si="32"/>
        <v>11284.531</v>
      </c>
      <c r="C110" s="1">
        <v>69.0</v>
      </c>
      <c r="D110" s="6">
        <f t="shared" si="30"/>
        <v>331.0051478</v>
      </c>
      <c r="E110" s="6">
        <f t="shared" si="31"/>
        <v>51.72076708</v>
      </c>
      <c r="F110" s="6">
        <f t="shared" si="10"/>
        <v>279.2843807</v>
      </c>
      <c r="G110" s="6"/>
      <c r="H110" s="6"/>
      <c r="I110" s="6"/>
      <c r="J110" s="6"/>
    </row>
    <row r="111">
      <c r="B111" s="6">
        <f t="shared" si="32"/>
        <v>11005.24662</v>
      </c>
      <c r="C111" s="1">
        <v>70.0</v>
      </c>
      <c r="D111" s="6">
        <f t="shared" si="30"/>
        <v>331.0051478</v>
      </c>
      <c r="E111" s="6">
        <f t="shared" si="31"/>
        <v>50.44071367</v>
      </c>
      <c r="F111" s="6">
        <f t="shared" si="10"/>
        <v>280.5644341</v>
      </c>
      <c r="G111" s="6"/>
      <c r="H111" s="6"/>
      <c r="I111" s="6"/>
      <c r="J111" s="6"/>
    </row>
    <row r="112">
      <c r="B112" s="6">
        <f t="shared" si="32"/>
        <v>10724.68218</v>
      </c>
      <c r="C112" s="1">
        <v>71.0</v>
      </c>
      <c r="D112" s="6">
        <f t="shared" si="30"/>
        <v>331.0051478</v>
      </c>
      <c r="E112" s="6">
        <f t="shared" si="31"/>
        <v>49.15479334</v>
      </c>
      <c r="F112" s="6">
        <f t="shared" si="10"/>
        <v>281.8503544</v>
      </c>
      <c r="G112" s="6"/>
      <c r="H112" s="6"/>
      <c r="I112" s="6"/>
      <c r="J112" s="6"/>
    </row>
    <row r="113">
      <c r="A113" s="28" t="s">
        <v>88</v>
      </c>
      <c r="B113" s="6">
        <f t="shared" si="32"/>
        <v>10442.83183</v>
      </c>
      <c r="C113" s="12">
        <v>72.0</v>
      </c>
      <c r="D113" s="11">
        <f t="shared" si="30"/>
        <v>331.0051478</v>
      </c>
      <c r="E113" s="11">
        <f t="shared" si="31"/>
        <v>47.86297922</v>
      </c>
      <c r="F113" s="11">
        <f t="shared" si="10"/>
        <v>283.1421686</v>
      </c>
      <c r="G113" s="6"/>
      <c r="H113" s="6">
        <f t="shared" ref="H113:J113" si="33">+SUM(D$102:D$113)</f>
        <v>3972.061773</v>
      </c>
      <c r="I113" s="6">
        <f t="shared" si="33"/>
        <v>658.3320604</v>
      </c>
      <c r="J113" s="6">
        <f t="shared" si="33"/>
        <v>3313.729713</v>
      </c>
    </row>
    <row r="114">
      <c r="A114" s="1" t="s">
        <v>82</v>
      </c>
      <c r="B114" s="6">
        <f>+$A116-($N$19-($A116*$L$19))</f>
        <v>8705.010099</v>
      </c>
      <c r="C114" s="1">
        <v>73.0</v>
      </c>
      <c r="D114" s="6">
        <f t="shared" ref="D114:D125" si="34">$N$19</f>
        <v>331.0051478</v>
      </c>
      <c r="E114" s="6">
        <f t="shared" ref="E114:E125" si="35">+$B114*$L$19</f>
        <v>39.89796295</v>
      </c>
      <c r="F114" s="6">
        <f t="shared" si="10"/>
        <v>291.1071848</v>
      </c>
      <c r="G114" s="6"/>
      <c r="H114" s="6"/>
      <c r="I114" s="6"/>
      <c r="J114" s="6"/>
    </row>
    <row r="115">
      <c r="A115" s="1">
        <f>$K$19</f>
        <v>5.5</v>
      </c>
      <c r="B115" s="6">
        <f t="shared" ref="B115:B125" si="36">+$B114-($N$19-($B114*$L$19))</f>
        <v>8413.902914</v>
      </c>
      <c r="C115" s="1">
        <v>74.0</v>
      </c>
      <c r="D115" s="6">
        <f t="shared" si="34"/>
        <v>331.0051478</v>
      </c>
      <c r="E115" s="6">
        <f t="shared" si="35"/>
        <v>38.56372169</v>
      </c>
      <c r="F115" s="6">
        <f t="shared" si="10"/>
        <v>292.4414261</v>
      </c>
      <c r="G115" s="6"/>
      <c r="H115" s="6"/>
      <c r="I115" s="6"/>
      <c r="J115" s="6"/>
    </row>
    <row r="116">
      <c r="A116" s="7">
        <f>$B113-$I$18</f>
        <v>8994.78913</v>
      </c>
      <c r="B116" s="6">
        <f t="shared" si="36"/>
        <v>8121.461488</v>
      </c>
      <c r="C116" s="1">
        <v>75.0</v>
      </c>
      <c r="D116" s="6">
        <f t="shared" si="34"/>
        <v>331.0051478</v>
      </c>
      <c r="E116" s="6">
        <f t="shared" si="35"/>
        <v>37.22336515</v>
      </c>
      <c r="F116" s="6">
        <f t="shared" si="10"/>
        <v>293.7817826</v>
      </c>
      <c r="G116" s="6"/>
      <c r="H116" s="6"/>
      <c r="I116" s="6"/>
      <c r="J116" s="6"/>
    </row>
    <row r="117">
      <c r="B117" s="6">
        <f t="shared" si="36"/>
        <v>7827.679705</v>
      </c>
      <c r="C117" s="1">
        <v>76.0</v>
      </c>
      <c r="D117" s="6">
        <f t="shared" si="34"/>
        <v>331.0051478</v>
      </c>
      <c r="E117" s="6">
        <f t="shared" si="35"/>
        <v>35.87686532</v>
      </c>
      <c r="F117" s="6">
        <f t="shared" si="10"/>
        <v>295.1282825</v>
      </c>
      <c r="G117" s="6"/>
      <c r="H117" s="6"/>
      <c r="I117" s="6"/>
      <c r="J117" s="6"/>
    </row>
    <row r="118">
      <c r="B118" s="6">
        <f t="shared" si="36"/>
        <v>7532.551423</v>
      </c>
      <c r="C118" s="1">
        <v>77.0</v>
      </c>
      <c r="D118" s="6">
        <f t="shared" si="34"/>
        <v>331.0051478</v>
      </c>
      <c r="E118" s="6">
        <f t="shared" si="35"/>
        <v>34.52419402</v>
      </c>
      <c r="F118" s="6">
        <f t="shared" si="10"/>
        <v>296.4809538</v>
      </c>
      <c r="G118" s="6"/>
      <c r="H118" s="6"/>
      <c r="I118" s="6"/>
      <c r="J118" s="6"/>
    </row>
    <row r="119">
      <c r="B119" s="6">
        <f t="shared" si="36"/>
        <v>7236.070469</v>
      </c>
      <c r="C119" s="1">
        <v>78.0</v>
      </c>
      <c r="D119" s="6">
        <f t="shared" si="34"/>
        <v>331.0051478</v>
      </c>
      <c r="E119" s="6">
        <f t="shared" si="35"/>
        <v>33.16532298</v>
      </c>
      <c r="F119" s="6">
        <f t="shared" si="10"/>
        <v>297.8398248</v>
      </c>
      <c r="G119" s="6"/>
      <c r="H119" s="6"/>
      <c r="I119" s="6"/>
      <c r="J119" s="6"/>
    </row>
    <row r="120">
      <c r="B120" s="6">
        <f t="shared" si="36"/>
        <v>6938.230644</v>
      </c>
      <c r="C120" s="1">
        <v>79.0</v>
      </c>
      <c r="D120" s="6">
        <f t="shared" si="34"/>
        <v>331.0051478</v>
      </c>
      <c r="E120" s="6">
        <f t="shared" si="35"/>
        <v>31.80022379</v>
      </c>
      <c r="F120" s="6">
        <f t="shared" si="10"/>
        <v>299.204924</v>
      </c>
      <c r="G120" s="6"/>
      <c r="H120" s="6"/>
      <c r="I120" s="6"/>
      <c r="J120" s="6"/>
    </row>
    <row r="121">
      <c r="B121" s="6">
        <f t="shared" si="36"/>
        <v>6639.02572</v>
      </c>
      <c r="C121" s="1">
        <v>80.0</v>
      </c>
      <c r="D121" s="6">
        <f t="shared" si="34"/>
        <v>331.0051478</v>
      </c>
      <c r="E121" s="6">
        <f t="shared" si="35"/>
        <v>30.42886788</v>
      </c>
      <c r="F121" s="6">
        <f t="shared" si="10"/>
        <v>300.5762799</v>
      </c>
      <c r="G121" s="6"/>
      <c r="H121" s="6"/>
      <c r="I121" s="6"/>
      <c r="J121" s="6"/>
    </row>
    <row r="122">
      <c r="B122" s="6">
        <f t="shared" si="36"/>
        <v>6338.44944</v>
      </c>
      <c r="C122" s="1">
        <v>81.0</v>
      </c>
      <c r="D122" s="6">
        <f t="shared" si="34"/>
        <v>331.0051478</v>
      </c>
      <c r="E122" s="6">
        <f t="shared" si="35"/>
        <v>29.0512266</v>
      </c>
      <c r="F122" s="6">
        <f t="shared" si="10"/>
        <v>301.9539212</v>
      </c>
      <c r="G122" s="6"/>
      <c r="H122" s="6"/>
      <c r="I122" s="6"/>
      <c r="J122" s="6"/>
    </row>
    <row r="123">
      <c r="B123" s="6">
        <f t="shared" si="36"/>
        <v>6036.495519</v>
      </c>
      <c r="C123" s="1">
        <v>82.0</v>
      </c>
      <c r="D123" s="6">
        <f t="shared" si="34"/>
        <v>331.0051478</v>
      </c>
      <c r="E123" s="6">
        <f t="shared" si="35"/>
        <v>27.66727113</v>
      </c>
      <c r="F123" s="6">
        <f t="shared" si="10"/>
        <v>303.3378766</v>
      </c>
      <c r="G123" s="6"/>
      <c r="H123" s="6"/>
      <c r="I123" s="6"/>
      <c r="J123" s="6"/>
    </row>
    <row r="124">
      <c r="B124" s="6">
        <f t="shared" si="36"/>
        <v>5733.157643</v>
      </c>
      <c r="C124" s="1">
        <v>83.0</v>
      </c>
      <c r="D124" s="6">
        <f t="shared" si="34"/>
        <v>331.0051478</v>
      </c>
      <c r="E124" s="6">
        <f t="shared" si="35"/>
        <v>26.27697253</v>
      </c>
      <c r="F124" s="6">
        <f t="shared" si="10"/>
        <v>304.7281753</v>
      </c>
      <c r="G124" s="6"/>
      <c r="H124" s="6"/>
      <c r="I124" s="6"/>
      <c r="J124" s="6"/>
    </row>
    <row r="125">
      <c r="A125" s="28" t="s">
        <v>89</v>
      </c>
      <c r="B125" s="6">
        <f t="shared" si="36"/>
        <v>5428.429467</v>
      </c>
      <c r="C125" s="12">
        <v>84.0</v>
      </c>
      <c r="D125" s="11">
        <f t="shared" si="34"/>
        <v>331.0051478</v>
      </c>
      <c r="E125" s="11">
        <f t="shared" si="35"/>
        <v>24.88030172</v>
      </c>
      <c r="F125" s="11">
        <f t="shared" si="10"/>
        <v>306.1248461</v>
      </c>
      <c r="G125" s="6"/>
      <c r="H125" s="6">
        <f t="shared" ref="H125:J125" si="37">+SUM(D$114:D$125)</f>
        <v>3972.061773</v>
      </c>
      <c r="I125" s="6">
        <f t="shared" si="37"/>
        <v>389.3562958</v>
      </c>
      <c r="J125" s="6">
        <f t="shared" si="37"/>
        <v>3582.705478</v>
      </c>
    </row>
    <row r="126">
      <c r="A126" s="1" t="s">
        <v>82</v>
      </c>
      <c r="B126" s="6">
        <f>+$A128-($N$20-($A128*$L$20))</f>
        <v>3231.22119</v>
      </c>
      <c r="C126" s="1">
        <v>85.0</v>
      </c>
      <c r="D126" s="6">
        <f t="shared" ref="D126:D137" si="38">$N$20</f>
        <v>331.0051478</v>
      </c>
      <c r="E126" s="6">
        <f t="shared" ref="E126:E137" si="39">+$B126*$L$20</f>
        <v>14.80976379</v>
      </c>
      <c r="F126" s="6">
        <f t="shared" si="10"/>
        <v>316.195384</v>
      </c>
      <c r="G126" s="6"/>
      <c r="H126" s="6"/>
      <c r="I126" s="6"/>
      <c r="J126" s="6"/>
    </row>
    <row r="127">
      <c r="A127" s="1">
        <f>$K$20</f>
        <v>5.5</v>
      </c>
      <c r="B127" s="6">
        <f t="shared" ref="B127:B137" si="40">+$B126-($N$20-($B126*$L$20))</f>
        <v>2915.025806</v>
      </c>
      <c r="C127" s="1">
        <v>86.0</v>
      </c>
      <c r="D127" s="6">
        <f t="shared" si="38"/>
        <v>331.0051478</v>
      </c>
      <c r="E127" s="6">
        <f t="shared" si="39"/>
        <v>13.36053494</v>
      </c>
      <c r="F127" s="6">
        <f t="shared" si="10"/>
        <v>317.6446128</v>
      </c>
      <c r="G127" s="6"/>
      <c r="H127" s="6"/>
      <c r="I127" s="6"/>
      <c r="J127" s="6"/>
    </row>
    <row r="128">
      <c r="A128" s="7">
        <f>$B125-$I$19</f>
        <v>3545.973957</v>
      </c>
      <c r="B128" s="6">
        <f t="shared" si="40"/>
        <v>2597.381193</v>
      </c>
      <c r="C128" s="1">
        <v>87.0</v>
      </c>
      <c r="D128" s="6">
        <f t="shared" si="38"/>
        <v>331.0051478</v>
      </c>
      <c r="E128" s="6">
        <f t="shared" si="39"/>
        <v>11.9046638</v>
      </c>
      <c r="F128" s="6">
        <f t="shared" si="10"/>
        <v>319.100484</v>
      </c>
      <c r="G128" s="6"/>
      <c r="H128" s="6"/>
      <c r="I128" s="6"/>
      <c r="J128" s="6"/>
    </row>
    <row r="129">
      <c r="B129" s="6">
        <f t="shared" si="40"/>
        <v>2278.280709</v>
      </c>
      <c r="C129" s="1">
        <v>88.0</v>
      </c>
      <c r="D129" s="6">
        <f t="shared" si="38"/>
        <v>331.0051478</v>
      </c>
      <c r="E129" s="6">
        <f t="shared" si="39"/>
        <v>10.44211992</v>
      </c>
      <c r="F129" s="6">
        <f t="shared" si="10"/>
        <v>320.5630279</v>
      </c>
      <c r="G129" s="6"/>
      <c r="H129" s="6"/>
      <c r="I129" s="6"/>
      <c r="J129" s="6"/>
    </row>
    <row r="130">
      <c r="B130" s="6">
        <f t="shared" si="40"/>
        <v>1957.717681</v>
      </c>
      <c r="C130" s="1">
        <v>89.0</v>
      </c>
      <c r="D130" s="6">
        <f t="shared" si="38"/>
        <v>331.0051478</v>
      </c>
      <c r="E130" s="6">
        <f t="shared" si="39"/>
        <v>8.972872707</v>
      </c>
      <c r="F130" s="6">
        <f t="shared" si="10"/>
        <v>322.0322751</v>
      </c>
      <c r="G130" s="6"/>
      <c r="H130" s="6"/>
      <c r="I130" s="6"/>
      <c r="J130" s="6"/>
    </row>
    <row r="131">
      <c r="B131" s="6">
        <f t="shared" si="40"/>
        <v>1635.685406</v>
      </c>
      <c r="C131" s="1">
        <v>90.0</v>
      </c>
      <c r="D131" s="6">
        <f t="shared" si="38"/>
        <v>331.0051478</v>
      </c>
      <c r="E131" s="6">
        <f t="shared" si="39"/>
        <v>7.496891446</v>
      </c>
      <c r="F131" s="6">
        <f t="shared" si="10"/>
        <v>323.5082563</v>
      </c>
      <c r="G131" s="6"/>
      <c r="H131" s="6"/>
      <c r="I131" s="6"/>
      <c r="J131" s="6"/>
    </row>
    <row r="132">
      <c r="B132" s="6">
        <f t="shared" si="40"/>
        <v>1312.17715</v>
      </c>
      <c r="C132" s="1">
        <v>91.0</v>
      </c>
      <c r="D132" s="6">
        <f t="shared" si="38"/>
        <v>331.0051478</v>
      </c>
      <c r="E132" s="6">
        <f t="shared" si="39"/>
        <v>6.014145271</v>
      </c>
      <c r="F132" s="6">
        <f t="shared" si="10"/>
        <v>324.9910025</v>
      </c>
      <c r="G132" s="6"/>
      <c r="H132" s="6"/>
      <c r="I132" s="6"/>
      <c r="J132" s="6"/>
    </row>
    <row r="133">
      <c r="B133" s="6">
        <f t="shared" si="40"/>
        <v>987.1861475</v>
      </c>
      <c r="C133" s="1">
        <v>92.0</v>
      </c>
      <c r="D133" s="6">
        <f t="shared" si="38"/>
        <v>331.0051478</v>
      </c>
      <c r="E133" s="6">
        <f t="shared" si="39"/>
        <v>4.524603176</v>
      </c>
      <c r="F133" s="6">
        <f t="shared" si="10"/>
        <v>326.4805446</v>
      </c>
      <c r="G133" s="6"/>
      <c r="H133" s="6"/>
      <c r="I133" s="6"/>
      <c r="J133" s="6"/>
    </row>
    <row r="134">
      <c r="B134" s="6">
        <f t="shared" si="40"/>
        <v>660.7056029</v>
      </c>
      <c r="C134" s="1">
        <v>93.0</v>
      </c>
      <c r="D134" s="6">
        <f t="shared" si="38"/>
        <v>331.0051478</v>
      </c>
      <c r="E134" s="6">
        <f t="shared" si="39"/>
        <v>3.028234013</v>
      </c>
      <c r="F134" s="6">
        <f t="shared" si="10"/>
        <v>327.9769138</v>
      </c>
      <c r="G134" s="6"/>
      <c r="H134" s="6"/>
      <c r="I134" s="6"/>
      <c r="J134" s="6"/>
    </row>
    <row r="135">
      <c r="B135" s="6">
        <f t="shared" si="40"/>
        <v>332.7286892</v>
      </c>
      <c r="C135" s="1">
        <v>94.0</v>
      </c>
      <c r="D135" s="6">
        <f t="shared" si="38"/>
        <v>331.0051478</v>
      </c>
      <c r="E135" s="6">
        <f t="shared" si="39"/>
        <v>1.525006492</v>
      </c>
      <c r="F135" s="6">
        <f t="shared" si="10"/>
        <v>329.4801413</v>
      </c>
      <c r="G135" s="6"/>
      <c r="H135" s="6"/>
      <c r="I135" s="6"/>
      <c r="J135" s="6"/>
    </row>
    <row r="136">
      <c r="B136" s="6">
        <f t="shared" si="40"/>
        <v>3.248547884</v>
      </c>
      <c r="C136" s="1">
        <v>95.0</v>
      </c>
      <c r="D136" s="6">
        <f t="shared" si="38"/>
        <v>331.0051478</v>
      </c>
      <c r="E136" s="6">
        <f t="shared" si="39"/>
        <v>0.0148891778</v>
      </c>
      <c r="F136" s="6">
        <f t="shared" si="10"/>
        <v>330.9902586</v>
      </c>
      <c r="G136" s="6"/>
      <c r="H136" s="6"/>
      <c r="I136" s="6"/>
      <c r="J136" s="6"/>
    </row>
    <row r="137">
      <c r="A137" s="28" t="s">
        <v>90</v>
      </c>
      <c r="B137" s="6">
        <f t="shared" si="40"/>
        <v>-327.7417107</v>
      </c>
      <c r="C137" s="14">
        <v>96.0</v>
      </c>
      <c r="D137" s="29">
        <f t="shared" si="38"/>
        <v>331.0051478</v>
      </c>
      <c r="E137" s="29">
        <f t="shared" si="39"/>
        <v>-1.502149507</v>
      </c>
      <c r="F137" s="29">
        <f t="shared" si="10"/>
        <v>329.5029983</v>
      </c>
      <c r="G137" s="6"/>
      <c r="H137" s="6">
        <f t="shared" ref="H137:J137" si="41">+SUM(D$126:D$137)</f>
        <v>3972.061773</v>
      </c>
      <c r="I137" s="6">
        <f t="shared" si="41"/>
        <v>80.59157523</v>
      </c>
      <c r="J137" s="6">
        <f t="shared" si="41"/>
        <v>3888.465899</v>
      </c>
    </row>
    <row r="138">
      <c r="A138" s="1" t="s">
        <v>82</v>
      </c>
      <c r="B138" s="6">
        <f>+$A140-($N$21-($A140*$L$21))</f>
        <v>-3118.657468</v>
      </c>
      <c r="C138" s="1">
        <v>97.0</v>
      </c>
      <c r="D138" s="6">
        <f t="shared" ref="D138:D149" si="42">$N$21</f>
        <v>331.0051478</v>
      </c>
      <c r="E138" s="6">
        <f t="shared" ref="E138:E149" si="43">+$B138*$L$21</f>
        <v>-14.29384673</v>
      </c>
      <c r="F138" s="6">
        <f t="shared" si="10"/>
        <v>316.711301</v>
      </c>
      <c r="G138" s="6"/>
      <c r="H138" s="6"/>
      <c r="I138" s="6"/>
      <c r="J138" s="6"/>
    </row>
    <row r="139">
      <c r="A139" s="1">
        <f>$K$21</f>
        <v>5.5</v>
      </c>
      <c r="B139" s="6">
        <f t="shared" ref="B139:B149" si="44">+$B138-($N$21-($B138*$L$21))</f>
        <v>-3463.956463</v>
      </c>
      <c r="C139" s="1">
        <v>98.0</v>
      </c>
      <c r="D139" s="6">
        <f t="shared" si="42"/>
        <v>331.0051478</v>
      </c>
      <c r="E139" s="6">
        <f t="shared" si="43"/>
        <v>-15.87646712</v>
      </c>
      <c r="F139" s="6">
        <f t="shared" si="10"/>
        <v>315.1286807</v>
      </c>
      <c r="G139" s="6"/>
      <c r="H139" s="6"/>
      <c r="I139" s="6"/>
      <c r="J139" s="6"/>
    </row>
    <row r="140">
      <c r="A140" s="7">
        <f>$B137-$I$20</f>
        <v>-2774.933874</v>
      </c>
      <c r="B140" s="6">
        <f t="shared" si="44"/>
        <v>-3810.838078</v>
      </c>
      <c r="C140" s="1">
        <v>99.0</v>
      </c>
      <c r="D140" s="6">
        <f t="shared" si="42"/>
        <v>331.0051478</v>
      </c>
      <c r="E140" s="6">
        <f t="shared" si="43"/>
        <v>-17.46634119</v>
      </c>
      <c r="F140" s="6">
        <f t="shared" si="10"/>
        <v>313.5388066</v>
      </c>
      <c r="G140" s="6"/>
      <c r="H140" s="6"/>
      <c r="I140" s="6"/>
      <c r="J140" s="6"/>
    </row>
    <row r="141">
      <c r="B141" s="6">
        <f t="shared" si="44"/>
        <v>-4159.309567</v>
      </c>
      <c r="C141" s="1">
        <v>100.0</v>
      </c>
      <c r="D141" s="6">
        <f t="shared" si="42"/>
        <v>331.0051478</v>
      </c>
      <c r="E141" s="6">
        <f t="shared" si="43"/>
        <v>-19.06350218</v>
      </c>
      <c r="F141" s="6">
        <f t="shared" si="10"/>
        <v>311.9416456</v>
      </c>
      <c r="G141" s="6"/>
      <c r="H141" s="6"/>
      <c r="I141" s="6"/>
      <c r="J141" s="6"/>
    </row>
    <row r="142">
      <c r="B142" s="6">
        <f t="shared" si="44"/>
        <v>-4509.378217</v>
      </c>
      <c r="C142" s="1">
        <v>101.0</v>
      </c>
      <c r="D142" s="6">
        <f t="shared" si="42"/>
        <v>331.0051478</v>
      </c>
      <c r="E142" s="6">
        <f t="shared" si="43"/>
        <v>-20.66798349</v>
      </c>
      <c r="F142" s="6">
        <f t="shared" si="10"/>
        <v>310.3371643</v>
      </c>
      <c r="G142" s="6"/>
      <c r="H142" s="6"/>
      <c r="I142" s="6"/>
      <c r="J142" s="6"/>
    </row>
    <row r="143">
      <c r="B143" s="6">
        <f t="shared" si="44"/>
        <v>-4861.051348</v>
      </c>
      <c r="C143" s="1">
        <v>102.0</v>
      </c>
      <c r="D143" s="6">
        <f t="shared" si="42"/>
        <v>331.0051478</v>
      </c>
      <c r="E143" s="6">
        <f t="shared" si="43"/>
        <v>-22.27981868</v>
      </c>
      <c r="F143" s="6">
        <f t="shared" si="10"/>
        <v>308.7253291</v>
      </c>
      <c r="G143" s="6"/>
      <c r="H143" s="6"/>
      <c r="I143" s="6"/>
      <c r="J143" s="6"/>
    </row>
    <row r="144">
      <c r="B144" s="6">
        <f t="shared" si="44"/>
        <v>-5214.336314</v>
      </c>
      <c r="C144" s="1">
        <v>103.0</v>
      </c>
      <c r="D144" s="6">
        <f t="shared" si="42"/>
        <v>331.0051478</v>
      </c>
      <c r="E144" s="6">
        <f t="shared" si="43"/>
        <v>-23.89904144</v>
      </c>
      <c r="F144" s="6">
        <f t="shared" si="10"/>
        <v>307.1061063</v>
      </c>
      <c r="G144" s="6"/>
      <c r="H144" s="6"/>
      <c r="I144" s="6"/>
      <c r="J144" s="6"/>
    </row>
    <row r="145">
      <c r="B145" s="6">
        <f t="shared" si="44"/>
        <v>-5569.240504</v>
      </c>
      <c r="C145" s="1">
        <v>104.0</v>
      </c>
      <c r="D145" s="6">
        <f t="shared" si="42"/>
        <v>331.0051478</v>
      </c>
      <c r="E145" s="6">
        <f t="shared" si="43"/>
        <v>-25.52568564</v>
      </c>
      <c r="F145" s="6">
        <f t="shared" si="10"/>
        <v>305.4794621</v>
      </c>
      <c r="G145" s="6"/>
      <c r="H145" s="6"/>
      <c r="I145" s="6"/>
      <c r="J145" s="6"/>
    </row>
    <row r="146">
      <c r="B146" s="6">
        <f t="shared" si="44"/>
        <v>-5925.771337</v>
      </c>
      <c r="C146" s="1">
        <v>105.0</v>
      </c>
      <c r="D146" s="6">
        <f t="shared" si="42"/>
        <v>331.0051478</v>
      </c>
      <c r="E146" s="6">
        <f t="shared" si="43"/>
        <v>-27.1597853</v>
      </c>
      <c r="F146" s="6">
        <f t="shared" si="10"/>
        <v>303.8453625</v>
      </c>
      <c r="G146" s="6"/>
      <c r="H146" s="6"/>
      <c r="I146" s="6"/>
      <c r="J146" s="6"/>
    </row>
    <row r="147">
      <c r="B147" s="6">
        <f t="shared" si="44"/>
        <v>-6283.93627</v>
      </c>
      <c r="C147" s="1">
        <v>106.0</v>
      </c>
      <c r="D147" s="6">
        <f t="shared" si="42"/>
        <v>331.0051478</v>
      </c>
      <c r="E147" s="6">
        <f t="shared" si="43"/>
        <v>-28.80137457</v>
      </c>
      <c r="F147" s="6">
        <f t="shared" si="10"/>
        <v>302.2037732</v>
      </c>
      <c r="G147" s="6"/>
      <c r="H147" s="6"/>
      <c r="I147" s="6"/>
      <c r="J147" s="6"/>
    </row>
    <row r="148">
      <c r="B148" s="6">
        <f t="shared" si="44"/>
        <v>-6643.742793</v>
      </c>
      <c r="C148" s="1">
        <v>107.0</v>
      </c>
      <c r="D148" s="6">
        <f t="shared" si="42"/>
        <v>331.0051478</v>
      </c>
      <c r="E148" s="6">
        <f t="shared" si="43"/>
        <v>-30.4504878</v>
      </c>
      <c r="F148" s="6">
        <f t="shared" si="10"/>
        <v>300.55466</v>
      </c>
      <c r="G148" s="6"/>
      <c r="H148" s="6"/>
      <c r="I148" s="6"/>
      <c r="J148" s="6"/>
    </row>
    <row r="149">
      <c r="A149" s="28" t="s">
        <v>91</v>
      </c>
      <c r="B149" s="6">
        <f t="shared" si="44"/>
        <v>-7005.198428</v>
      </c>
      <c r="C149" s="12">
        <v>108.0</v>
      </c>
      <c r="D149" s="11">
        <f t="shared" si="42"/>
        <v>331.0051478</v>
      </c>
      <c r="E149" s="11">
        <f t="shared" si="43"/>
        <v>-32.10715946</v>
      </c>
      <c r="F149" s="11">
        <f t="shared" si="10"/>
        <v>298.8979883</v>
      </c>
      <c r="G149" s="6"/>
      <c r="H149" s="6">
        <f t="shared" ref="H149:J149" si="45">+SUM(D$138:D$149)</f>
        <v>3972.061773</v>
      </c>
      <c r="I149" s="6">
        <f t="shared" si="45"/>
        <v>-277.5914936</v>
      </c>
      <c r="J149" s="6">
        <f t="shared" si="45"/>
        <v>3694.47028</v>
      </c>
    </row>
    <row r="150">
      <c r="A150" s="1" t="s">
        <v>82</v>
      </c>
      <c r="B150" s="6">
        <f>+$A152-($N$22-($A152*$L$22))</f>
        <v>-10564.24173</v>
      </c>
      <c r="C150" s="1">
        <v>109.0</v>
      </c>
      <c r="D150" s="6">
        <f t="shared" ref="D150:D161" si="46">$N$22</f>
        <v>331.0051478</v>
      </c>
      <c r="E150" s="6">
        <f t="shared" ref="E150:E161" si="47">+$B150*$L$22</f>
        <v>-48.41944128</v>
      </c>
      <c r="F150" s="6">
        <f t="shared" si="10"/>
        <v>282.5857065</v>
      </c>
      <c r="G150" s="6"/>
      <c r="H150" s="6"/>
      <c r="I150" s="6"/>
      <c r="J150" s="6"/>
    </row>
    <row r="151">
      <c r="A151" s="1">
        <f>$K$22</f>
        <v>5.5</v>
      </c>
      <c r="B151" s="6">
        <f t="shared" ref="B151:B161" si="48">+$B150-($N$22-($B150*$L$22))</f>
        <v>-10943.66632</v>
      </c>
      <c r="C151" s="1">
        <v>110.0</v>
      </c>
      <c r="D151" s="6">
        <f t="shared" si="46"/>
        <v>331.0051478</v>
      </c>
      <c r="E151" s="6">
        <f t="shared" si="47"/>
        <v>-50.15847065</v>
      </c>
      <c r="F151" s="6">
        <f t="shared" si="10"/>
        <v>280.8466771</v>
      </c>
      <c r="G151" s="6"/>
      <c r="H151" s="6"/>
      <c r="I151" s="6"/>
      <c r="J151" s="6"/>
    </row>
    <row r="152">
      <c r="A152" s="7">
        <f>$B149-$I$21</f>
        <v>-10186.54824</v>
      </c>
      <c r="B152" s="6">
        <f t="shared" si="48"/>
        <v>-11324.82994</v>
      </c>
      <c r="C152" s="1">
        <v>111.0</v>
      </c>
      <c r="D152" s="6">
        <f t="shared" si="46"/>
        <v>331.0051478</v>
      </c>
      <c r="E152" s="6">
        <f t="shared" si="47"/>
        <v>-51.90547056</v>
      </c>
      <c r="F152" s="6">
        <f t="shared" si="10"/>
        <v>279.0996772</v>
      </c>
      <c r="G152" s="6"/>
      <c r="H152" s="6"/>
      <c r="I152" s="6"/>
      <c r="J152" s="6"/>
    </row>
    <row r="153">
      <c r="B153" s="6">
        <f t="shared" si="48"/>
        <v>-11707.74056</v>
      </c>
      <c r="C153" s="1">
        <v>112.0</v>
      </c>
      <c r="D153" s="6">
        <f t="shared" si="46"/>
        <v>331.0051478</v>
      </c>
      <c r="E153" s="6">
        <f t="shared" si="47"/>
        <v>-53.66047757</v>
      </c>
      <c r="F153" s="6">
        <f t="shared" si="10"/>
        <v>277.3446702</v>
      </c>
      <c r="G153" s="6"/>
      <c r="H153" s="6"/>
      <c r="I153" s="6"/>
      <c r="J153" s="6"/>
    </row>
    <row r="154">
      <c r="B154" s="6">
        <f t="shared" si="48"/>
        <v>-12092.40619</v>
      </c>
      <c r="C154" s="1">
        <v>113.0</v>
      </c>
      <c r="D154" s="6">
        <f t="shared" si="46"/>
        <v>331.0051478</v>
      </c>
      <c r="E154" s="6">
        <f t="shared" si="47"/>
        <v>-55.42352835</v>
      </c>
      <c r="F154" s="6">
        <f t="shared" si="10"/>
        <v>275.5816194</v>
      </c>
      <c r="G154" s="6"/>
      <c r="H154" s="6"/>
      <c r="I154" s="6"/>
      <c r="J154" s="6"/>
    </row>
    <row r="155">
      <c r="B155" s="6">
        <f t="shared" si="48"/>
        <v>-12478.83486</v>
      </c>
      <c r="C155" s="1">
        <v>114.0</v>
      </c>
      <c r="D155" s="6">
        <f t="shared" si="46"/>
        <v>331.0051478</v>
      </c>
      <c r="E155" s="6">
        <f t="shared" si="47"/>
        <v>-57.19465978</v>
      </c>
      <c r="F155" s="6">
        <f t="shared" si="10"/>
        <v>273.810488</v>
      </c>
      <c r="G155" s="6"/>
      <c r="H155" s="6"/>
      <c r="I155" s="6"/>
      <c r="J155" s="6"/>
    </row>
    <row r="156">
      <c r="B156" s="6">
        <f t="shared" si="48"/>
        <v>-12867.03467</v>
      </c>
      <c r="C156" s="1">
        <v>115.0</v>
      </c>
      <c r="D156" s="6">
        <f t="shared" si="46"/>
        <v>331.0051478</v>
      </c>
      <c r="E156" s="6">
        <f t="shared" si="47"/>
        <v>-58.9739089</v>
      </c>
      <c r="F156" s="6">
        <f t="shared" si="10"/>
        <v>272.0312389</v>
      </c>
      <c r="G156" s="6"/>
      <c r="H156" s="6"/>
      <c r="I156" s="6"/>
      <c r="J156" s="6"/>
    </row>
    <row r="157">
      <c r="B157" s="6">
        <f t="shared" si="48"/>
        <v>-13257.01373</v>
      </c>
      <c r="C157" s="1">
        <v>116.0</v>
      </c>
      <c r="D157" s="6">
        <f t="shared" si="46"/>
        <v>331.0051478</v>
      </c>
      <c r="E157" s="6">
        <f t="shared" si="47"/>
        <v>-60.76131291</v>
      </c>
      <c r="F157" s="6">
        <f t="shared" si="10"/>
        <v>270.2438349</v>
      </c>
      <c r="G157" s="6"/>
      <c r="H157" s="6"/>
      <c r="I157" s="6"/>
      <c r="J157" s="6"/>
    </row>
    <row r="158">
      <c r="B158" s="6">
        <f t="shared" si="48"/>
        <v>-13648.78019</v>
      </c>
      <c r="C158" s="1">
        <v>117.0</v>
      </c>
      <c r="D158" s="6">
        <f t="shared" si="46"/>
        <v>331.0051478</v>
      </c>
      <c r="E158" s="6">
        <f t="shared" si="47"/>
        <v>-62.55690919</v>
      </c>
      <c r="F158" s="6">
        <f t="shared" si="10"/>
        <v>268.4482386</v>
      </c>
      <c r="G158" s="6"/>
      <c r="H158" s="6"/>
      <c r="I158" s="6"/>
      <c r="J158" s="6"/>
    </row>
    <row r="159">
      <c r="B159" s="6">
        <f t="shared" si="48"/>
        <v>-14042.34224</v>
      </c>
      <c r="C159" s="1">
        <v>118.0</v>
      </c>
      <c r="D159" s="6">
        <f t="shared" si="46"/>
        <v>331.0051478</v>
      </c>
      <c r="E159" s="6">
        <f t="shared" si="47"/>
        <v>-64.36073528</v>
      </c>
      <c r="F159" s="6">
        <f t="shared" si="10"/>
        <v>266.6444125</v>
      </c>
      <c r="G159" s="6"/>
      <c r="H159" s="6"/>
      <c r="I159" s="6"/>
      <c r="J159" s="6"/>
    </row>
    <row r="160">
      <c r="B160" s="6">
        <f t="shared" si="48"/>
        <v>-14437.70813</v>
      </c>
      <c r="C160" s="1">
        <v>119.0</v>
      </c>
      <c r="D160" s="6">
        <f t="shared" si="46"/>
        <v>331.0051478</v>
      </c>
      <c r="E160" s="6">
        <f t="shared" si="47"/>
        <v>-66.17282891</v>
      </c>
      <c r="F160" s="6">
        <f t="shared" si="10"/>
        <v>264.8323189</v>
      </c>
      <c r="G160" s="6"/>
      <c r="H160" s="6"/>
      <c r="I160" s="6"/>
      <c r="J160" s="6"/>
    </row>
    <row r="161">
      <c r="A161" s="28" t="s">
        <v>92</v>
      </c>
      <c r="B161" s="6">
        <f t="shared" si="48"/>
        <v>-14834.8861</v>
      </c>
      <c r="C161" s="12">
        <v>120.0</v>
      </c>
      <c r="D161" s="11">
        <f t="shared" si="46"/>
        <v>331.0051478</v>
      </c>
      <c r="E161" s="11">
        <f t="shared" si="47"/>
        <v>-67.99322797</v>
      </c>
      <c r="F161" s="11">
        <f t="shared" si="10"/>
        <v>263.0119198</v>
      </c>
      <c r="G161" s="6"/>
      <c r="H161" s="6">
        <f t="shared" ref="H161:J161" si="49">+SUM(D$150:D$161)</f>
        <v>3972.061773</v>
      </c>
      <c r="I161" s="6">
        <f t="shared" si="49"/>
        <v>-697.5809713</v>
      </c>
      <c r="J161" s="6">
        <f t="shared" si="49"/>
        <v>3274.480802</v>
      </c>
    </row>
    <row r="175">
      <c r="A175" s="1" t="s">
        <v>100</v>
      </c>
      <c r="B175" s="3">
        <f>$B$3*10</f>
        <v>64512000</v>
      </c>
      <c r="D175" s="1" t="s">
        <v>101</v>
      </c>
      <c r="E175" s="8" t="s">
        <v>102</v>
      </c>
      <c r="F175" s="1" t="s">
        <v>103</v>
      </c>
    </row>
    <row r="176">
      <c r="A176" s="1" t="s">
        <v>105</v>
      </c>
      <c r="B176" s="3">
        <f>$B$175/$B$12</f>
        <v>6451200</v>
      </c>
      <c r="D176" s="1">
        <v>1.0</v>
      </c>
      <c r="E176" s="3">
        <f t="shared" ref="E176:E185" si="50">$J13*$B$176</f>
        <v>83865600</v>
      </c>
      <c r="F176" s="3">
        <f t="shared" ref="F176:F185" si="51">$E176-$B$175</f>
        <v>19353600</v>
      </c>
    </row>
    <row r="177">
      <c r="A177" s="1" t="s">
        <v>106</v>
      </c>
      <c r="B177" s="3">
        <f>$B$176*10</f>
        <v>64512000</v>
      </c>
      <c r="D177" s="1">
        <v>2.0</v>
      </c>
      <c r="E177" s="3">
        <f t="shared" si="50"/>
        <v>109025280</v>
      </c>
      <c r="F177" s="3">
        <f t="shared" si="51"/>
        <v>44513280</v>
      </c>
    </row>
    <row r="178">
      <c r="A178" s="1" t="s">
        <v>107</v>
      </c>
      <c r="B178" s="1">
        <f>$I$10</f>
        <v>30</v>
      </c>
      <c r="D178" s="1">
        <v>3.0</v>
      </c>
      <c r="E178" s="3">
        <f t="shared" si="50"/>
        <v>141732864</v>
      </c>
      <c r="F178" s="3">
        <f t="shared" si="51"/>
        <v>77220864</v>
      </c>
    </row>
    <row r="179">
      <c r="D179" s="1">
        <v>4.0</v>
      </c>
      <c r="E179" s="3">
        <f t="shared" si="50"/>
        <v>184252723.2</v>
      </c>
      <c r="F179" s="3">
        <f t="shared" si="51"/>
        <v>119740723.2</v>
      </c>
    </row>
    <row r="180">
      <c r="D180" s="1">
        <v>5.0</v>
      </c>
      <c r="E180" s="3">
        <f t="shared" si="50"/>
        <v>239528540.2</v>
      </c>
      <c r="F180" s="3">
        <f t="shared" si="51"/>
        <v>175016540.2</v>
      </c>
    </row>
    <row r="181">
      <c r="A181" s="1" t="s">
        <v>108</v>
      </c>
      <c r="B181" s="27">
        <f>$F185*100/($B$177*10)</f>
        <v>127.8584918</v>
      </c>
      <c r="D181" s="1">
        <v>6.0</v>
      </c>
      <c r="E181" s="3">
        <f t="shared" si="50"/>
        <v>311387102.2</v>
      </c>
      <c r="F181" s="3">
        <f t="shared" si="51"/>
        <v>246875102.2</v>
      </c>
    </row>
    <row r="182">
      <c r="D182" s="1">
        <v>7.0</v>
      </c>
      <c r="E182" s="3">
        <f t="shared" si="50"/>
        <v>404803232.9</v>
      </c>
      <c r="F182" s="3">
        <f t="shared" si="51"/>
        <v>340291232.9</v>
      </c>
    </row>
    <row r="183">
      <c r="D183" s="1">
        <v>8.0</v>
      </c>
      <c r="E183" s="3">
        <f t="shared" si="50"/>
        <v>526244202.7</v>
      </c>
      <c r="F183" s="3">
        <f t="shared" si="51"/>
        <v>461732202.7</v>
      </c>
    </row>
    <row r="184">
      <c r="D184" s="1">
        <v>9.0</v>
      </c>
      <c r="E184" s="3">
        <f t="shared" si="50"/>
        <v>684117463.6</v>
      </c>
      <c r="F184" s="3">
        <f t="shared" si="51"/>
        <v>619605463.6</v>
      </c>
    </row>
    <row r="185">
      <c r="D185" s="1">
        <v>10.0</v>
      </c>
      <c r="E185" s="3">
        <f t="shared" si="50"/>
        <v>889352702.6</v>
      </c>
      <c r="F185" s="3">
        <f t="shared" si="51"/>
        <v>824840702.6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3.63"/>
  </cols>
  <sheetData>
    <row r="1">
      <c r="A1" s="1" t="s">
        <v>0</v>
      </c>
      <c r="B1" s="2">
        <v>1.68E7</v>
      </c>
      <c r="D1" s="1" t="s">
        <v>1</v>
      </c>
    </row>
    <row r="2">
      <c r="A2" s="1" t="s">
        <v>2</v>
      </c>
      <c r="B2" s="1">
        <v>38.4</v>
      </c>
      <c r="D2" s="1" t="s">
        <v>3</v>
      </c>
    </row>
    <row r="3">
      <c r="A3" s="1" t="s">
        <v>4</v>
      </c>
      <c r="B3" s="3">
        <f>+$B$2*$B$1/100</f>
        <v>6451200</v>
      </c>
    </row>
    <row r="4">
      <c r="A4" s="1" t="s">
        <v>5</v>
      </c>
      <c r="B4" s="1">
        <f>5.5-$B$10</f>
        <v>5.2</v>
      </c>
      <c r="D4" s="1" t="s">
        <v>6</v>
      </c>
    </row>
    <row r="5">
      <c r="A5" s="1" t="s">
        <v>7</v>
      </c>
      <c r="B5" s="1">
        <v>30500.0</v>
      </c>
      <c r="D5" s="1" t="s">
        <v>8</v>
      </c>
    </row>
    <row r="6">
      <c r="A6" s="1" t="s">
        <v>9</v>
      </c>
      <c r="B6" s="1">
        <v>10.0</v>
      </c>
    </row>
    <row r="8">
      <c r="A8" s="1" t="s">
        <v>10</v>
      </c>
      <c r="B8" s="1">
        <v>5.0</v>
      </c>
      <c r="D8" s="1" t="s">
        <v>32</v>
      </c>
      <c r="F8" s="1" t="s">
        <v>12</v>
      </c>
      <c r="H8" s="1" t="s">
        <v>13</v>
      </c>
    </row>
    <row r="9">
      <c r="A9" s="32" t="s">
        <v>109</v>
      </c>
      <c r="B9" s="1">
        <v>30.0</v>
      </c>
      <c r="D9" s="1" t="s">
        <v>14</v>
      </c>
      <c r="E9" s="1" t="s">
        <v>15</v>
      </c>
      <c r="F9" s="1" t="s">
        <v>16</v>
      </c>
      <c r="P9" s="22">
        <v>1.0</v>
      </c>
      <c r="Q9" s="22" t="s">
        <v>75</v>
      </c>
    </row>
    <row r="10">
      <c r="A10" s="1" t="s">
        <v>34</v>
      </c>
      <c r="B10" s="1">
        <f>$B9*$B11</f>
        <v>0.3</v>
      </c>
      <c r="D10" s="1">
        <v>1.0</v>
      </c>
      <c r="E10" s="1">
        <v>1559.32</v>
      </c>
      <c r="F10" s="1">
        <v>2376.57</v>
      </c>
      <c r="H10" s="8" t="s">
        <v>73</v>
      </c>
      <c r="I10" s="21">
        <v>90.0</v>
      </c>
      <c r="P10" s="23">
        <f>4.72*(2.718^(0.0579*$I10))</f>
        <v>864.6013217</v>
      </c>
      <c r="Q10" s="23">
        <f>22.8*(2.718^(0.0574*$I10))</f>
        <v>3992.707707</v>
      </c>
    </row>
    <row r="11">
      <c r="A11" s="1" t="s">
        <v>35</v>
      </c>
      <c r="B11" s="1">
        <v>0.01</v>
      </c>
      <c r="D11" s="1">
        <v>2.0</v>
      </c>
      <c r="E11" s="1">
        <v>1430.26</v>
      </c>
      <c r="F11" s="1">
        <v>2505.63</v>
      </c>
      <c r="H11" s="8" t="s">
        <v>76</v>
      </c>
      <c r="I11" s="21">
        <v>29.0</v>
      </c>
    </row>
    <row r="12">
      <c r="A12" s="1" t="s">
        <v>36</v>
      </c>
      <c r="B12" s="1">
        <v>10.0</v>
      </c>
      <c r="D12" s="1">
        <v>3.0</v>
      </c>
      <c r="E12" s="1">
        <v>1294.18</v>
      </c>
      <c r="F12" s="1">
        <v>2641.7</v>
      </c>
      <c r="H12" s="8" t="s">
        <v>77</v>
      </c>
      <c r="I12" s="21">
        <v>1.0</v>
      </c>
      <c r="J12" s="24" t="s">
        <v>111</v>
      </c>
      <c r="K12" s="1" t="s">
        <v>79</v>
      </c>
      <c r="L12" s="1" t="s">
        <v>17</v>
      </c>
      <c r="N12" s="1" t="s">
        <v>22</v>
      </c>
      <c r="P12" s="26" t="s">
        <v>110</v>
      </c>
      <c r="Q12" s="26"/>
      <c r="R12" s="25" t="s">
        <v>112</v>
      </c>
    </row>
    <row r="13">
      <c r="A13" s="1" t="s">
        <v>37</v>
      </c>
      <c r="B13" s="1">
        <f>$B9*$B12</f>
        <v>300</v>
      </c>
      <c r="D13" s="1">
        <v>4.0</v>
      </c>
      <c r="E13" s="1">
        <v>1150.72</v>
      </c>
      <c r="F13" s="1">
        <v>2785.17</v>
      </c>
      <c r="H13" s="1" t="s">
        <v>45</v>
      </c>
      <c r="I13" s="27">
        <f t="shared" ref="I13:I22" si="1">$I$12*$J13</f>
        <v>19</v>
      </c>
      <c r="J13" s="27">
        <f>$B$12+(($I$10/100)*$B$12)</f>
        <v>19</v>
      </c>
      <c r="K13" s="1">
        <f>5.5-($I$11*$B$11)</f>
        <v>5.21</v>
      </c>
      <c r="L13" s="1">
        <f t="shared" ref="L13:L22" si="2">$K13/(100*12)</f>
        <v>0.004341666667</v>
      </c>
      <c r="N13" s="6">
        <f t="shared" ref="N13:N22" si="3">+$B$5*((($L13*((1+$L13)^$B$29))/(((1+$L13)^$B$29)-1)))</f>
        <v>326.6395888</v>
      </c>
      <c r="P13" s="23">
        <f t="shared" ref="P13:P22" si="4">$P$10*ln($Q13)+$Q$10</f>
        <v>3992.707707</v>
      </c>
      <c r="Q13" s="26">
        <v>1.0</v>
      </c>
      <c r="R13" s="26">
        <f t="shared" ref="R13:R22" si="5">$I$12*P13</f>
        <v>3992.707707</v>
      </c>
    </row>
    <row r="14">
      <c r="D14" s="1">
        <v>5.0</v>
      </c>
      <c r="E14" s="1">
        <v>999.47</v>
      </c>
      <c r="F14" s="1">
        <v>2936.42</v>
      </c>
      <c r="H14" s="1" t="s">
        <v>46</v>
      </c>
      <c r="I14" s="27">
        <f t="shared" si="1"/>
        <v>36.1</v>
      </c>
      <c r="J14" s="27">
        <f t="shared" ref="J14:J22" si="6">J13+(($I$10/100)*$J13)</f>
        <v>36.1</v>
      </c>
      <c r="K14" s="1">
        <f t="shared" ref="K14:K22" si="7">$K13-($I$11*$B$11)</f>
        <v>4.92</v>
      </c>
      <c r="L14" s="1">
        <f t="shared" si="2"/>
        <v>0.0041</v>
      </c>
      <c r="N14" s="6">
        <f t="shared" si="3"/>
        <v>322.3084805</v>
      </c>
      <c r="P14" s="23">
        <f t="shared" si="4"/>
        <v>4592.003675</v>
      </c>
      <c r="Q14" s="26">
        <v>2.0</v>
      </c>
      <c r="R14" s="26">
        <f t="shared" si="5"/>
        <v>4592.003675</v>
      </c>
    </row>
    <row r="15">
      <c r="A15" s="1"/>
      <c r="B15" s="1"/>
      <c r="D15" s="1">
        <v>6.0</v>
      </c>
      <c r="E15" s="1">
        <v>840.0</v>
      </c>
      <c r="F15" s="1">
        <v>3095.89</v>
      </c>
      <c r="H15" s="1" t="s">
        <v>47</v>
      </c>
      <c r="I15" s="27">
        <f t="shared" si="1"/>
        <v>68.59</v>
      </c>
      <c r="J15" s="27">
        <f t="shared" si="6"/>
        <v>68.59</v>
      </c>
      <c r="K15" s="1">
        <f t="shared" si="7"/>
        <v>4.63</v>
      </c>
      <c r="L15" s="1">
        <f t="shared" si="2"/>
        <v>0.003858333333</v>
      </c>
      <c r="N15" s="6">
        <f t="shared" si="3"/>
        <v>318.0119357</v>
      </c>
      <c r="P15" s="23">
        <f t="shared" si="4"/>
        <v>4942.569344</v>
      </c>
      <c r="Q15" s="26">
        <v>3.0</v>
      </c>
      <c r="R15" s="26">
        <f t="shared" si="5"/>
        <v>4942.569344</v>
      </c>
    </row>
    <row r="16">
      <c r="A16" s="1"/>
      <c r="B16" s="19"/>
      <c r="D16" s="1"/>
      <c r="E16" s="1"/>
      <c r="F16" s="1"/>
      <c r="H16" s="1" t="s">
        <v>60</v>
      </c>
      <c r="I16" s="27">
        <f t="shared" si="1"/>
        <v>130.321</v>
      </c>
      <c r="J16" s="27">
        <f t="shared" si="6"/>
        <v>130.321</v>
      </c>
      <c r="K16" s="1">
        <f t="shared" si="7"/>
        <v>4.34</v>
      </c>
      <c r="L16" s="1">
        <f t="shared" si="2"/>
        <v>0.003616666667</v>
      </c>
      <c r="N16" s="6">
        <f t="shared" si="3"/>
        <v>313.7500616</v>
      </c>
      <c r="P16" s="23">
        <f t="shared" si="4"/>
        <v>5191.299644</v>
      </c>
      <c r="Q16" s="26">
        <v>4.0</v>
      </c>
      <c r="R16" s="26">
        <f t="shared" si="5"/>
        <v>5191.299644</v>
      </c>
    </row>
    <row r="17">
      <c r="A17" s="1"/>
      <c r="B17" s="19"/>
      <c r="D17" s="1"/>
      <c r="E17" s="1"/>
      <c r="F17" s="1"/>
      <c r="H17" s="1" t="s">
        <v>61</v>
      </c>
      <c r="I17" s="27">
        <f t="shared" si="1"/>
        <v>247.6099</v>
      </c>
      <c r="J17" s="27">
        <f t="shared" si="6"/>
        <v>247.6099</v>
      </c>
      <c r="K17" s="1">
        <f t="shared" si="7"/>
        <v>4.05</v>
      </c>
      <c r="L17" s="1">
        <f t="shared" si="2"/>
        <v>0.003375</v>
      </c>
      <c r="N17" s="6">
        <f t="shared" si="3"/>
        <v>309.5229603</v>
      </c>
      <c r="P17" s="23">
        <f t="shared" si="4"/>
        <v>5384.229853</v>
      </c>
      <c r="Q17" s="26">
        <v>5.0</v>
      </c>
      <c r="R17" s="26">
        <f t="shared" si="5"/>
        <v>5384.229853</v>
      </c>
    </row>
    <row r="18">
      <c r="A18" s="1"/>
      <c r="B18" s="19"/>
      <c r="D18" s="1"/>
      <c r="E18" s="1"/>
      <c r="F18" s="1"/>
      <c r="H18" s="1" t="s">
        <v>62</v>
      </c>
      <c r="I18" s="27">
        <f t="shared" si="1"/>
        <v>470.45881</v>
      </c>
      <c r="J18" s="27">
        <f t="shared" si="6"/>
        <v>470.45881</v>
      </c>
      <c r="K18" s="1">
        <f t="shared" si="7"/>
        <v>3.76</v>
      </c>
      <c r="L18" s="1">
        <f t="shared" si="2"/>
        <v>0.003133333333</v>
      </c>
      <c r="N18" s="6">
        <f t="shared" si="3"/>
        <v>305.3307284</v>
      </c>
      <c r="P18" s="23">
        <f t="shared" si="4"/>
        <v>5541.865312</v>
      </c>
      <c r="Q18" s="26">
        <v>6.0</v>
      </c>
      <c r="R18" s="26">
        <f t="shared" si="5"/>
        <v>5541.865312</v>
      </c>
    </row>
    <row r="19">
      <c r="D19" s="1">
        <v>7.0</v>
      </c>
      <c r="E19" s="1">
        <v>671.88</v>
      </c>
      <c r="F19" s="1">
        <v>3264.01</v>
      </c>
      <c r="H19" s="1" t="s">
        <v>63</v>
      </c>
      <c r="I19" s="27">
        <f t="shared" si="1"/>
        <v>893.871739</v>
      </c>
      <c r="J19" s="27">
        <f t="shared" si="6"/>
        <v>893.871739</v>
      </c>
      <c r="K19" s="1">
        <f t="shared" si="7"/>
        <v>3.47</v>
      </c>
      <c r="L19" s="1">
        <f t="shared" si="2"/>
        <v>0.002891666667</v>
      </c>
      <c r="N19" s="6">
        <f t="shared" si="3"/>
        <v>301.173457</v>
      </c>
      <c r="P19" s="23">
        <f t="shared" si="4"/>
        <v>5675.144194</v>
      </c>
      <c r="Q19" s="26">
        <v>7.0</v>
      </c>
      <c r="R19" s="26">
        <f t="shared" si="5"/>
        <v>5675.144194</v>
      </c>
    </row>
    <row r="20">
      <c r="A20" s="1"/>
      <c r="B20" s="1"/>
      <c r="D20" s="1">
        <v>8.0</v>
      </c>
      <c r="E20" s="1">
        <v>494.62</v>
      </c>
      <c r="F20" s="1">
        <v>3441.27</v>
      </c>
      <c r="H20" s="1" t="s">
        <v>64</v>
      </c>
      <c r="I20" s="27">
        <f t="shared" si="1"/>
        <v>1698.356304</v>
      </c>
      <c r="J20" s="27">
        <f t="shared" si="6"/>
        <v>1698.356304</v>
      </c>
      <c r="K20" s="1">
        <f t="shared" si="7"/>
        <v>3.18</v>
      </c>
      <c r="L20" s="1">
        <f t="shared" si="2"/>
        <v>0.00265</v>
      </c>
      <c r="N20" s="6">
        <f t="shared" si="3"/>
        <v>297.0512315</v>
      </c>
      <c r="P20" s="23">
        <f t="shared" si="4"/>
        <v>5790.595612</v>
      </c>
      <c r="Q20" s="26">
        <v>8.0</v>
      </c>
      <c r="R20" s="26">
        <f t="shared" si="5"/>
        <v>5790.595612</v>
      </c>
    </row>
    <row r="21">
      <c r="A21" s="1"/>
      <c r="B21" s="1"/>
      <c r="D21" s="1">
        <v>9.0</v>
      </c>
      <c r="E21" s="1">
        <v>307.73</v>
      </c>
      <c r="F21" s="1">
        <v>3628.15</v>
      </c>
      <c r="H21" s="1" t="s">
        <v>65</v>
      </c>
      <c r="I21" s="27">
        <f t="shared" si="1"/>
        <v>3226.876978</v>
      </c>
      <c r="J21" s="27">
        <f t="shared" si="6"/>
        <v>3226.876978</v>
      </c>
      <c r="K21" s="1">
        <f t="shared" si="7"/>
        <v>2.89</v>
      </c>
      <c r="L21" s="1">
        <f t="shared" si="2"/>
        <v>0.002408333333</v>
      </c>
      <c r="N21" s="6">
        <f t="shared" si="3"/>
        <v>292.9641319</v>
      </c>
      <c r="P21" s="23">
        <f t="shared" si="4"/>
        <v>5892.43098</v>
      </c>
      <c r="Q21" s="26">
        <v>9.0</v>
      </c>
      <c r="R21" s="26">
        <f t="shared" si="5"/>
        <v>5892.43098</v>
      </c>
    </row>
    <row r="22">
      <c r="A22" s="1"/>
      <c r="B22" s="1"/>
      <c r="D22" s="1">
        <v>10.0</v>
      </c>
      <c r="E22" s="1">
        <v>110.7</v>
      </c>
      <c r="F22" s="1">
        <v>3825.19</v>
      </c>
      <c r="H22" s="1" t="s">
        <v>81</v>
      </c>
      <c r="I22" s="27">
        <f t="shared" si="1"/>
        <v>6131.066258</v>
      </c>
      <c r="J22" s="27">
        <f t="shared" si="6"/>
        <v>6131.066258</v>
      </c>
      <c r="K22" s="1">
        <f t="shared" si="7"/>
        <v>2.6</v>
      </c>
      <c r="L22" s="1">
        <f t="shared" si="2"/>
        <v>0.002166666667</v>
      </c>
      <c r="N22" s="6">
        <f t="shared" si="3"/>
        <v>288.9122325</v>
      </c>
      <c r="P22" s="23">
        <f t="shared" si="4"/>
        <v>5983.525822</v>
      </c>
      <c r="Q22" s="26">
        <v>10.0</v>
      </c>
      <c r="R22" s="26">
        <f t="shared" si="5"/>
        <v>5983.525822</v>
      </c>
    </row>
    <row r="23">
      <c r="A23" s="1"/>
      <c r="B23" s="1"/>
      <c r="E23" s="1" t="s">
        <v>19</v>
      </c>
      <c r="F23" s="1" t="s">
        <v>20</v>
      </c>
      <c r="I23" s="24" t="s">
        <v>113</v>
      </c>
      <c r="P23" s="24" t="s">
        <v>114</v>
      </c>
    </row>
    <row r="24">
      <c r="E24" s="1">
        <f>+SUM($E10:$E22)</f>
        <v>8858.88</v>
      </c>
      <c r="F24" s="1">
        <f>+SUM($F10:$F22)</f>
        <v>30500</v>
      </c>
    </row>
    <row r="26">
      <c r="E26" s="1" t="s">
        <v>38</v>
      </c>
      <c r="G26" s="7">
        <f>base!I28-I33</f>
        <v>10274.10437</v>
      </c>
    </row>
    <row r="27">
      <c r="E27" s="1"/>
      <c r="G27" s="18"/>
    </row>
    <row r="28">
      <c r="A28" s="1"/>
      <c r="B28" s="1"/>
    </row>
    <row r="29">
      <c r="A29" s="1" t="s">
        <v>18</v>
      </c>
      <c r="B29" s="1">
        <f>+$B$6*12</f>
        <v>120</v>
      </c>
    </row>
    <row r="30">
      <c r="A30" s="1"/>
      <c r="D30" s="5"/>
      <c r="E30" s="6"/>
      <c r="H30" s="1" t="s">
        <v>23</v>
      </c>
      <c r="I30" s="1" t="s">
        <v>19</v>
      </c>
      <c r="J30" s="1" t="s">
        <v>20</v>
      </c>
    </row>
    <row r="31">
      <c r="A31" s="1"/>
      <c r="D31" s="5"/>
      <c r="E31" s="6"/>
      <c r="H31" s="1"/>
      <c r="I31" s="1"/>
      <c r="J31" s="1"/>
    </row>
    <row r="32">
      <c r="A32" s="1"/>
      <c r="D32" s="5"/>
      <c r="E32" s="6"/>
      <c r="H32" s="1"/>
      <c r="I32" s="1"/>
      <c r="J32" s="1"/>
    </row>
    <row r="33">
      <c r="A33" s="1"/>
      <c r="D33" s="5"/>
      <c r="E33" s="6"/>
      <c r="H33" s="7">
        <f>$I$33+$J$33</f>
        <v>27449.52643</v>
      </c>
      <c r="I33" s="7">
        <f t="shared" ref="I33:J33" si="8">I$53+I$65+I$77+I$89+I$101+I$113+I$125+I$137+I$149+I$161</f>
        <v>-1053.486633</v>
      </c>
      <c r="J33" s="7">
        <f t="shared" si="8"/>
        <v>28503.01306</v>
      </c>
    </row>
    <row r="34">
      <c r="A34" s="1"/>
      <c r="D34" s="5"/>
      <c r="E34" s="6"/>
      <c r="H34" s="7"/>
      <c r="I34" s="7"/>
      <c r="J34" s="7"/>
    </row>
    <row r="35">
      <c r="A35" s="1"/>
      <c r="D35" s="5"/>
      <c r="E35" s="6"/>
      <c r="F35" s="6"/>
      <c r="H35" s="7"/>
      <c r="I35" s="7"/>
      <c r="J35" s="7"/>
    </row>
    <row r="36">
      <c r="A36" s="1"/>
      <c r="D36" s="5"/>
      <c r="E36" s="6"/>
      <c r="H36" s="7"/>
      <c r="I36" s="7"/>
      <c r="J36" s="7"/>
    </row>
    <row r="37">
      <c r="A37" s="1"/>
      <c r="D37" s="5"/>
      <c r="E37" s="6"/>
      <c r="H37" s="7"/>
      <c r="I37" s="7"/>
      <c r="J37" s="7"/>
    </row>
    <row r="38">
      <c r="A38" s="1"/>
      <c r="D38" s="5"/>
      <c r="E38" s="6"/>
      <c r="H38" s="7"/>
      <c r="I38" s="7"/>
      <c r="J38" s="7"/>
    </row>
    <row r="39">
      <c r="A39" s="1"/>
      <c r="D39" s="5"/>
      <c r="E39" s="6"/>
      <c r="H39" s="7"/>
      <c r="I39" s="7"/>
      <c r="J39" s="7"/>
    </row>
    <row r="40">
      <c r="A40" s="1"/>
    </row>
    <row r="41">
      <c r="B41" s="1" t="s">
        <v>20</v>
      </c>
      <c r="C41" s="1" t="s">
        <v>25</v>
      </c>
      <c r="D41" s="9" t="s">
        <v>26</v>
      </c>
      <c r="E41" s="9" t="s">
        <v>27</v>
      </c>
      <c r="F41" s="9" t="s">
        <v>28</v>
      </c>
      <c r="G41" s="9"/>
      <c r="H41" s="9" t="s">
        <v>29</v>
      </c>
      <c r="I41" s="9" t="s">
        <v>27</v>
      </c>
      <c r="J41" s="9" t="s">
        <v>28</v>
      </c>
    </row>
    <row r="42">
      <c r="A42" s="1" t="s">
        <v>82</v>
      </c>
      <c r="B42" s="1">
        <f>+$B$5</f>
        <v>30500</v>
      </c>
      <c r="C42" s="1">
        <v>1.0</v>
      </c>
      <c r="D42" s="6">
        <f t="shared" ref="D42:D53" si="9">+$N$13</f>
        <v>326.6395888</v>
      </c>
      <c r="E42" s="6">
        <f>+$B$5*$L$13</f>
        <v>132.4208333</v>
      </c>
      <c r="F42" s="6">
        <f t="shared" ref="F42:F161" si="10">+$D42-ABS($E42)</f>
        <v>194.2187555</v>
      </c>
      <c r="G42" s="6"/>
      <c r="H42" s="6"/>
      <c r="I42" s="6"/>
      <c r="J42" s="6"/>
    </row>
    <row r="43">
      <c r="A43" s="1">
        <f>$K$13</f>
        <v>5.21</v>
      </c>
      <c r="B43" s="7">
        <f t="shared" ref="B43:B53" si="11">+$B42-($N$13-($B42*$L$13))</f>
        <v>30305.78124</v>
      </c>
      <c r="C43" s="1">
        <v>2.0</v>
      </c>
      <c r="D43" s="6">
        <f t="shared" si="9"/>
        <v>326.6395888</v>
      </c>
      <c r="E43" s="6">
        <f t="shared" ref="E43:E53" si="12">+$B43*$L$13</f>
        <v>131.5776002</v>
      </c>
      <c r="F43" s="6">
        <f t="shared" si="10"/>
        <v>195.0619886</v>
      </c>
      <c r="G43" s="6"/>
      <c r="H43" s="6"/>
      <c r="I43" s="6"/>
      <c r="J43" s="6"/>
    </row>
    <row r="44">
      <c r="B44" s="7">
        <f t="shared" si="11"/>
        <v>30110.71926</v>
      </c>
      <c r="C44" s="1">
        <v>3.0</v>
      </c>
      <c r="D44" s="6">
        <f t="shared" si="9"/>
        <v>326.6395888</v>
      </c>
      <c r="E44" s="6">
        <f t="shared" si="12"/>
        <v>130.7307061</v>
      </c>
      <c r="F44" s="6">
        <f t="shared" si="10"/>
        <v>195.9088827</v>
      </c>
      <c r="G44" s="6"/>
      <c r="H44" s="6"/>
      <c r="I44" s="6"/>
      <c r="J44" s="6"/>
    </row>
    <row r="45">
      <c r="B45" s="7">
        <f t="shared" si="11"/>
        <v>29914.81037</v>
      </c>
      <c r="C45" s="1">
        <v>4.0</v>
      </c>
      <c r="D45" s="6">
        <f t="shared" si="9"/>
        <v>326.6395888</v>
      </c>
      <c r="E45" s="6">
        <f t="shared" si="12"/>
        <v>129.880135</v>
      </c>
      <c r="F45" s="6">
        <f t="shared" si="10"/>
        <v>196.7594538</v>
      </c>
      <c r="G45" s="6"/>
      <c r="H45" s="6"/>
      <c r="I45" s="6"/>
      <c r="J45" s="6"/>
    </row>
    <row r="46">
      <c r="B46" s="7">
        <f t="shared" si="11"/>
        <v>29718.05092</v>
      </c>
      <c r="C46" s="1">
        <v>5.0</v>
      </c>
      <c r="D46" s="6">
        <f t="shared" si="9"/>
        <v>326.6395888</v>
      </c>
      <c r="E46" s="6">
        <f t="shared" si="12"/>
        <v>129.0258711</v>
      </c>
      <c r="F46" s="6">
        <f t="shared" si="10"/>
        <v>197.6137177</v>
      </c>
      <c r="G46" s="6"/>
      <c r="H46" s="6"/>
      <c r="I46" s="6"/>
      <c r="J46" s="6"/>
    </row>
    <row r="47">
      <c r="B47" s="7">
        <f t="shared" si="11"/>
        <v>29520.4372</v>
      </c>
      <c r="C47" s="1">
        <v>6.0</v>
      </c>
      <c r="D47" s="6">
        <f t="shared" si="9"/>
        <v>326.6395888</v>
      </c>
      <c r="E47" s="6">
        <f t="shared" si="12"/>
        <v>128.1678982</v>
      </c>
      <c r="F47" s="6">
        <f t="shared" si="10"/>
        <v>198.4716906</v>
      </c>
      <c r="G47" s="6"/>
      <c r="H47" s="6"/>
      <c r="I47" s="6"/>
      <c r="J47" s="6"/>
    </row>
    <row r="48">
      <c r="B48" s="7">
        <f t="shared" si="11"/>
        <v>29321.96551</v>
      </c>
      <c r="C48" s="1">
        <v>7.0</v>
      </c>
      <c r="D48" s="6">
        <f t="shared" si="9"/>
        <v>326.6395888</v>
      </c>
      <c r="E48" s="6">
        <f t="shared" si="12"/>
        <v>127.3062003</v>
      </c>
      <c r="F48" s="6">
        <f t="shared" si="10"/>
        <v>199.3333885</v>
      </c>
      <c r="G48" s="6"/>
      <c r="H48" s="6"/>
      <c r="I48" s="6"/>
      <c r="J48" s="6"/>
    </row>
    <row r="49">
      <c r="B49" s="7">
        <f t="shared" si="11"/>
        <v>29122.63212</v>
      </c>
      <c r="C49" s="1">
        <v>8.0</v>
      </c>
      <c r="D49" s="6">
        <f t="shared" si="9"/>
        <v>326.6395888</v>
      </c>
      <c r="E49" s="6">
        <f t="shared" si="12"/>
        <v>126.4407611</v>
      </c>
      <c r="F49" s="6">
        <f t="shared" si="10"/>
        <v>200.1988277</v>
      </c>
      <c r="G49" s="6"/>
      <c r="H49" s="6"/>
      <c r="I49" s="6"/>
      <c r="J49" s="6"/>
    </row>
    <row r="50">
      <c r="B50" s="7">
        <f t="shared" si="11"/>
        <v>28922.43329</v>
      </c>
      <c r="C50" s="1">
        <v>9.0</v>
      </c>
      <c r="D50" s="6">
        <f t="shared" si="9"/>
        <v>326.6395888</v>
      </c>
      <c r="E50" s="6">
        <f t="shared" si="12"/>
        <v>125.5715646</v>
      </c>
      <c r="F50" s="6">
        <f t="shared" si="10"/>
        <v>201.0680242</v>
      </c>
      <c r="G50" s="6"/>
      <c r="H50" s="6"/>
      <c r="I50" s="6"/>
      <c r="J50" s="6"/>
    </row>
    <row r="51">
      <c r="B51" s="7">
        <f t="shared" si="11"/>
        <v>28721.36527</v>
      </c>
      <c r="C51" s="1">
        <v>10.0</v>
      </c>
      <c r="D51" s="6">
        <f t="shared" si="9"/>
        <v>326.6395888</v>
      </c>
      <c r="E51" s="6">
        <f t="shared" si="12"/>
        <v>124.6985942</v>
      </c>
      <c r="F51" s="6">
        <f t="shared" si="10"/>
        <v>201.9409946</v>
      </c>
      <c r="G51" s="6"/>
      <c r="H51" s="6"/>
      <c r="I51" s="6"/>
      <c r="J51" s="6"/>
    </row>
    <row r="52">
      <c r="B52" s="7">
        <f t="shared" si="11"/>
        <v>28519.42428</v>
      </c>
      <c r="C52" s="1">
        <v>11.0</v>
      </c>
      <c r="D52" s="6">
        <f t="shared" si="9"/>
        <v>326.6395888</v>
      </c>
      <c r="E52" s="6">
        <f t="shared" si="12"/>
        <v>123.8218337</v>
      </c>
      <c r="F52" s="6">
        <f t="shared" si="10"/>
        <v>202.8177551</v>
      </c>
      <c r="G52" s="6"/>
      <c r="H52" s="6"/>
      <c r="I52" s="6"/>
      <c r="J52" s="6"/>
    </row>
    <row r="53">
      <c r="A53" s="28" t="s">
        <v>83</v>
      </c>
      <c r="B53" s="7">
        <f t="shared" si="11"/>
        <v>28316.60652</v>
      </c>
      <c r="C53" s="12">
        <v>12.0</v>
      </c>
      <c r="D53" s="11">
        <f t="shared" si="9"/>
        <v>326.6395888</v>
      </c>
      <c r="E53" s="11">
        <f t="shared" si="12"/>
        <v>122.9412666</v>
      </c>
      <c r="F53" s="11">
        <f t="shared" si="10"/>
        <v>203.6983222</v>
      </c>
      <c r="G53" s="6"/>
      <c r="H53" s="6">
        <f t="shared" ref="H53:J53" si="13">+SUM(D$42:D$53)</f>
        <v>3919.675066</v>
      </c>
      <c r="I53" s="6">
        <f t="shared" si="13"/>
        <v>1532.583265</v>
      </c>
      <c r="J53" s="6">
        <f t="shared" si="13"/>
        <v>2387.091801</v>
      </c>
    </row>
    <row r="54">
      <c r="A54" s="1" t="s">
        <v>82</v>
      </c>
      <c r="B54" s="6">
        <f>+$A$56-($N$14-($A$56*$L$14))</f>
        <v>24101.31832</v>
      </c>
      <c r="C54" s="1">
        <v>13.0</v>
      </c>
      <c r="D54" s="6">
        <f t="shared" ref="D54:D65" si="14">$N$14</f>
        <v>322.3084805</v>
      </c>
      <c r="E54" s="6">
        <f t="shared" ref="E54:E65" si="15">+$B54*$L$14</f>
        <v>98.81540511</v>
      </c>
      <c r="F54" s="6">
        <f t="shared" si="10"/>
        <v>223.4930754</v>
      </c>
      <c r="G54" s="6"/>
      <c r="H54" s="6"/>
      <c r="I54" s="6"/>
      <c r="J54" s="6"/>
    </row>
    <row r="55">
      <c r="A55" s="1">
        <f>$K$14</f>
        <v>4.92</v>
      </c>
      <c r="B55" s="6">
        <f t="shared" ref="B55:B65" si="16">+$B54-($N$14-($B54*$L$14))</f>
        <v>23877.82524</v>
      </c>
      <c r="C55" s="1">
        <v>14.0</v>
      </c>
      <c r="D55" s="6">
        <f t="shared" si="14"/>
        <v>322.3084805</v>
      </c>
      <c r="E55" s="6">
        <f t="shared" si="15"/>
        <v>97.8990835</v>
      </c>
      <c r="F55" s="6">
        <f t="shared" si="10"/>
        <v>224.409397</v>
      </c>
      <c r="G55" s="6"/>
      <c r="H55" s="6"/>
      <c r="I55" s="6"/>
      <c r="J55" s="6"/>
    </row>
    <row r="56">
      <c r="A56" s="7">
        <f>$B53-$R$13</f>
        <v>24323.89881</v>
      </c>
      <c r="B56" s="6">
        <f t="shared" si="16"/>
        <v>23653.41585</v>
      </c>
      <c r="C56" s="1">
        <v>15.0</v>
      </c>
      <c r="D56" s="6">
        <f t="shared" si="14"/>
        <v>322.3084805</v>
      </c>
      <c r="E56" s="6">
        <f t="shared" si="15"/>
        <v>96.97900497</v>
      </c>
      <c r="F56" s="6">
        <f t="shared" si="10"/>
        <v>225.3294756</v>
      </c>
      <c r="G56" s="6"/>
      <c r="H56" s="6"/>
      <c r="I56" s="6"/>
      <c r="J56" s="6"/>
    </row>
    <row r="57">
      <c r="B57" s="6">
        <f t="shared" si="16"/>
        <v>23428.08637</v>
      </c>
      <c r="C57" s="1">
        <v>16.0</v>
      </c>
      <c r="D57" s="6">
        <f t="shared" si="14"/>
        <v>322.3084805</v>
      </c>
      <c r="E57" s="6">
        <f t="shared" si="15"/>
        <v>96.05515412</v>
      </c>
      <c r="F57" s="6">
        <f t="shared" si="10"/>
        <v>226.2533264</v>
      </c>
      <c r="G57" s="6"/>
      <c r="H57" s="6"/>
      <c r="I57" s="6"/>
      <c r="J57" s="6"/>
    </row>
    <row r="58">
      <c r="B58" s="6">
        <f t="shared" si="16"/>
        <v>23201.83304</v>
      </c>
      <c r="C58" s="1">
        <v>17.0</v>
      </c>
      <c r="D58" s="6">
        <f t="shared" si="14"/>
        <v>322.3084805</v>
      </c>
      <c r="E58" s="6">
        <f t="shared" si="15"/>
        <v>95.12751548</v>
      </c>
      <c r="F58" s="6">
        <f t="shared" si="10"/>
        <v>227.180965</v>
      </c>
      <c r="G58" s="6"/>
      <c r="H58" s="6"/>
      <c r="I58" s="6"/>
      <c r="J58" s="6"/>
    </row>
    <row r="59">
      <c r="B59" s="6">
        <f t="shared" si="16"/>
        <v>22974.65208</v>
      </c>
      <c r="C59" s="1">
        <v>18.0</v>
      </c>
      <c r="D59" s="6">
        <f t="shared" si="14"/>
        <v>322.3084805</v>
      </c>
      <c r="E59" s="6">
        <f t="shared" si="15"/>
        <v>94.19607352</v>
      </c>
      <c r="F59" s="6">
        <f t="shared" si="10"/>
        <v>228.112407</v>
      </c>
      <c r="G59" s="6"/>
      <c r="H59" s="6"/>
      <c r="I59" s="6"/>
      <c r="J59" s="6"/>
    </row>
    <row r="60">
      <c r="B60" s="6">
        <f t="shared" si="16"/>
        <v>22746.53967</v>
      </c>
      <c r="C60" s="1">
        <v>19.0</v>
      </c>
      <c r="D60" s="6">
        <f t="shared" si="14"/>
        <v>322.3084805</v>
      </c>
      <c r="E60" s="6">
        <f t="shared" si="15"/>
        <v>93.26081266</v>
      </c>
      <c r="F60" s="6">
        <f t="shared" si="10"/>
        <v>229.0476679</v>
      </c>
      <c r="G60" s="6"/>
      <c r="H60" s="6"/>
      <c r="I60" s="6"/>
      <c r="J60" s="6"/>
    </row>
    <row r="61">
      <c r="B61" s="6">
        <f t="shared" si="16"/>
        <v>22517.492</v>
      </c>
      <c r="C61" s="1">
        <v>20.0</v>
      </c>
      <c r="D61" s="6">
        <f t="shared" si="14"/>
        <v>322.3084805</v>
      </c>
      <c r="E61" s="6">
        <f t="shared" si="15"/>
        <v>92.32171722</v>
      </c>
      <c r="F61" s="6">
        <f t="shared" si="10"/>
        <v>229.9867633</v>
      </c>
      <c r="G61" s="6"/>
      <c r="H61" s="6"/>
      <c r="I61" s="6"/>
      <c r="J61" s="6"/>
    </row>
    <row r="62">
      <c r="B62" s="6">
        <f t="shared" si="16"/>
        <v>22287.50524</v>
      </c>
      <c r="C62" s="1">
        <v>21.0</v>
      </c>
      <c r="D62" s="6">
        <f t="shared" si="14"/>
        <v>322.3084805</v>
      </c>
      <c r="E62" s="6">
        <f t="shared" si="15"/>
        <v>91.37877149</v>
      </c>
      <c r="F62" s="6">
        <f t="shared" si="10"/>
        <v>230.929709</v>
      </c>
      <c r="G62" s="6"/>
      <c r="H62" s="6"/>
      <c r="I62" s="6"/>
      <c r="J62" s="6"/>
    </row>
    <row r="63">
      <c r="B63" s="6">
        <f t="shared" si="16"/>
        <v>22056.57553</v>
      </c>
      <c r="C63" s="1">
        <v>22.0</v>
      </c>
      <c r="D63" s="6">
        <f t="shared" si="14"/>
        <v>322.3084805</v>
      </c>
      <c r="E63" s="6">
        <f t="shared" si="15"/>
        <v>90.43195968</v>
      </c>
      <c r="F63" s="6">
        <f t="shared" si="10"/>
        <v>231.8765209</v>
      </c>
      <c r="G63" s="6"/>
      <c r="H63" s="6"/>
      <c r="I63" s="6"/>
      <c r="J63" s="6"/>
    </row>
    <row r="64">
      <c r="B64" s="6">
        <f t="shared" si="16"/>
        <v>21824.69901</v>
      </c>
      <c r="C64" s="1">
        <v>23.0</v>
      </c>
      <c r="D64" s="6">
        <f t="shared" si="14"/>
        <v>322.3084805</v>
      </c>
      <c r="E64" s="6">
        <f t="shared" si="15"/>
        <v>89.48126595</v>
      </c>
      <c r="F64" s="6">
        <f t="shared" si="10"/>
        <v>232.8272146</v>
      </c>
      <c r="G64" s="6"/>
      <c r="H64" s="6"/>
      <c r="I64" s="6"/>
      <c r="J64" s="6"/>
    </row>
    <row r="65">
      <c r="A65" s="28" t="s">
        <v>84</v>
      </c>
      <c r="B65" s="6">
        <f t="shared" si="16"/>
        <v>21591.8718</v>
      </c>
      <c r="C65" s="12">
        <v>24.0</v>
      </c>
      <c r="D65" s="11">
        <f t="shared" si="14"/>
        <v>322.3084805</v>
      </c>
      <c r="E65" s="11">
        <f t="shared" si="15"/>
        <v>88.52667437</v>
      </c>
      <c r="F65" s="11">
        <f t="shared" si="10"/>
        <v>233.7818062</v>
      </c>
      <c r="G65" s="6"/>
      <c r="H65" s="6">
        <f t="shared" ref="H65:J65" si="17">+SUM(D$54:D$65)</f>
        <v>3867.701766</v>
      </c>
      <c r="I65" s="6">
        <f t="shared" si="17"/>
        <v>1124.473438</v>
      </c>
      <c r="J65" s="6">
        <f t="shared" si="17"/>
        <v>2743.228328</v>
      </c>
    </row>
    <row r="66">
      <c r="A66" s="1" t="s">
        <v>82</v>
      </c>
      <c r="B66" s="6">
        <f>+$A$68-($N$15-($A$68*$L$15))</f>
        <v>16747.44734</v>
      </c>
      <c r="C66" s="1">
        <v>25.0</v>
      </c>
      <c r="D66" s="6">
        <f t="shared" ref="D66:D77" si="18">$N$15</f>
        <v>318.0119357</v>
      </c>
      <c r="E66" s="6">
        <f t="shared" ref="E66:E77" si="19">+$B66*$L$15</f>
        <v>64.61723433</v>
      </c>
      <c r="F66" s="6">
        <f t="shared" si="10"/>
        <v>253.3947013</v>
      </c>
      <c r="G66" s="6"/>
      <c r="H66" s="6"/>
      <c r="I66" s="6"/>
      <c r="J66" s="6"/>
    </row>
    <row r="67">
      <c r="A67" s="1">
        <f>$K$15</f>
        <v>4.63</v>
      </c>
      <c r="B67" s="6">
        <f t="shared" ref="B67:B77" si="20">+$B66-($N$15-($B66*$L$15))</f>
        <v>16494.05264</v>
      </c>
      <c r="C67" s="1">
        <v>26.0</v>
      </c>
      <c r="D67" s="6">
        <f t="shared" si="18"/>
        <v>318.0119357</v>
      </c>
      <c r="E67" s="6">
        <f t="shared" si="19"/>
        <v>63.63955311</v>
      </c>
      <c r="F67" s="6">
        <f t="shared" si="10"/>
        <v>254.3723826</v>
      </c>
      <c r="G67" s="6"/>
      <c r="H67" s="6"/>
      <c r="I67" s="6"/>
      <c r="J67" s="6"/>
    </row>
    <row r="68">
      <c r="A68" s="7">
        <f>$B65-$R$14</f>
        <v>16999.86812</v>
      </c>
      <c r="B68" s="6">
        <f t="shared" si="20"/>
        <v>16239.68026</v>
      </c>
      <c r="C68" s="1">
        <v>27.0</v>
      </c>
      <c r="D68" s="6">
        <f t="shared" si="18"/>
        <v>318.0119357</v>
      </c>
      <c r="E68" s="6">
        <f t="shared" si="19"/>
        <v>62.65809967</v>
      </c>
      <c r="F68" s="6">
        <f t="shared" si="10"/>
        <v>255.353836</v>
      </c>
      <c r="G68" s="6"/>
      <c r="H68" s="6"/>
      <c r="I68" s="6"/>
      <c r="J68" s="6"/>
    </row>
    <row r="69">
      <c r="B69" s="6">
        <f t="shared" si="20"/>
        <v>15984.32642</v>
      </c>
      <c r="C69" s="1">
        <v>28.0</v>
      </c>
      <c r="D69" s="6">
        <f t="shared" si="18"/>
        <v>318.0119357</v>
      </c>
      <c r="E69" s="6">
        <f t="shared" si="19"/>
        <v>61.67285945</v>
      </c>
      <c r="F69" s="6">
        <f t="shared" si="10"/>
        <v>256.3390762</v>
      </c>
      <c r="G69" s="6"/>
      <c r="H69" s="6"/>
      <c r="I69" s="6"/>
      <c r="J69" s="6"/>
    </row>
    <row r="70">
      <c r="B70" s="6">
        <f t="shared" si="20"/>
        <v>15727.98735</v>
      </c>
      <c r="C70" s="1">
        <v>29.0</v>
      </c>
      <c r="D70" s="6">
        <f t="shared" si="18"/>
        <v>318.0119357</v>
      </c>
      <c r="E70" s="6">
        <f t="shared" si="19"/>
        <v>60.68381785</v>
      </c>
      <c r="F70" s="6">
        <f t="shared" si="10"/>
        <v>257.3281178</v>
      </c>
      <c r="G70" s="6"/>
      <c r="H70" s="6"/>
      <c r="I70" s="6"/>
      <c r="J70" s="6"/>
    </row>
    <row r="71">
      <c r="B71" s="6">
        <f t="shared" si="20"/>
        <v>15470.65923</v>
      </c>
      <c r="C71" s="1">
        <v>30.0</v>
      </c>
      <c r="D71" s="6">
        <f t="shared" si="18"/>
        <v>318.0119357</v>
      </c>
      <c r="E71" s="6">
        <f t="shared" si="19"/>
        <v>59.69096019</v>
      </c>
      <c r="F71" s="6">
        <f t="shared" si="10"/>
        <v>258.3209755</v>
      </c>
      <c r="G71" s="6"/>
      <c r="H71" s="6"/>
      <c r="I71" s="6"/>
      <c r="J71" s="6"/>
    </row>
    <row r="72">
      <c r="B72" s="6">
        <f t="shared" si="20"/>
        <v>15212.33825</v>
      </c>
      <c r="C72" s="1">
        <v>31.0</v>
      </c>
      <c r="D72" s="6">
        <f t="shared" si="18"/>
        <v>318.0119357</v>
      </c>
      <c r="E72" s="6">
        <f t="shared" si="19"/>
        <v>58.69427176</v>
      </c>
      <c r="F72" s="6">
        <f t="shared" si="10"/>
        <v>259.3176639</v>
      </c>
      <c r="G72" s="6"/>
      <c r="H72" s="6"/>
      <c r="I72" s="6"/>
      <c r="J72" s="6"/>
    </row>
    <row r="73">
      <c r="B73" s="6">
        <f t="shared" si="20"/>
        <v>14953.02059</v>
      </c>
      <c r="C73" s="1">
        <v>32.0</v>
      </c>
      <c r="D73" s="6">
        <f t="shared" si="18"/>
        <v>318.0119357</v>
      </c>
      <c r="E73" s="6">
        <f t="shared" si="19"/>
        <v>57.69373778</v>
      </c>
      <c r="F73" s="6">
        <f t="shared" si="10"/>
        <v>260.3181979</v>
      </c>
      <c r="G73" s="6"/>
      <c r="H73" s="6"/>
      <c r="I73" s="6"/>
      <c r="J73" s="6"/>
    </row>
    <row r="74">
      <c r="B74" s="6">
        <f t="shared" si="20"/>
        <v>14692.70239</v>
      </c>
      <c r="C74" s="1">
        <v>33.0</v>
      </c>
      <c r="D74" s="6">
        <f t="shared" si="18"/>
        <v>318.0119357</v>
      </c>
      <c r="E74" s="6">
        <f t="shared" si="19"/>
        <v>56.6893434</v>
      </c>
      <c r="F74" s="6">
        <f t="shared" si="10"/>
        <v>261.3225923</v>
      </c>
      <c r="G74" s="6"/>
      <c r="H74" s="6"/>
      <c r="I74" s="6"/>
      <c r="J74" s="6"/>
    </row>
    <row r="75">
      <c r="B75" s="6">
        <f t="shared" si="20"/>
        <v>14431.3798</v>
      </c>
      <c r="C75" s="1">
        <v>34.0</v>
      </c>
      <c r="D75" s="6">
        <f t="shared" si="18"/>
        <v>318.0119357</v>
      </c>
      <c r="E75" s="6">
        <f t="shared" si="19"/>
        <v>55.68107373</v>
      </c>
      <c r="F75" s="6">
        <f t="shared" si="10"/>
        <v>262.3308619</v>
      </c>
      <c r="G75" s="6"/>
      <c r="H75" s="6"/>
      <c r="I75" s="6"/>
      <c r="J75" s="6"/>
    </row>
    <row r="76">
      <c r="B76" s="6">
        <f t="shared" si="20"/>
        <v>14169.04894</v>
      </c>
      <c r="C76" s="1">
        <v>35.0</v>
      </c>
      <c r="D76" s="6">
        <f t="shared" si="18"/>
        <v>318.0119357</v>
      </c>
      <c r="E76" s="6">
        <f t="shared" si="19"/>
        <v>54.66891382</v>
      </c>
      <c r="F76" s="6">
        <f t="shared" si="10"/>
        <v>263.3430218</v>
      </c>
      <c r="G76" s="6"/>
      <c r="H76" s="6"/>
      <c r="I76" s="6"/>
      <c r="J76" s="6"/>
    </row>
    <row r="77">
      <c r="A77" s="28" t="s">
        <v>85</v>
      </c>
      <c r="B77" s="6">
        <f t="shared" si="20"/>
        <v>13905.70592</v>
      </c>
      <c r="C77" s="12">
        <v>36.0</v>
      </c>
      <c r="D77" s="11">
        <f t="shared" si="18"/>
        <v>318.0119357</v>
      </c>
      <c r="E77" s="11">
        <f t="shared" si="19"/>
        <v>53.65284866</v>
      </c>
      <c r="F77" s="11">
        <f t="shared" si="10"/>
        <v>264.359087</v>
      </c>
      <c r="G77" s="6"/>
      <c r="H77" s="6">
        <f t="shared" ref="H77:J77" si="21">+SUM(D$66:D$77)</f>
        <v>3816.143228</v>
      </c>
      <c r="I77" s="6">
        <f t="shared" si="21"/>
        <v>710.0427137</v>
      </c>
      <c r="J77" s="6">
        <f t="shared" si="21"/>
        <v>3106.100514</v>
      </c>
    </row>
    <row r="78">
      <c r="A78" s="1" t="s">
        <v>82</v>
      </c>
      <c r="B78" s="6">
        <f>+$A80-($N$16-($A80*$L$16))</f>
        <v>8681.803188</v>
      </c>
      <c r="C78" s="1">
        <v>37.0</v>
      </c>
      <c r="D78" s="6">
        <f t="shared" ref="D78:D89" si="22">$N$16</f>
        <v>313.7500616</v>
      </c>
      <c r="E78" s="6">
        <f t="shared" ref="E78:E89" si="23">+$B78*$L$16</f>
        <v>31.3991882</v>
      </c>
      <c r="F78" s="6">
        <f t="shared" si="10"/>
        <v>282.3508734</v>
      </c>
      <c r="G78" s="6"/>
      <c r="H78" s="6"/>
      <c r="I78" s="6"/>
      <c r="J78" s="6"/>
    </row>
    <row r="79">
      <c r="A79" s="1">
        <f>$K$16</f>
        <v>4.34</v>
      </c>
      <c r="B79" s="6">
        <f t="shared" ref="B79:B89" si="24">+$B78-($N$16-($B78*$L$16))</f>
        <v>8399.452315</v>
      </c>
      <c r="C79" s="1">
        <v>38.0</v>
      </c>
      <c r="D79" s="6">
        <f t="shared" si="22"/>
        <v>313.7500616</v>
      </c>
      <c r="E79" s="6">
        <f t="shared" si="23"/>
        <v>30.3780192</v>
      </c>
      <c r="F79" s="6">
        <f t="shared" si="10"/>
        <v>283.3720424</v>
      </c>
      <c r="G79" s="6"/>
      <c r="H79" s="6"/>
      <c r="I79" s="6"/>
      <c r="J79" s="6"/>
    </row>
    <row r="80">
      <c r="A80" s="7">
        <f>$B77-$R$15</f>
        <v>8963.136572</v>
      </c>
      <c r="B80" s="6">
        <f t="shared" si="24"/>
        <v>8116.080272</v>
      </c>
      <c r="C80" s="1">
        <v>39.0</v>
      </c>
      <c r="D80" s="6">
        <f t="shared" si="22"/>
        <v>313.7500616</v>
      </c>
      <c r="E80" s="6">
        <f t="shared" si="23"/>
        <v>29.35315698</v>
      </c>
      <c r="F80" s="6">
        <f t="shared" si="10"/>
        <v>284.3969046</v>
      </c>
      <c r="G80" s="6"/>
      <c r="H80" s="6"/>
      <c r="I80" s="6"/>
      <c r="J80" s="6"/>
    </row>
    <row r="81">
      <c r="B81" s="6">
        <f t="shared" si="24"/>
        <v>7831.683368</v>
      </c>
      <c r="C81" s="1">
        <v>40.0</v>
      </c>
      <c r="D81" s="6">
        <f t="shared" si="22"/>
        <v>313.7500616</v>
      </c>
      <c r="E81" s="6">
        <f t="shared" si="23"/>
        <v>28.32458818</v>
      </c>
      <c r="F81" s="6">
        <f t="shared" si="10"/>
        <v>285.4254734</v>
      </c>
      <c r="G81" s="6"/>
      <c r="H81" s="6"/>
      <c r="I81" s="6"/>
      <c r="J81" s="6"/>
    </row>
    <row r="82">
      <c r="B82" s="6">
        <f t="shared" si="24"/>
        <v>7546.257894</v>
      </c>
      <c r="C82" s="1">
        <v>41.0</v>
      </c>
      <c r="D82" s="6">
        <f t="shared" si="22"/>
        <v>313.7500616</v>
      </c>
      <c r="E82" s="6">
        <f t="shared" si="23"/>
        <v>27.29229938</v>
      </c>
      <c r="F82" s="6">
        <f t="shared" si="10"/>
        <v>286.4577622</v>
      </c>
      <c r="G82" s="6"/>
      <c r="H82" s="6"/>
      <c r="I82" s="6"/>
      <c r="J82" s="6"/>
    </row>
    <row r="83">
      <c r="B83" s="6">
        <f t="shared" si="24"/>
        <v>7259.800132</v>
      </c>
      <c r="C83" s="1">
        <v>42.0</v>
      </c>
      <c r="D83" s="6">
        <f t="shared" si="22"/>
        <v>313.7500616</v>
      </c>
      <c r="E83" s="6">
        <f t="shared" si="23"/>
        <v>26.25627714</v>
      </c>
      <c r="F83" s="6">
        <f t="shared" si="10"/>
        <v>287.4937845</v>
      </c>
      <c r="G83" s="6"/>
      <c r="H83" s="6"/>
      <c r="I83" s="6"/>
      <c r="J83" s="6"/>
    </row>
    <row r="84">
      <c r="B84" s="6">
        <f t="shared" si="24"/>
        <v>6972.306348</v>
      </c>
      <c r="C84" s="1">
        <v>43.0</v>
      </c>
      <c r="D84" s="6">
        <f t="shared" si="22"/>
        <v>313.7500616</v>
      </c>
      <c r="E84" s="6">
        <f t="shared" si="23"/>
        <v>25.21650796</v>
      </c>
      <c r="F84" s="6">
        <f t="shared" si="10"/>
        <v>288.5335536</v>
      </c>
      <c r="G84" s="6"/>
      <c r="H84" s="6"/>
      <c r="I84" s="6"/>
      <c r="J84" s="6"/>
    </row>
    <row r="85">
      <c r="B85" s="6">
        <f t="shared" si="24"/>
        <v>6683.772794</v>
      </c>
      <c r="C85" s="1">
        <v>44.0</v>
      </c>
      <c r="D85" s="6">
        <f t="shared" si="22"/>
        <v>313.7500616</v>
      </c>
      <c r="E85" s="6">
        <f t="shared" si="23"/>
        <v>24.17297827</v>
      </c>
      <c r="F85" s="6">
        <f t="shared" si="10"/>
        <v>289.5770833</v>
      </c>
      <c r="G85" s="6"/>
      <c r="H85" s="6"/>
      <c r="I85" s="6"/>
      <c r="J85" s="6"/>
    </row>
    <row r="86">
      <c r="B86" s="6">
        <f t="shared" si="24"/>
        <v>6394.195711</v>
      </c>
      <c r="C86" s="1">
        <v>45.0</v>
      </c>
      <c r="D86" s="6">
        <f t="shared" si="22"/>
        <v>313.7500616</v>
      </c>
      <c r="E86" s="6">
        <f t="shared" si="23"/>
        <v>23.12567449</v>
      </c>
      <c r="F86" s="6">
        <f t="shared" si="10"/>
        <v>290.6243871</v>
      </c>
      <c r="G86" s="6"/>
      <c r="H86" s="6"/>
      <c r="I86" s="6"/>
      <c r="J86" s="6"/>
    </row>
    <row r="87">
      <c r="B87" s="6">
        <f t="shared" si="24"/>
        <v>6103.571324</v>
      </c>
      <c r="C87" s="1">
        <v>46.0</v>
      </c>
      <c r="D87" s="6">
        <f t="shared" si="22"/>
        <v>313.7500616</v>
      </c>
      <c r="E87" s="6">
        <f t="shared" si="23"/>
        <v>22.07458295</v>
      </c>
      <c r="F87" s="6">
        <f t="shared" si="10"/>
        <v>291.6754786</v>
      </c>
      <c r="G87" s="6"/>
      <c r="H87" s="6"/>
      <c r="I87" s="6"/>
      <c r="J87" s="6"/>
    </row>
    <row r="88">
      <c r="B88" s="6">
        <f t="shared" si="24"/>
        <v>5811.895845</v>
      </c>
      <c r="C88" s="1">
        <v>47.0</v>
      </c>
      <c r="D88" s="6">
        <f t="shared" si="22"/>
        <v>313.7500616</v>
      </c>
      <c r="E88" s="6">
        <f t="shared" si="23"/>
        <v>21.01968997</v>
      </c>
      <c r="F88" s="6">
        <f t="shared" si="10"/>
        <v>292.7303716</v>
      </c>
      <c r="G88" s="6"/>
      <c r="H88" s="6"/>
      <c r="I88" s="6"/>
      <c r="J88" s="6"/>
    </row>
    <row r="89">
      <c r="A89" s="28" t="s">
        <v>86</v>
      </c>
      <c r="B89" s="6">
        <f t="shared" si="24"/>
        <v>5519.165473</v>
      </c>
      <c r="C89" s="12">
        <v>48.0</v>
      </c>
      <c r="D89" s="11">
        <f t="shared" si="22"/>
        <v>313.7500616</v>
      </c>
      <c r="E89" s="11">
        <f t="shared" si="23"/>
        <v>19.9609818</v>
      </c>
      <c r="F89" s="11">
        <f t="shared" si="10"/>
        <v>293.7890798</v>
      </c>
      <c r="G89" s="6"/>
      <c r="H89" s="6">
        <f t="shared" ref="H89:J89" si="25">+SUM(D$78:D$89)</f>
        <v>3765.000739</v>
      </c>
      <c r="I89" s="6">
        <f t="shared" si="25"/>
        <v>308.5739445</v>
      </c>
      <c r="J89" s="6">
        <f t="shared" si="25"/>
        <v>3456.426795</v>
      </c>
    </row>
    <row r="90">
      <c r="A90" s="1" t="s">
        <v>82</v>
      </c>
      <c r="B90" s="6">
        <f>+$A$92-($N$17-($A$92*$L$17))</f>
        <v>19.44941638</v>
      </c>
      <c r="C90" s="1">
        <v>49.0</v>
      </c>
      <c r="D90" s="6">
        <f t="shared" ref="D90:D101" si="26">$N$17</f>
        <v>309.5229603</v>
      </c>
      <c r="E90" s="6">
        <f t="shared" ref="E90:E101" si="27">+$B90*$L$17</f>
        <v>0.06564178028</v>
      </c>
      <c r="F90" s="6">
        <f t="shared" si="10"/>
        <v>309.4573185</v>
      </c>
      <c r="G90" s="6"/>
      <c r="H90" s="6"/>
      <c r="I90" s="6"/>
      <c r="J90" s="6"/>
    </row>
    <row r="91">
      <c r="A91" s="1">
        <f>$K$17</f>
        <v>4.05</v>
      </c>
      <c r="B91" s="6">
        <f t="shared" ref="B91:B101" si="28">+$B90-($N$17-($B90*$L$17))</f>
        <v>-290.0079022</v>
      </c>
      <c r="C91" s="1">
        <v>50.0</v>
      </c>
      <c r="D91" s="6">
        <f t="shared" si="26"/>
        <v>309.5229603</v>
      </c>
      <c r="E91" s="6">
        <f t="shared" si="27"/>
        <v>-0.9787766698</v>
      </c>
      <c r="F91" s="6">
        <f t="shared" si="10"/>
        <v>308.5441837</v>
      </c>
      <c r="G91" s="6"/>
      <c r="H91" s="6"/>
      <c r="I91" s="6"/>
      <c r="J91" s="6"/>
    </row>
    <row r="92">
      <c r="A92" s="7">
        <f>$B89-$R$16</f>
        <v>327.8658295</v>
      </c>
      <c r="B92" s="6">
        <f t="shared" si="28"/>
        <v>-600.5096392</v>
      </c>
      <c r="C92" s="1">
        <v>51.0</v>
      </c>
      <c r="D92" s="6">
        <f t="shared" si="26"/>
        <v>309.5229603</v>
      </c>
      <c r="E92" s="6">
        <f t="shared" si="27"/>
        <v>-2.026720032</v>
      </c>
      <c r="F92" s="6">
        <f t="shared" si="10"/>
        <v>307.4962403</v>
      </c>
      <c r="G92" s="6"/>
      <c r="H92" s="6"/>
      <c r="I92" s="6"/>
      <c r="J92" s="6"/>
    </row>
    <row r="93">
      <c r="B93" s="6">
        <f t="shared" si="28"/>
        <v>-912.0593195</v>
      </c>
      <c r="C93" s="1">
        <v>52.0</v>
      </c>
      <c r="D93" s="6">
        <f t="shared" si="26"/>
        <v>309.5229603</v>
      </c>
      <c r="E93" s="6">
        <f t="shared" si="27"/>
        <v>-3.078200203</v>
      </c>
      <c r="F93" s="6">
        <f t="shared" si="10"/>
        <v>306.4447601</v>
      </c>
      <c r="G93" s="6"/>
      <c r="H93" s="6"/>
      <c r="I93" s="6"/>
      <c r="J93" s="6"/>
    </row>
    <row r="94">
      <c r="B94" s="6">
        <f t="shared" si="28"/>
        <v>-1224.66048</v>
      </c>
      <c r="C94" s="1">
        <v>53.0</v>
      </c>
      <c r="D94" s="6">
        <f t="shared" si="26"/>
        <v>309.5229603</v>
      </c>
      <c r="E94" s="6">
        <f t="shared" si="27"/>
        <v>-4.13322912</v>
      </c>
      <c r="F94" s="6">
        <f t="shared" si="10"/>
        <v>305.3897312</v>
      </c>
      <c r="G94" s="6"/>
      <c r="H94" s="6"/>
      <c r="I94" s="6"/>
      <c r="J94" s="6"/>
    </row>
    <row r="95">
      <c r="B95" s="6">
        <f t="shared" si="28"/>
        <v>-1538.316669</v>
      </c>
      <c r="C95" s="1">
        <v>54.0</v>
      </c>
      <c r="D95" s="6">
        <f t="shared" si="26"/>
        <v>309.5229603</v>
      </c>
      <c r="E95" s="6">
        <f t="shared" si="27"/>
        <v>-5.19181876</v>
      </c>
      <c r="F95" s="6">
        <f t="shared" si="10"/>
        <v>304.3311416</v>
      </c>
      <c r="G95" s="6"/>
      <c r="H95" s="6"/>
      <c r="I95" s="6"/>
      <c r="J95" s="6"/>
    </row>
    <row r="96">
      <c r="B96" s="6">
        <f t="shared" si="28"/>
        <v>-1853.031449</v>
      </c>
      <c r="C96" s="1">
        <v>55.0</v>
      </c>
      <c r="D96" s="6">
        <f t="shared" si="26"/>
        <v>309.5229603</v>
      </c>
      <c r="E96" s="6">
        <f t="shared" si="27"/>
        <v>-6.253981139</v>
      </c>
      <c r="F96" s="6">
        <f t="shared" si="10"/>
        <v>303.2689792</v>
      </c>
      <c r="G96" s="6"/>
      <c r="H96" s="6"/>
      <c r="I96" s="6"/>
      <c r="J96" s="6"/>
    </row>
    <row r="97">
      <c r="B97" s="6">
        <f t="shared" si="28"/>
        <v>-2168.80839</v>
      </c>
      <c r="C97" s="1">
        <v>56.0</v>
      </c>
      <c r="D97" s="6">
        <f t="shared" si="26"/>
        <v>309.5229603</v>
      </c>
      <c r="E97" s="6">
        <f t="shared" si="27"/>
        <v>-7.319728316</v>
      </c>
      <c r="F97" s="6">
        <f t="shared" si="10"/>
        <v>302.203232</v>
      </c>
      <c r="G97" s="6"/>
      <c r="H97" s="6"/>
      <c r="I97" s="6"/>
      <c r="J97" s="6"/>
    </row>
    <row r="98">
      <c r="B98" s="6">
        <f t="shared" si="28"/>
        <v>-2485.651079</v>
      </c>
      <c r="C98" s="1">
        <v>57.0</v>
      </c>
      <c r="D98" s="6">
        <f t="shared" si="26"/>
        <v>309.5229603</v>
      </c>
      <c r="E98" s="6">
        <f t="shared" si="27"/>
        <v>-8.389072391</v>
      </c>
      <c r="F98" s="6">
        <f t="shared" si="10"/>
        <v>301.1338879</v>
      </c>
      <c r="G98" s="6"/>
      <c r="H98" s="6"/>
      <c r="I98" s="6"/>
      <c r="J98" s="6"/>
    </row>
    <row r="99">
      <c r="B99" s="6">
        <f t="shared" si="28"/>
        <v>-2803.563111</v>
      </c>
      <c r="C99" s="1">
        <v>58.0</v>
      </c>
      <c r="D99" s="6">
        <f t="shared" si="26"/>
        <v>309.5229603</v>
      </c>
      <c r="E99" s="6">
        <f t="shared" si="27"/>
        <v>-9.462025501</v>
      </c>
      <c r="F99" s="6">
        <f t="shared" si="10"/>
        <v>300.0609348</v>
      </c>
      <c r="G99" s="6"/>
      <c r="H99" s="6"/>
      <c r="I99" s="6"/>
      <c r="J99" s="6"/>
    </row>
    <row r="100">
      <c r="B100" s="6">
        <f t="shared" si="28"/>
        <v>-3122.548097</v>
      </c>
      <c r="C100" s="1">
        <v>59.0</v>
      </c>
      <c r="D100" s="6">
        <f t="shared" si="26"/>
        <v>309.5229603</v>
      </c>
      <c r="E100" s="6">
        <f t="shared" si="27"/>
        <v>-10.53859983</v>
      </c>
      <c r="F100" s="6">
        <f t="shared" si="10"/>
        <v>298.9843605</v>
      </c>
      <c r="G100" s="6"/>
      <c r="H100" s="6"/>
      <c r="I100" s="6"/>
      <c r="J100" s="6"/>
    </row>
    <row r="101">
      <c r="A101" s="28" t="s">
        <v>87</v>
      </c>
      <c r="B101" s="6">
        <f t="shared" si="28"/>
        <v>-3442.609657</v>
      </c>
      <c r="C101" s="12">
        <v>60.0</v>
      </c>
      <c r="D101" s="11">
        <f t="shared" si="26"/>
        <v>309.5229603</v>
      </c>
      <c r="E101" s="11">
        <f t="shared" si="27"/>
        <v>-11.61880759</v>
      </c>
      <c r="F101" s="11">
        <f t="shared" si="10"/>
        <v>297.9041527</v>
      </c>
      <c r="G101" s="6"/>
      <c r="H101" s="6">
        <f t="shared" ref="H101:J101" si="29">+SUM(D$90:D$101)</f>
        <v>3714.275524</v>
      </c>
      <c r="I101" s="6">
        <f t="shared" si="29"/>
        <v>-68.92531777</v>
      </c>
      <c r="J101" s="6">
        <f t="shared" si="29"/>
        <v>3645.218923</v>
      </c>
    </row>
    <row r="102">
      <c r="A102" s="1" t="s">
        <v>82</v>
      </c>
      <c r="B102" s="6">
        <f>+$A104-($N$18-($A104*$L$18))</f>
        <v>-9159.827669</v>
      </c>
      <c r="C102" s="1">
        <v>61.0</v>
      </c>
      <c r="D102" s="6">
        <f t="shared" ref="D102:D113" si="30">$N$18</f>
        <v>305.3307284</v>
      </c>
      <c r="E102" s="6">
        <f t="shared" ref="E102:E113" si="31">+$B102*$L$18</f>
        <v>-28.70079336</v>
      </c>
      <c r="F102" s="6">
        <f t="shared" si="10"/>
        <v>276.6299351</v>
      </c>
      <c r="G102" s="6"/>
      <c r="H102" s="6"/>
      <c r="I102" s="6"/>
      <c r="J102" s="6"/>
    </row>
    <row r="103">
      <c r="A103" s="1">
        <f>$K$18</f>
        <v>3.76</v>
      </c>
      <c r="B103" s="6">
        <f t="shared" ref="B103:B113" si="32">+$B102-($N$18-($B102*$L$18))</f>
        <v>-9493.859191</v>
      </c>
      <c r="C103" s="1">
        <v>62.0</v>
      </c>
      <c r="D103" s="6">
        <f t="shared" si="30"/>
        <v>305.3307284</v>
      </c>
      <c r="E103" s="6">
        <f t="shared" si="31"/>
        <v>-29.74742547</v>
      </c>
      <c r="F103" s="6">
        <f t="shared" si="10"/>
        <v>275.583303</v>
      </c>
      <c r="G103" s="6"/>
      <c r="H103" s="6"/>
      <c r="I103" s="6"/>
      <c r="J103" s="6"/>
    </row>
    <row r="104">
      <c r="A104" s="7">
        <f>$B101-$R$17</f>
        <v>-8826.839511</v>
      </c>
      <c r="B104" s="6">
        <f t="shared" si="32"/>
        <v>-9828.937345</v>
      </c>
      <c r="C104" s="1">
        <v>63.0</v>
      </c>
      <c r="D104" s="6">
        <f t="shared" si="30"/>
        <v>305.3307284</v>
      </c>
      <c r="E104" s="6">
        <f t="shared" si="31"/>
        <v>-30.79733701</v>
      </c>
      <c r="F104" s="6">
        <f t="shared" si="10"/>
        <v>274.5333914</v>
      </c>
      <c r="G104" s="6"/>
      <c r="H104" s="6"/>
      <c r="I104" s="6"/>
      <c r="J104" s="6"/>
    </row>
    <row r="105">
      <c r="B105" s="6">
        <f t="shared" si="32"/>
        <v>-10165.06541</v>
      </c>
      <c r="C105" s="1">
        <v>64.0</v>
      </c>
      <c r="D105" s="6">
        <f t="shared" si="30"/>
        <v>305.3307284</v>
      </c>
      <c r="E105" s="6">
        <f t="shared" si="31"/>
        <v>-31.85053829</v>
      </c>
      <c r="F105" s="6">
        <f t="shared" si="10"/>
        <v>273.4801901</v>
      </c>
      <c r="G105" s="6"/>
      <c r="H105" s="6"/>
      <c r="I105" s="6"/>
      <c r="J105" s="6"/>
    </row>
    <row r="106">
      <c r="B106" s="6">
        <f t="shared" si="32"/>
        <v>-10502.24668</v>
      </c>
      <c r="C106" s="1">
        <v>65.0</v>
      </c>
      <c r="D106" s="6">
        <f t="shared" si="30"/>
        <v>305.3307284</v>
      </c>
      <c r="E106" s="6">
        <f t="shared" si="31"/>
        <v>-32.90703959</v>
      </c>
      <c r="F106" s="6">
        <f t="shared" si="10"/>
        <v>272.4236888</v>
      </c>
      <c r="G106" s="6"/>
      <c r="H106" s="6"/>
      <c r="I106" s="6"/>
      <c r="J106" s="6"/>
    </row>
    <row r="107">
      <c r="B107" s="6">
        <f t="shared" si="32"/>
        <v>-10840.48445</v>
      </c>
      <c r="C107" s="1">
        <v>66.0</v>
      </c>
      <c r="D107" s="6">
        <f t="shared" si="30"/>
        <v>305.3307284</v>
      </c>
      <c r="E107" s="6">
        <f t="shared" si="31"/>
        <v>-33.96685126</v>
      </c>
      <c r="F107" s="6">
        <f t="shared" si="10"/>
        <v>271.3638772</v>
      </c>
      <c r="G107" s="6"/>
      <c r="H107" s="6"/>
      <c r="I107" s="6"/>
      <c r="J107" s="6"/>
    </row>
    <row r="108">
      <c r="B108" s="6">
        <f t="shared" si="32"/>
        <v>-11179.78202</v>
      </c>
      <c r="C108" s="1">
        <v>67.0</v>
      </c>
      <c r="D108" s="6">
        <f t="shared" si="30"/>
        <v>305.3307284</v>
      </c>
      <c r="E108" s="6">
        <f t="shared" si="31"/>
        <v>-35.02998368</v>
      </c>
      <c r="F108" s="6">
        <f t="shared" si="10"/>
        <v>270.3007447</v>
      </c>
      <c r="G108" s="6"/>
      <c r="H108" s="6"/>
      <c r="I108" s="6"/>
      <c r="J108" s="6"/>
    </row>
    <row r="109">
      <c r="B109" s="6">
        <f t="shared" si="32"/>
        <v>-11520.14274</v>
      </c>
      <c r="C109" s="1">
        <v>68.0</v>
      </c>
      <c r="D109" s="6">
        <f t="shared" si="30"/>
        <v>305.3307284</v>
      </c>
      <c r="E109" s="6">
        <f t="shared" si="31"/>
        <v>-36.09644724</v>
      </c>
      <c r="F109" s="6">
        <f t="shared" si="10"/>
        <v>269.2342812</v>
      </c>
      <c r="G109" s="6"/>
      <c r="H109" s="6"/>
      <c r="I109" s="6"/>
      <c r="J109" s="6"/>
    </row>
    <row r="110">
      <c r="B110" s="6">
        <f t="shared" si="32"/>
        <v>-11861.56991</v>
      </c>
      <c r="C110" s="1">
        <v>69.0</v>
      </c>
      <c r="D110" s="6">
        <f t="shared" si="30"/>
        <v>305.3307284</v>
      </c>
      <c r="E110" s="6">
        <f t="shared" si="31"/>
        <v>-37.16625239</v>
      </c>
      <c r="F110" s="6">
        <f t="shared" si="10"/>
        <v>268.164476</v>
      </c>
      <c r="G110" s="6"/>
      <c r="H110" s="6"/>
      <c r="I110" s="6"/>
      <c r="J110" s="6"/>
    </row>
    <row r="111">
      <c r="B111" s="6">
        <f t="shared" si="32"/>
        <v>-12204.06689</v>
      </c>
      <c r="C111" s="1">
        <v>70.0</v>
      </c>
      <c r="D111" s="6">
        <f t="shared" si="30"/>
        <v>305.3307284</v>
      </c>
      <c r="E111" s="6">
        <f t="shared" si="31"/>
        <v>-38.2394096</v>
      </c>
      <c r="F111" s="6">
        <f t="shared" si="10"/>
        <v>267.0913188</v>
      </c>
      <c r="G111" s="6"/>
      <c r="H111" s="6"/>
      <c r="I111" s="6"/>
      <c r="J111" s="6"/>
    </row>
    <row r="112">
      <c r="B112" s="6">
        <f t="shared" si="32"/>
        <v>-12547.63703</v>
      </c>
      <c r="C112" s="1">
        <v>71.0</v>
      </c>
      <c r="D112" s="6">
        <f t="shared" si="30"/>
        <v>305.3307284</v>
      </c>
      <c r="E112" s="6">
        <f t="shared" si="31"/>
        <v>-39.31592937</v>
      </c>
      <c r="F112" s="6">
        <f t="shared" si="10"/>
        <v>266.0147991</v>
      </c>
      <c r="G112" s="6"/>
      <c r="H112" s="6"/>
      <c r="I112" s="6"/>
      <c r="J112" s="6"/>
    </row>
    <row r="113">
      <c r="A113" s="28" t="s">
        <v>88</v>
      </c>
      <c r="B113" s="6">
        <f t="shared" si="32"/>
        <v>-12892.28369</v>
      </c>
      <c r="C113" s="12">
        <v>72.0</v>
      </c>
      <c r="D113" s="11">
        <f t="shared" si="30"/>
        <v>305.3307284</v>
      </c>
      <c r="E113" s="11">
        <f t="shared" si="31"/>
        <v>-40.39582223</v>
      </c>
      <c r="F113" s="11">
        <f t="shared" si="10"/>
        <v>264.9349062</v>
      </c>
      <c r="G113" s="6"/>
      <c r="H113" s="6">
        <f t="shared" ref="H113:J113" si="33">+SUM(D$102:D$113)</f>
        <v>3663.968741</v>
      </c>
      <c r="I113" s="6">
        <f t="shared" si="33"/>
        <v>-414.2138295</v>
      </c>
      <c r="J113" s="6">
        <f t="shared" si="33"/>
        <v>3249.754912</v>
      </c>
    </row>
    <row r="114">
      <c r="A114" s="1" t="s">
        <v>82</v>
      </c>
      <c r="B114" s="6">
        <f>+$A116-($N$19-($A116*$L$19))</f>
        <v>-18788.62787</v>
      </c>
      <c r="C114" s="1">
        <v>73.0</v>
      </c>
      <c r="D114" s="6">
        <f t="shared" ref="D114:D125" si="34">$N$19</f>
        <v>301.173457</v>
      </c>
      <c r="E114" s="6">
        <f t="shared" ref="E114:E125" si="35">+$B114*$L$19</f>
        <v>-54.33044893</v>
      </c>
      <c r="F114" s="6">
        <f t="shared" si="10"/>
        <v>246.8430081</v>
      </c>
      <c r="G114" s="6"/>
      <c r="H114" s="6"/>
      <c r="I114" s="6"/>
      <c r="J114" s="6"/>
    </row>
    <row r="115">
      <c r="A115" s="1">
        <f>$K$19</f>
        <v>3.47</v>
      </c>
      <c r="B115" s="6">
        <f t="shared" ref="B115:B125" si="36">+$B114-($N$19-($B114*$L$19))</f>
        <v>-19144.13178</v>
      </c>
      <c r="C115" s="1">
        <v>74.0</v>
      </c>
      <c r="D115" s="6">
        <f t="shared" si="34"/>
        <v>301.173457</v>
      </c>
      <c r="E115" s="6">
        <f t="shared" si="35"/>
        <v>-55.35844773</v>
      </c>
      <c r="F115" s="6">
        <f t="shared" si="10"/>
        <v>245.8150093</v>
      </c>
      <c r="G115" s="6"/>
      <c r="H115" s="6"/>
      <c r="I115" s="6"/>
      <c r="J115" s="6"/>
    </row>
    <row r="116">
      <c r="A116" s="7">
        <f>$B113-$R$18</f>
        <v>-18434.149</v>
      </c>
      <c r="B116" s="6">
        <f t="shared" si="36"/>
        <v>-19500.66368</v>
      </c>
      <c r="C116" s="1">
        <v>75.0</v>
      </c>
      <c r="D116" s="6">
        <f t="shared" si="34"/>
        <v>301.173457</v>
      </c>
      <c r="E116" s="6">
        <f t="shared" si="35"/>
        <v>-56.38941915</v>
      </c>
      <c r="F116" s="6">
        <f t="shared" si="10"/>
        <v>244.7840378</v>
      </c>
      <c r="G116" s="6"/>
      <c r="H116" s="6"/>
      <c r="I116" s="6"/>
      <c r="J116" s="6"/>
    </row>
    <row r="117">
      <c r="B117" s="6">
        <f t="shared" si="36"/>
        <v>-19858.22656</v>
      </c>
      <c r="C117" s="1">
        <v>76.0</v>
      </c>
      <c r="D117" s="6">
        <f t="shared" si="34"/>
        <v>301.173457</v>
      </c>
      <c r="E117" s="6">
        <f t="shared" si="35"/>
        <v>-57.4233718</v>
      </c>
      <c r="F117" s="6">
        <f t="shared" si="10"/>
        <v>243.7500852</v>
      </c>
      <c r="G117" s="6"/>
      <c r="H117" s="6"/>
      <c r="I117" s="6"/>
      <c r="J117" s="6"/>
    </row>
    <row r="118">
      <c r="B118" s="6">
        <f t="shared" si="36"/>
        <v>-20216.82339</v>
      </c>
      <c r="C118" s="1">
        <v>77.0</v>
      </c>
      <c r="D118" s="6">
        <f t="shared" si="34"/>
        <v>301.173457</v>
      </c>
      <c r="E118" s="6">
        <f t="shared" si="35"/>
        <v>-58.4603143</v>
      </c>
      <c r="F118" s="6">
        <f t="shared" si="10"/>
        <v>242.7131427</v>
      </c>
      <c r="G118" s="6"/>
      <c r="H118" s="6"/>
      <c r="I118" s="6"/>
      <c r="J118" s="6"/>
    </row>
    <row r="119">
      <c r="B119" s="6">
        <f t="shared" si="36"/>
        <v>-20576.45716</v>
      </c>
      <c r="C119" s="1">
        <v>78.0</v>
      </c>
      <c r="D119" s="6">
        <f t="shared" si="34"/>
        <v>301.173457</v>
      </c>
      <c r="E119" s="6">
        <f t="shared" si="35"/>
        <v>-59.50025529</v>
      </c>
      <c r="F119" s="6">
        <f t="shared" si="10"/>
        <v>241.6732017</v>
      </c>
      <c r="G119" s="6"/>
      <c r="H119" s="6"/>
      <c r="I119" s="6"/>
      <c r="J119" s="6"/>
    </row>
    <row r="120">
      <c r="B120" s="6">
        <f t="shared" si="36"/>
        <v>-20937.13087</v>
      </c>
      <c r="C120" s="1">
        <v>79.0</v>
      </c>
      <c r="D120" s="6">
        <f t="shared" si="34"/>
        <v>301.173457</v>
      </c>
      <c r="E120" s="6">
        <f t="shared" si="35"/>
        <v>-60.54320344</v>
      </c>
      <c r="F120" s="6">
        <f t="shared" si="10"/>
        <v>240.6302535</v>
      </c>
      <c r="G120" s="6"/>
      <c r="H120" s="6"/>
      <c r="I120" s="6"/>
      <c r="J120" s="6"/>
    </row>
    <row r="121">
      <c r="B121" s="6">
        <f t="shared" si="36"/>
        <v>-21298.84753</v>
      </c>
      <c r="C121" s="1">
        <v>80.0</v>
      </c>
      <c r="D121" s="6">
        <f t="shared" si="34"/>
        <v>301.173457</v>
      </c>
      <c r="E121" s="6">
        <f t="shared" si="35"/>
        <v>-61.58916745</v>
      </c>
      <c r="F121" s="6">
        <f t="shared" si="10"/>
        <v>239.5842895</v>
      </c>
      <c r="G121" s="6"/>
      <c r="H121" s="6"/>
      <c r="I121" s="6"/>
      <c r="J121" s="6"/>
    </row>
    <row r="122">
      <c r="B122" s="6">
        <f t="shared" si="36"/>
        <v>-21661.61016</v>
      </c>
      <c r="C122" s="1">
        <v>81.0</v>
      </c>
      <c r="D122" s="6">
        <f t="shared" si="34"/>
        <v>301.173457</v>
      </c>
      <c r="E122" s="6">
        <f t="shared" si="35"/>
        <v>-62.63815604</v>
      </c>
      <c r="F122" s="6">
        <f t="shared" si="10"/>
        <v>238.5353009</v>
      </c>
      <c r="G122" s="6"/>
      <c r="H122" s="6"/>
      <c r="I122" s="6"/>
      <c r="J122" s="6"/>
    </row>
    <row r="123">
      <c r="B123" s="6">
        <f t="shared" si="36"/>
        <v>-22025.42177</v>
      </c>
      <c r="C123" s="1">
        <v>82.0</v>
      </c>
      <c r="D123" s="6">
        <f t="shared" si="34"/>
        <v>301.173457</v>
      </c>
      <c r="E123" s="6">
        <f t="shared" si="35"/>
        <v>-63.69017795</v>
      </c>
      <c r="F123" s="6">
        <f t="shared" si="10"/>
        <v>237.483279</v>
      </c>
      <c r="G123" s="6"/>
      <c r="H123" s="6"/>
      <c r="I123" s="6"/>
      <c r="J123" s="6"/>
    </row>
    <row r="124">
      <c r="B124" s="6">
        <f t="shared" si="36"/>
        <v>-22390.2854</v>
      </c>
      <c r="C124" s="1">
        <v>83.0</v>
      </c>
      <c r="D124" s="6">
        <f t="shared" si="34"/>
        <v>301.173457</v>
      </c>
      <c r="E124" s="6">
        <f t="shared" si="35"/>
        <v>-64.74524196</v>
      </c>
      <c r="F124" s="6">
        <f t="shared" si="10"/>
        <v>236.428215</v>
      </c>
      <c r="G124" s="6"/>
      <c r="H124" s="6"/>
      <c r="I124" s="6"/>
      <c r="J124" s="6"/>
    </row>
    <row r="125">
      <c r="A125" s="28" t="s">
        <v>89</v>
      </c>
      <c r="B125" s="6">
        <f t="shared" si="36"/>
        <v>-22756.2041</v>
      </c>
      <c r="C125" s="12">
        <v>84.0</v>
      </c>
      <c r="D125" s="11">
        <f t="shared" si="34"/>
        <v>301.173457</v>
      </c>
      <c r="E125" s="11">
        <f t="shared" si="35"/>
        <v>-65.80335687</v>
      </c>
      <c r="F125" s="11">
        <f t="shared" si="10"/>
        <v>235.3701001</v>
      </c>
      <c r="G125" s="6"/>
      <c r="H125" s="6">
        <f t="shared" ref="H125:J125" si="37">+SUM(D$114:D$125)</f>
        <v>3614.081484</v>
      </c>
      <c r="I125" s="6">
        <f t="shared" si="37"/>
        <v>-720.4715609</v>
      </c>
      <c r="J125" s="6">
        <f t="shared" si="37"/>
        <v>2893.609923</v>
      </c>
    </row>
    <row r="126">
      <c r="A126" s="1" t="s">
        <v>82</v>
      </c>
      <c r="B126" s="6">
        <f>+$A128-($N$20-($A128*$L$20))</f>
        <v>-28803.7426</v>
      </c>
      <c r="C126" s="1">
        <v>85.0</v>
      </c>
      <c r="D126" s="6">
        <f t="shared" ref="D126:D137" si="38">$N$20</f>
        <v>297.0512315</v>
      </c>
      <c r="E126" s="6">
        <f t="shared" ref="E126:E137" si="39">+$B126*$L$20</f>
        <v>-76.32991789</v>
      </c>
      <c r="F126" s="6">
        <f t="shared" si="10"/>
        <v>220.7213136</v>
      </c>
      <c r="G126" s="6"/>
      <c r="H126" s="6"/>
      <c r="I126" s="6"/>
      <c r="J126" s="6"/>
    </row>
    <row r="127">
      <c r="A127" s="1">
        <f>$K$20</f>
        <v>3.18</v>
      </c>
      <c r="B127" s="6">
        <f t="shared" ref="B127:B137" si="40">+$B126-($N$20-($B126*$L$20))</f>
        <v>-29177.12375</v>
      </c>
      <c r="C127" s="1">
        <v>86.0</v>
      </c>
      <c r="D127" s="6">
        <f t="shared" si="38"/>
        <v>297.0512315</v>
      </c>
      <c r="E127" s="6">
        <f t="shared" si="39"/>
        <v>-77.31937794</v>
      </c>
      <c r="F127" s="6">
        <f t="shared" si="10"/>
        <v>219.7318536</v>
      </c>
      <c r="G127" s="6"/>
      <c r="H127" s="6"/>
      <c r="I127" s="6"/>
      <c r="J127" s="6"/>
    </row>
    <row r="128">
      <c r="A128" s="7">
        <f>$B125-$R$19</f>
        <v>-28431.3483</v>
      </c>
      <c r="B128" s="6">
        <f t="shared" si="40"/>
        <v>-29551.49436</v>
      </c>
      <c r="C128" s="1">
        <v>87.0</v>
      </c>
      <c r="D128" s="6">
        <f t="shared" si="38"/>
        <v>297.0512315</v>
      </c>
      <c r="E128" s="6">
        <f t="shared" si="39"/>
        <v>-78.31146006</v>
      </c>
      <c r="F128" s="6">
        <f t="shared" si="10"/>
        <v>218.7397715</v>
      </c>
      <c r="G128" s="6"/>
      <c r="H128" s="6"/>
      <c r="I128" s="6"/>
      <c r="J128" s="6"/>
    </row>
    <row r="129">
      <c r="B129" s="6">
        <f t="shared" si="40"/>
        <v>-29926.85705</v>
      </c>
      <c r="C129" s="1">
        <v>88.0</v>
      </c>
      <c r="D129" s="6">
        <f t="shared" si="38"/>
        <v>297.0512315</v>
      </c>
      <c r="E129" s="6">
        <f t="shared" si="39"/>
        <v>-79.30617119</v>
      </c>
      <c r="F129" s="6">
        <f t="shared" si="10"/>
        <v>217.7450603</v>
      </c>
      <c r="G129" s="6"/>
      <c r="H129" s="6"/>
      <c r="I129" s="6"/>
      <c r="J129" s="6"/>
    </row>
    <row r="130">
      <c r="B130" s="6">
        <f t="shared" si="40"/>
        <v>-30303.21445</v>
      </c>
      <c r="C130" s="1">
        <v>89.0</v>
      </c>
      <c r="D130" s="6">
        <f t="shared" si="38"/>
        <v>297.0512315</v>
      </c>
      <c r="E130" s="6">
        <f t="shared" si="39"/>
        <v>-80.30351831</v>
      </c>
      <c r="F130" s="6">
        <f t="shared" si="10"/>
        <v>216.7477132</v>
      </c>
      <c r="G130" s="6"/>
      <c r="H130" s="6"/>
      <c r="I130" s="6"/>
      <c r="J130" s="6"/>
    </row>
    <row r="131">
      <c r="B131" s="6">
        <f t="shared" si="40"/>
        <v>-30680.5692</v>
      </c>
      <c r="C131" s="1">
        <v>90.0</v>
      </c>
      <c r="D131" s="6">
        <f t="shared" si="38"/>
        <v>297.0512315</v>
      </c>
      <c r="E131" s="6">
        <f t="shared" si="39"/>
        <v>-81.30350839</v>
      </c>
      <c r="F131" s="6">
        <f t="shared" si="10"/>
        <v>215.7477231</v>
      </c>
      <c r="G131" s="6"/>
      <c r="H131" s="6"/>
      <c r="I131" s="6"/>
      <c r="J131" s="6"/>
    </row>
    <row r="132">
      <c r="B132" s="6">
        <f t="shared" si="40"/>
        <v>-31058.92394</v>
      </c>
      <c r="C132" s="1">
        <v>91.0</v>
      </c>
      <c r="D132" s="6">
        <f t="shared" si="38"/>
        <v>297.0512315</v>
      </c>
      <c r="E132" s="6">
        <f t="shared" si="39"/>
        <v>-82.30614845</v>
      </c>
      <c r="F132" s="6">
        <f t="shared" si="10"/>
        <v>214.7450831</v>
      </c>
      <c r="G132" s="6"/>
      <c r="H132" s="6"/>
      <c r="I132" s="6"/>
      <c r="J132" s="6"/>
    </row>
    <row r="133">
      <c r="B133" s="6">
        <f t="shared" si="40"/>
        <v>-31438.28132</v>
      </c>
      <c r="C133" s="1">
        <v>92.0</v>
      </c>
      <c r="D133" s="6">
        <f t="shared" si="38"/>
        <v>297.0512315</v>
      </c>
      <c r="E133" s="6">
        <f t="shared" si="39"/>
        <v>-83.31144551</v>
      </c>
      <c r="F133" s="6">
        <f t="shared" si="10"/>
        <v>213.739786</v>
      </c>
      <c r="G133" s="6"/>
      <c r="H133" s="6"/>
      <c r="I133" s="6"/>
      <c r="J133" s="6"/>
    </row>
    <row r="134">
      <c r="B134" s="6">
        <f t="shared" si="40"/>
        <v>-31818.644</v>
      </c>
      <c r="C134" s="1">
        <v>93.0</v>
      </c>
      <c r="D134" s="6">
        <f t="shared" si="38"/>
        <v>297.0512315</v>
      </c>
      <c r="E134" s="6">
        <f t="shared" si="39"/>
        <v>-84.3194066</v>
      </c>
      <c r="F134" s="6">
        <f t="shared" si="10"/>
        <v>212.7318249</v>
      </c>
      <c r="G134" s="6"/>
      <c r="H134" s="6"/>
      <c r="I134" s="6"/>
      <c r="J134" s="6"/>
    </row>
    <row r="135">
      <c r="B135" s="6">
        <f t="shared" si="40"/>
        <v>-32200.01464</v>
      </c>
      <c r="C135" s="1">
        <v>94.0</v>
      </c>
      <c r="D135" s="6">
        <f t="shared" si="38"/>
        <v>297.0512315</v>
      </c>
      <c r="E135" s="6">
        <f t="shared" si="39"/>
        <v>-85.33003879</v>
      </c>
      <c r="F135" s="6">
        <f t="shared" si="10"/>
        <v>211.7211927</v>
      </c>
      <c r="G135" s="6"/>
      <c r="H135" s="6"/>
      <c r="I135" s="6"/>
      <c r="J135" s="6"/>
    </row>
    <row r="136">
      <c r="B136" s="6">
        <f t="shared" si="40"/>
        <v>-32582.39591</v>
      </c>
      <c r="C136" s="1">
        <v>95.0</v>
      </c>
      <c r="D136" s="6">
        <f t="shared" si="38"/>
        <v>297.0512315</v>
      </c>
      <c r="E136" s="6">
        <f t="shared" si="39"/>
        <v>-86.34334916</v>
      </c>
      <c r="F136" s="6">
        <f t="shared" si="10"/>
        <v>210.7078824</v>
      </c>
      <c r="G136" s="6"/>
      <c r="H136" s="6"/>
      <c r="I136" s="6"/>
      <c r="J136" s="6"/>
    </row>
    <row r="137">
      <c r="A137" s="28" t="s">
        <v>90</v>
      </c>
      <c r="B137" s="6">
        <f t="shared" si="40"/>
        <v>-32965.79049</v>
      </c>
      <c r="C137" s="14">
        <v>96.0</v>
      </c>
      <c r="D137" s="29">
        <f t="shared" si="38"/>
        <v>297.0512315</v>
      </c>
      <c r="E137" s="29">
        <f t="shared" si="39"/>
        <v>-87.3593448</v>
      </c>
      <c r="F137" s="29">
        <f t="shared" si="10"/>
        <v>209.6918867</v>
      </c>
      <c r="G137" s="6"/>
      <c r="H137" s="6">
        <f t="shared" ref="H137:J137" si="41">+SUM(D$126:D$137)</f>
        <v>3564.614778</v>
      </c>
      <c r="I137" s="6">
        <f t="shared" si="41"/>
        <v>-981.8436871</v>
      </c>
      <c r="J137" s="6">
        <f t="shared" si="41"/>
        <v>2582.771091</v>
      </c>
    </row>
    <row r="138">
      <c r="A138" s="1" t="s">
        <v>82</v>
      </c>
      <c r="B138" s="6">
        <f>+$A140-($N$21-($A140*$L$21))</f>
        <v>-39142.68853</v>
      </c>
      <c r="C138" s="1">
        <v>97.0</v>
      </c>
      <c r="D138" s="6">
        <f t="shared" ref="D138:D149" si="42">$N$21</f>
        <v>292.9641319</v>
      </c>
      <c r="E138" s="6">
        <f t="shared" ref="E138:E149" si="43">+$B138*$L$21</f>
        <v>-94.26864155</v>
      </c>
      <c r="F138" s="6">
        <f t="shared" si="10"/>
        <v>198.6954904</v>
      </c>
      <c r="G138" s="6"/>
      <c r="H138" s="6"/>
      <c r="I138" s="6"/>
      <c r="J138" s="6"/>
    </row>
    <row r="139">
      <c r="A139" s="1">
        <f>$K$21</f>
        <v>2.89</v>
      </c>
      <c r="B139" s="6">
        <f t="shared" ref="B139:B149" si="44">+$B138-($N$21-($B138*$L$21))</f>
        <v>-39529.9213</v>
      </c>
      <c r="C139" s="1">
        <v>98.0</v>
      </c>
      <c r="D139" s="6">
        <f t="shared" si="42"/>
        <v>292.9641319</v>
      </c>
      <c r="E139" s="6">
        <f t="shared" si="43"/>
        <v>-95.20122714</v>
      </c>
      <c r="F139" s="6">
        <f t="shared" si="10"/>
        <v>197.7629048</v>
      </c>
      <c r="G139" s="6"/>
      <c r="H139" s="6"/>
      <c r="I139" s="6"/>
      <c r="J139" s="6"/>
    </row>
    <row r="140">
      <c r="A140" s="7">
        <f>$B137-$R$20</f>
        <v>-38756.3861</v>
      </c>
      <c r="B140" s="6">
        <f t="shared" si="44"/>
        <v>-39918.08666</v>
      </c>
      <c r="C140" s="1">
        <v>99.0</v>
      </c>
      <c r="D140" s="6">
        <f t="shared" si="42"/>
        <v>292.9641319</v>
      </c>
      <c r="E140" s="6">
        <f t="shared" si="43"/>
        <v>-96.13605872</v>
      </c>
      <c r="F140" s="6">
        <f t="shared" si="10"/>
        <v>196.8280732</v>
      </c>
      <c r="G140" s="6"/>
      <c r="H140" s="6"/>
      <c r="I140" s="6"/>
      <c r="J140" s="6"/>
    </row>
    <row r="141">
      <c r="B141" s="6">
        <f t="shared" si="44"/>
        <v>-40307.18685</v>
      </c>
      <c r="C141" s="1">
        <v>100.0</v>
      </c>
      <c r="D141" s="6">
        <f t="shared" si="42"/>
        <v>292.9641319</v>
      </c>
      <c r="E141" s="6">
        <f t="shared" si="43"/>
        <v>-97.07314167</v>
      </c>
      <c r="F141" s="6">
        <f t="shared" si="10"/>
        <v>195.8909903</v>
      </c>
      <c r="G141" s="6"/>
      <c r="H141" s="6"/>
      <c r="I141" s="6"/>
      <c r="J141" s="6"/>
    </row>
    <row r="142">
      <c r="B142" s="6">
        <f t="shared" si="44"/>
        <v>-40697.22413</v>
      </c>
      <c r="C142" s="1">
        <v>101.0</v>
      </c>
      <c r="D142" s="6">
        <f t="shared" si="42"/>
        <v>292.9641319</v>
      </c>
      <c r="E142" s="6">
        <f t="shared" si="43"/>
        <v>-98.01248144</v>
      </c>
      <c r="F142" s="6">
        <f t="shared" si="10"/>
        <v>194.9516505</v>
      </c>
      <c r="G142" s="6"/>
      <c r="H142" s="6"/>
      <c r="I142" s="6"/>
      <c r="J142" s="6"/>
    </row>
    <row r="143">
      <c r="B143" s="6">
        <f t="shared" si="44"/>
        <v>-41088.20074</v>
      </c>
      <c r="C143" s="1">
        <v>102.0</v>
      </c>
      <c r="D143" s="6">
        <f t="shared" si="42"/>
        <v>292.9641319</v>
      </c>
      <c r="E143" s="6">
        <f t="shared" si="43"/>
        <v>-98.95408345</v>
      </c>
      <c r="F143" s="6">
        <f t="shared" si="10"/>
        <v>194.0100485</v>
      </c>
      <c r="G143" s="6"/>
      <c r="H143" s="6"/>
      <c r="I143" s="6"/>
      <c r="J143" s="6"/>
    </row>
    <row r="144">
      <c r="B144" s="6">
        <f t="shared" si="44"/>
        <v>-41480.11896</v>
      </c>
      <c r="C144" s="1">
        <v>103.0</v>
      </c>
      <c r="D144" s="6">
        <f t="shared" si="42"/>
        <v>292.9641319</v>
      </c>
      <c r="E144" s="6">
        <f t="shared" si="43"/>
        <v>-99.89795315</v>
      </c>
      <c r="F144" s="6">
        <f t="shared" si="10"/>
        <v>193.0661788</v>
      </c>
      <c r="G144" s="6"/>
      <c r="H144" s="6"/>
      <c r="I144" s="6"/>
      <c r="J144" s="6"/>
    </row>
    <row r="145">
      <c r="B145" s="6">
        <f t="shared" si="44"/>
        <v>-41872.98104</v>
      </c>
      <c r="C145" s="1">
        <v>104.0</v>
      </c>
      <c r="D145" s="6">
        <f t="shared" si="42"/>
        <v>292.9641319</v>
      </c>
      <c r="E145" s="6">
        <f t="shared" si="43"/>
        <v>-100.844096</v>
      </c>
      <c r="F145" s="6">
        <f t="shared" si="10"/>
        <v>192.1200359</v>
      </c>
      <c r="G145" s="6"/>
      <c r="H145" s="6"/>
      <c r="I145" s="6"/>
      <c r="J145" s="6"/>
    </row>
    <row r="146">
      <c r="B146" s="6">
        <f t="shared" si="44"/>
        <v>-42266.78927</v>
      </c>
      <c r="C146" s="1">
        <v>105.0</v>
      </c>
      <c r="D146" s="6">
        <f t="shared" si="42"/>
        <v>292.9641319</v>
      </c>
      <c r="E146" s="6">
        <f t="shared" si="43"/>
        <v>-101.7925175</v>
      </c>
      <c r="F146" s="6">
        <f t="shared" si="10"/>
        <v>191.1716145</v>
      </c>
      <c r="G146" s="6"/>
      <c r="H146" s="6"/>
      <c r="I146" s="6"/>
      <c r="J146" s="6"/>
    </row>
    <row r="147">
      <c r="B147" s="6">
        <f t="shared" si="44"/>
        <v>-42661.54592</v>
      </c>
      <c r="C147" s="1">
        <v>106.0</v>
      </c>
      <c r="D147" s="6">
        <f t="shared" si="42"/>
        <v>292.9641319</v>
      </c>
      <c r="E147" s="6">
        <f t="shared" si="43"/>
        <v>-102.7432231</v>
      </c>
      <c r="F147" s="6">
        <f t="shared" si="10"/>
        <v>190.2209089</v>
      </c>
      <c r="G147" s="6"/>
      <c r="H147" s="6"/>
      <c r="I147" s="6"/>
      <c r="J147" s="6"/>
    </row>
    <row r="148">
      <c r="B148" s="6">
        <f t="shared" si="44"/>
        <v>-43057.25327</v>
      </c>
      <c r="C148" s="1">
        <v>107.0</v>
      </c>
      <c r="D148" s="6">
        <f t="shared" si="42"/>
        <v>292.9641319</v>
      </c>
      <c r="E148" s="6">
        <f t="shared" si="43"/>
        <v>-103.6962183</v>
      </c>
      <c r="F148" s="6">
        <f t="shared" si="10"/>
        <v>189.2679136</v>
      </c>
      <c r="G148" s="6"/>
      <c r="H148" s="6"/>
      <c r="I148" s="6"/>
      <c r="J148" s="6"/>
    </row>
    <row r="149">
      <c r="A149" s="28" t="s">
        <v>91</v>
      </c>
      <c r="B149" s="6">
        <f t="shared" si="44"/>
        <v>-43453.91362</v>
      </c>
      <c r="C149" s="12">
        <v>108.0</v>
      </c>
      <c r="D149" s="11">
        <f t="shared" si="42"/>
        <v>292.9641319</v>
      </c>
      <c r="E149" s="11">
        <f t="shared" si="43"/>
        <v>-104.6515086</v>
      </c>
      <c r="F149" s="11">
        <f t="shared" si="10"/>
        <v>188.3126233</v>
      </c>
      <c r="G149" s="6"/>
      <c r="H149" s="6">
        <f t="shared" ref="H149:J149" si="45">+SUM(D$138:D$149)</f>
        <v>3515.569583</v>
      </c>
      <c r="I149" s="6">
        <f t="shared" si="45"/>
        <v>-1193.271151</v>
      </c>
      <c r="J149" s="6">
        <f t="shared" si="45"/>
        <v>2322.298433</v>
      </c>
    </row>
    <row r="150">
      <c r="A150" s="1" t="s">
        <v>82</v>
      </c>
      <c r="B150" s="6">
        <f>+$A152-($N$22-($A152*$L$22))</f>
        <v>-49742.17392</v>
      </c>
      <c r="C150" s="1">
        <v>109.0</v>
      </c>
      <c r="D150" s="6">
        <f t="shared" ref="D150:D161" si="46">$N$22</f>
        <v>288.9122325</v>
      </c>
      <c r="E150" s="6">
        <f t="shared" ref="E150:E161" si="47">+$B150*$L$22</f>
        <v>-107.7747102</v>
      </c>
      <c r="F150" s="6">
        <f t="shared" si="10"/>
        <v>181.1375224</v>
      </c>
      <c r="G150" s="6"/>
      <c r="H150" s="6"/>
      <c r="I150" s="6"/>
      <c r="J150" s="6"/>
    </row>
    <row r="151">
      <c r="A151" s="1">
        <f>$K$22</f>
        <v>2.6</v>
      </c>
      <c r="B151" s="6">
        <f t="shared" ref="B151:B161" si="48">+$B150-($N$22-($B150*$L$22))</f>
        <v>-50138.86086</v>
      </c>
      <c r="C151" s="1">
        <v>110.0</v>
      </c>
      <c r="D151" s="6">
        <f t="shared" si="46"/>
        <v>288.9122325</v>
      </c>
      <c r="E151" s="6">
        <f t="shared" si="47"/>
        <v>-108.6341985</v>
      </c>
      <c r="F151" s="6">
        <f t="shared" si="10"/>
        <v>180.278034</v>
      </c>
      <c r="G151" s="6"/>
      <c r="H151" s="6"/>
      <c r="I151" s="6"/>
      <c r="J151" s="6"/>
    </row>
    <row r="152">
      <c r="A152" s="7">
        <f>$B149-$R$21</f>
        <v>-49346.34461</v>
      </c>
      <c r="B152" s="6">
        <f t="shared" si="48"/>
        <v>-50536.40729</v>
      </c>
      <c r="C152" s="1">
        <v>111.0</v>
      </c>
      <c r="D152" s="6">
        <f t="shared" si="46"/>
        <v>288.9122325</v>
      </c>
      <c r="E152" s="6">
        <f t="shared" si="47"/>
        <v>-109.4955491</v>
      </c>
      <c r="F152" s="6">
        <f t="shared" si="10"/>
        <v>179.4166834</v>
      </c>
      <c r="G152" s="6"/>
      <c r="H152" s="6"/>
      <c r="I152" s="6"/>
      <c r="J152" s="6"/>
    </row>
    <row r="153">
      <c r="B153" s="6">
        <f t="shared" si="48"/>
        <v>-50934.81507</v>
      </c>
      <c r="C153" s="1">
        <v>112.0</v>
      </c>
      <c r="D153" s="6">
        <f t="shared" si="46"/>
        <v>288.9122325</v>
      </c>
      <c r="E153" s="6">
        <f t="shared" si="47"/>
        <v>-110.358766</v>
      </c>
      <c r="F153" s="6">
        <f t="shared" si="10"/>
        <v>178.5534666</v>
      </c>
      <c r="G153" s="6"/>
      <c r="H153" s="6"/>
      <c r="I153" s="6"/>
      <c r="J153" s="6"/>
    </row>
    <row r="154">
      <c r="B154" s="6">
        <f t="shared" si="48"/>
        <v>-51334.08607</v>
      </c>
      <c r="C154" s="1">
        <v>113.0</v>
      </c>
      <c r="D154" s="6">
        <f t="shared" si="46"/>
        <v>288.9122325</v>
      </c>
      <c r="E154" s="6">
        <f t="shared" si="47"/>
        <v>-111.2238532</v>
      </c>
      <c r="F154" s="6">
        <f t="shared" si="10"/>
        <v>177.6883794</v>
      </c>
      <c r="G154" s="6"/>
      <c r="H154" s="6"/>
      <c r="I154" s="6"/>
      <c r="J154" s="6"/>
    </row>
    <row r="155">
      <c r="B155" s="6">
        <f t="shared" si="48"/>
        <v>-51734.22216</v>
      </c>
      <c r="C155" s="1">
        <v>114.0</v>
      </c>
      <c r="D155" s="6">
        <f t="shared" si="46"/>
        <v>288.9122325</v>
      </c>
      <c r="E155" s="6">
        <f t="shared" si="47"/>
        <v>-112.0908147</v>
      </c>
      <c r="F155" s="6">
        <f t="shared" si="10"/>
        <v>176.8214179</v>
      </c>
      <c r="G155" s="6"/>
      <c r="H155" s="6"/>
      <c r="I155" s="6"/>
      <c r="J155" s="6"/>
    </row>
    <row r="156">
      <c r="B156" s="6">
        <f t="shared" si="48"/>
        <v>-52135.2252</v>
      </c>
      <c r="C156" s="1">
        <v>115.0</v>
      </c>
      <c r="D156" s="6">
        <f t="shared" si="46"/>
        <v>288.9122325</v>
      </c>
      <c r="E156" s="6">
        <f t="shared" si="47"/>
        <v>-112.9596546</v>
      </c>
      <c r="F156" s="6">
        <f t="shared" si="10"/>
        <v>175.9525779</v>
      </c>
      <c r="G156" s="6"/>
      <c r="H156" s="6"/>
      <c r="I156" s="6"/>
      <c r="J156" s="6"/>
    </row>
    <row r="157">
      <c r="B157" s="6">
        <f t="shared" si="48"/>
        <v>-52537.09709</v>
      </c>
      <c r="C157" s="1">
        <v>116.0</v>
      </c>
      <c r="D157" s="6">
        <f t="shared" si="46"/>
        <v>288.9122325</v>
      </c>
      <c r="E157" s="6">
        <f t="shared" si="47"/>
        <v>-113.830377</v>
      </c>
      <c r="F157" s="6">
        <f t="shared" si="10"/>
        <v>175.0818555</v>
      </c>
      <c r="G157" s="6"/>
      <c r="H157" s="6"/>
      <c r="I157" s="6"/>
      <c r="J157" s="6"/>
    </row>
    <row r="158">
      <c r="B158" s="6">
        <f t="shared" si="48"/>
        <v>-52939.8397</v>
      </c>
      <c r="C158" s="1">
        <v>117.0</v>
      </c>
      <c r="D158" s="6">
        <f t="shared" si="46"/>
        <v>288.9122325</v>
      </c>
      <c r="E158" s="6">
        <f t="shared" si="47"/>
        <v>-114.702986</v>
      </c>
      <c r="F158" s="6">
        <f t="shared" si="10"/>
        <v>174.2092465</v>
      </c>
      <c r="G158" s="6"/>
      <c r="H158" s="6"/>
      <c r="I158" s="6"/>
      <c r="J158" s="6"/>
    </row>
    <row r="159">
      <c r="B159" s="6">
        <f t="shared" si="48"/>
        <v>-53343.45492</v>
      </c>
      <c r="C159" s="1">
        <v>118.0</v>
      </c>
      <c r="D159" s="6">
        <f t="shared" si="46"/>
        <v>288.9122325</v>
      </c>
      <c r="E159" s="6">
        <f t="shared" si="47"/>
        <v>-115.5774857</v>
      </c>
      <c r="F159" s="6">
        <f t="shared" si="10"/>
        <v>173.3347469</v>
      </c>
      <c r="G159" s="6"/>
      <c r="H159" s="6"/>
      <c r="I159" s="6"/>
      <c r="J159" s="6"/>
    </row>
    <row r="160">
      <c r="B160" s="6">
        <f t="shared" si="48"/>
        <v>-53747.94464</v>
      </c>
      <c r="C160" s="1">
        <v>119.0</v>
      </c>
      <c r="D160" s="6">
        <f t="shared" si="46"/>
        <v>288.9122325</v>
      </c>
      <c r="E160" s="6">
        <f t="shared" si="47"/>
        <v>-116.45388</v>
      </c>
      <c r="F160" s="6">
        <f t="shared" si="10"/>
        <v>172.4583525</v>
      </c>
      <c r="G160" s="6"/>
      <c r="H160" s="6"/>
      <c r="I160" s="6"/>
      <c r="J160" s="6"/>
    </row>
    <row r="161">
      <c r="A161" s="28" t="s">
        <v>92</v>
      </c>
      <c r="B161" s="6">
        <f t="shared" si="48"/>
        <v>-54153.31075</v>
      </c>
      <c r="C161" s="12">
        <v>120.0</v>
      </c>
      <c r="D161" s="11">
        <f t="shared" si="46"/>
        <v>288.9122325</v>
      </c>
      <c r="E161" s="11">
        <f t="shared" si="47"/>
        <v>-117.3321733</v>
      </c>
      <c r="F161" s="11">
        <f t="shared" si="10"/>
        <v>171.5800592</v>
      </c>
      <c r="G161" s="6"/>
      <c r="H161" s="6">
        <f t="shared" ref="H161:J161" si="49">+SUM(D$150:D$161)</f>
        <v>3466.946791</v>
      </c>
      <c r="I161" s="6">
        <f t="shared" si="49"/>
        <v>-1350.434448</v>
      </c>
      <c r="J161" s="6">
        <f t="shared" si="49"/>
        <v>2116.512342</v>
      </c>
    </row>
    <row r="175">
      <c r="A175" s="1" t="s">
        <v>100</v>
      </c>
      <c r="B175" s="3">
        <f>$B$3*300</f>
        <v>1935360000</v>
      </c>
      <c r="D175" s="1" t="s">
        <v>101</v>
      </c>
      <c r="E175" s="8" t="s">
        <v>102</v>
      </c>
      <c r="F175" s="1" t="s">
        <v>103</v>
      </c>
    </row>
    <row r="176">
      <c r="A176" s="1" t="s">
        <v>105</v>
      </c>
      <c r="B176" s="3">
        <f>$B$175/$B$12</f>
        <v>193536000</v>
      </c>
      <c r="D176" s="1">
        <v>1.0</v>
      </c>
      <c r="E176" s="3">
        <f t="shared" ref="E176:E185" si="50">$P13*$B$176</f>
        <v>772732678770</v>
      </c>
      <c r="F176" s="3">
        <f t="shared" ref="F176:F185" si="51">$E176-$B$175</f>
        <v>770797318770</v>
      </c>
      <c r="G176" s="30">
        <f t="shared" ref="G176:G185" si="52">F176*100/$B$175</f>
        <v>39827.07707</v>
      </c>
    </row>
    <row r="177">
      <c r="A177" s="1" t="s">
        <v>106</v>
      </c>
      <c r="B177" s="33">
        <v>1.94E8</v>
      </c>
      <c r="D177" s="1">
        <v>2.0</v>
      </c>
      <c r="E177" s="3">
        <f t="shared" si="50"/>
        <v>888718023313</v>
      </c>
      <c r="F177" s="3">
        <f t="shared" si="51"/>
        <v>886782663313</v>
      </c>
      <c r="G177" s="30">
        <f t="shared" si="52"/>
        <v>45820.03675</v>
      </c>
    </row>
    <row r="178">
      <c r="A178" s="1" t="s">
        <v>107</v>
      </c>
      <c r="B178" s="34">
        <f>$I10</f>
        <v>90</v>
      </c>
      <c r="D178" s="1">
        <v>3.0</v>
      </c>
      <c r="E178" s="3">
        <f t="shared" si="50"/>
        <v>956565100503</v>
      </c>
      <c r="F178" s="3">
        <f t="shared" si="51"/>
        <v>954629740503</v>
      </c>
      <c r="G178" s="30">
        <f t="shared" si="52"/>
        <v>49325.69344</v>
      </c>
    </row>
    <row r="179">
      <c r="D179" s="1">
        <v>4.0</v>
      </c>
      <c r="E179" s="3">
        <f t="shared" si="50"/>
        <v>1004703367855</v>
      </c>
      <c r="F179" s="3">
        <f t="shared" si="51"/>
        <v>1002768007855</v>
      </c>
      <c r="G179" s="30">
        <f t="shared" si="52"/>
        <v>51812.99644</v>
      </c>
    </row>
    <row r="180">
      <c r="D180" s="1">
        <v>5.0</v>
      </c>
      <c r="E180" s="3">
        <f t="shared" si="50"/>
        <v>1042042308859</v>
      </c>
      <c r="F180" s="3">
        <f t="shared" si="51"/>
        <v>1040106948859</v>
      </c>
      <c r="G180" s="30">
        <f t="shared" si="52"/>
        <v>53742.29853</v>
      </c>
    </row>
    <row r="181">
      <c r="A181" s="1" t="s">
        <v>108</v>
      </c>
      <c r="B181" s="27">
        <f>$F185*100/($B$177*10)</f>
        <v>59592.38626</v>
      </c>
      <c r="D181" s="1">
        <v>6.0</v>
      </c>
      <c r="E181" s="3">
        <f t="shared" si="50"/>
        <v>1072550445046</v>
      </c>
      <c r="F181" s="3">
        <f t="shared" si="51"/>
        <v>1070615085046</v>
      </c>
      <c r="G181" s="30">
        <f t="shared" si="52"/>
        <v>55318.65312</v>
      </c>
    </row>
    <row r="182">
      <c r="D182" s="1">
        <v>7.0</v>
      </c>
      <c r="E182" s="3">
        <f t="shared" si="50"/>
        <v>1098344706658</v>
      </c>
      <c r="F182" s="3">
        <f t="shared" si="51"/>
        <v>1096409346658</v>
      </c>
      <c r="G182" s="30">
        <f t="shared" si="52"/>
        <v>56651.44194</v>
      </c>
    </row>
    <row r="183">
      <c r="D183" s="1">
        <v>8.0</v>
      </c>
      <c r="E183" s="3">
        <f t="shared" si="50"/>
        <v>1120688712398</v>
      </c>
      <c r="F183" s="3">
        <f t="shared" si="51"/>
        <v>1118753352398</v>
      </c>
      <c r="G183" s="30">
        <f t="shared" si="52"/>
        <v>57805.95612</v>
      </c>
    </row>
    <row r="184">
      <c r="D184" s="1">
        <v>9.0</v>
      </c>
      <c r="E184" s="3">
        <f t="shared" si="50"/>
        <v>1140397522236</v>
      </c>
      <c r="F184" s="3">
        <f t="shared" si="51"/>
        <v>1138462162236</v>
      </c>
      <c r="G184" s="30">
        <f t="shared" si="52"/>
        <v>58824.3098</v>
      </c>
    </row>
    <row r="185">
      <c r="D185" s="1">
        <v>10.0</v>
      </c>
      <c r="E185" s="3">
        <f t="shared" si="50"/>
        <v>1158027653401</v>
      </c>
      <c r="F185" s="3">
        <f t="shared" si="51"/>
        <v>1156092293401</v>
      </c>
      <c r="G185" s="30">
        <f t="shared" si="52"/>
        <v>59735.25822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1.88"/>
  </cols>
  <sheetData>
    <row r="1">
      <c r="A1" s="1" t="s">
        <v>0</v>
      </c>
      <c r="B1" s="2">
        <v>1.68E7</v>
      </c>
      <c r="D1" s="1" t="s">
        <v>1</v>
      </c>
    </row>
    <row r="2">
      <c r="A2" s="1" t="s">
        <v>2</v>
      </c>
      <c r="B2" s="1">
        <v>38.4</v>
      </c>
      <c r="D2" s="1" t="s">
        <v>3</v>
      </c>
    </row>
    <row r="3">
      <c r="A3" s="1" t="s">
        <v>4</v>
      </c>
      <c r="B3" s="3">
        <f>+$B$2*$B$1/100</f>
        <v>6451200</v>
      </c>
    </row>
    <row r="4">
      <c r="A4" s="1" t="s">
        <v>5</v>
      </c>
      <c r="B4" s="1">
        <f>5.5-$B$10</f>
        <v>5.2</v>
      </c>
      <c r="D4" s="1" t="s">
        <v>6</v>
      </c>
    </row>
    <row r="5">
      <c r="A5" s="1" t="s">
        <v>7</v>
      </c>
      <c r="B5" s="1">
        <v>30500.0</v>
      </c>
      <c r="D5" s="1" t="s">
        <v>8</v>
      </c>
    </row>
    <row r="6">
      <c r="A6" s="1" t="s">
        <v>9</v>
      </c>
      <c r="B6" s="1">
        <v>10.0</v>
      </c>
    </row>
    <row r="8">
      <c r="A8" s="1" t="s">
        <v>10</v>
      </c>
      <c r="B8" s="1">
        <v>5.0</v>
      </c>
      <c r="D8" s="1" t="s">
        <v>32</v>
      </c>
      <c r="F8" s="1" t="s">
        <v>12</v>
      </c>
      <c r="H8" s="1" t="s">
        <v>13</v>
      </c>
    </row>
    <row r="9">
      <c r="A9" s="32" t="s">
        <v>109</v>
      </c>
      <c r="B9" s="1">
        <v>30.0</v>
      </c>
      <c r="D9" s="1" t="s">
        <v>14</v>
      </c>
      <c r="E9" s="1" t="s">
        <v>15</v>
      </c>
      <c r="F9" s="1" t="s">
        <v>16</v>
      </c>
    </row>
    <row r="10">
      <c r="A10" s="1" t="s">
        <v>34</v>
      </c>
      <c r="B10" s="1">
        <f>$B9*$B11</f>
        <v>0.3</v>
      </c>
      <c r="D10" s="1">
        <v>1.0</v>
      </c>
      <c r="E10" s="1">
        <v>1559.32</v>
      </c>
      <c r="F10" s="1">
        <v>2376.57</v>
      </c>
      <c r="H10" s="8" t="s">
        <v>73</v>
      </c>
      <c r="I10" s="21">
        <v>70.0</v>
      </c>
      <c r="P10" s="22" t="s">
        <v>115</v>
      </c>
      <c r="Q10" s="22" t="s">
        <v>116</v>
      </c>
    </row>
    <row r="11">
      <c r="A11" s="1" t="s">
        <v>35</v>
      </c>
      <c r="B11" s="1">
        <v>0.01</v>
      </c>
      <c r="D11" s="1">
        <v>2.0</v>
      </c>
      <c r="E11" s="1">
        <v>1430.26</v>
      </c>
      <c r="F11" s="1">
        <v>2505.63</v>
      </c>
      <c r="H11" s="8" t="s">
        <v>76</v>
      </c>
      <c r="I11" s="21">
        <v>0.0</v>
      </c>
      <c r="P11" s="23">
        <f>9.99-(0.000634*$I$10)</f>
        <v>9.94562</v>
      </c>
      <c r="Q11" s="23">
        <f>0.0582+(0.0066*$I$10)</f>
        <v>0.5202</v>
      </c>
    </row>
    <row r="12">
      <c r="A12" s="1" t="s">
        <v>36</v>
      </c>
      <c r="B12" s="1">
        <v>10.0</v>
      </c>
      <c r="D12" s="1">
        <v>3.0</v>
      </c>
      <c r="E12" s="1">
        <v>1294.18</v>
      </c>
      <c r="F12" s="1">
        <v>2641.7</v>
      </c>
      <c r="H12" s="8" t="s">
        <v>77</v>
      </c>
      <c r="I12" s="21">
        <v>30.0</v>
      </c>
      <c r="J12" s="24" t="s">
        <v>111</v>
      </c>
      <c r="K12" s="1" t="s">
        <v>79</v>
      </c>
      <c r="L12" s="1" t="s">
        <v>17</v>
      </c>
      <c r="N12" s="1" t="s">
        <v>22</v>
      </c>
      <c r="P12" s="25" t="s">
        <v>117</v>
      </c>
      <c r="Q12" s="25" t="s">
        <v>14</v>
      </c>
      <c r="R12" s="25" t="s">
        <v>112</v>
      </c>
    </row>
    <row r="13">
      <c r="A13" s="1" t="s">
        <v>37</v>
      </c>
      <c r="B13" s="1">
        <f>$B9*$B12</f>
        <v>300</v>
      </c>
      <c r="D13" s="1">
        <v>4.0</v>
      </c>
      <c r="E13" s="1">
        <v>1150.72</v>
      </c>
      <c r="F13" s="1">
        <v>2785.17</v>
      </c>
      <c r="H13" s="1" t="s">
        <v>45</v>
      </c>
      <c r="I13" s="27">
        <f t="shared" ref="I13:I22" si="1">$I$12*$J13</f>
        <v>510</v>
      </c>
      <c r="J13" s="27">
        <f>$B$12+(($I$10/100)*$B$12)</f>
        <v>17</v>
      </c>
      <c r="K13" s="1">
        <f>5.5-($I$11*$B$11)</f>
        <v>5.5</v>
      </c>
      <c r="L13" s="1">
        <f t="shared" ref="L13:L22" si="2">$K13/(100*12)</f>
        <v>0.004583333333</v>
      </c>
      <c r="N13" s="6">
        <f t="shared" ref="N13:N22" si="3">+$B$5*((($L13*((1+$L13)^$B$29))/(((1+$L13)^$B$29)-1)))</f>
        <v>331.0051478</v>
      </c>
      <c r="P13" s="26">
        <f t="shared" ref="P13:P22" si="4">$P$11*(2.718^($Q$11*$Q13))</f>
        <v>16.73125148</v>
      </c>
      <c r="Q13" s="26">
        <v>1.0</v>
      </c>
      <c r="R13" s="26">
        <f t="shared" ref="R13:R22" si="5">$I$12*P13</f>
        <v>501.9375444</v>
      </c>
    </row>
    <row r="14">
      <c r="D14" s="1">
        <v>5.0</v>
      </c>
      <c r="E14" s="1">
        <v>999.47</v>
      </c>
      <c r="F14" s="1">
        <v>2936.42</v>
      </c>
      <c r="H14" s="1" t="s">
        <v>46</v>
      </c>
      <c r="I14" s="27">
        <f t="shared" si="1"/>
        <v>867</v>
      </c>
      <c r="J14" s="27">
        <f t="shared" ref="J14:J22" si="6">J13+(($I$10/100)*$J13)</f>
        <v>28.9</v>
      </c>
      <c r="K14" s="1">
        <f t="shared" ref="K14:K22" si="7">$K13-($I$11*$B$11)</f>
        <v>5.5</v>
      </c>
      <c r="L14" s="1">
        <f t="shared" si="2"/>
        <v>0.004583333333</v>
      </c>
      <c r="N14" s="6">
        <f t="shared" si="3"/>
        <v>331.0051478</v>
      </c>
      <c r="P14" s="26">
        <f t="shared" si="4"/>
        <v>28.14653848</v>
      </c>
      <c r="Q14" s="26">
        <v>2.0</v>
      </c>
      <c r="R14" s="26">
        <f t="shared" si="5"/>
        <v>844.3961545</v>
      </c>
    </row>
    <row r="15">
      <c r="A15" s="1"/>
      <c r="B15" s="1"/>
      <c r="D15" s="1">
        <v>6.0</v>
      </c>
      <c r="E15" s="1">
        <v>840.0</v>
      </c>
      <c r="F15" s="1">
        <v>3095.89</v>
      </c>
      <c r="H15" s="1" t="s">
        <v>47</v>
      </c>
      <c r="I15" s="27">
        <f t="shared" si="1"/>
        <v>1473.9</v>
      </c>
      <c r="J15" s="27">
        <f t="shared" si="6"/>
        <v>49.13</v>
      </c>
      <c r="K15" s="1">
        <f t="shared" si="7"/>
        <v>5.5</v>
      </c>
      <c r="L15" s="1">
        <f t="shared" si="2"/>
        <v>0.004583333333</v>
      </c>
      <c r="N15" s="6">
        <f t="shared" si="3"/>
        <v>331.0051478</v>
      </c>
      <c r="P15" s="26">
        <f t="shared" si="4"/>
        <v>47.35017159</v>
      </c>
      <c r="Q15" s="26">
        <v>3.0</v>
      </c>
      <c r="R15" s="26">
        <f t="shared" si="5"/>
        <v>1420.505148</v>
      </c>
    </row>
    <row r="16">
      <c r="A16" s="1"/>
      <c r="B16" s="19"/>
      <c r="D16" s="1"/>
      <c r="E16" s="1"/>
      <c r="F16" s="1"/>
      <c r="H16" s="1" t="s">
        <v>60</v>
      </c>
      <c r="I16" s="27">
        <f t="shared" si="1"/>
        <v>2505.63</v>
      </c>
      <c r="J16" s="27">
        <f t="shared" si="6"/>
        <v>83.521</v>
      </c>
      <c r="K16" s="1">
        <f t="shared" si="7"/>
        <v>5.5</v>
      </c>
      <c r="L16" s="1">
        <f t="shared" si="2"/>
        <v>0.004583333333</v>
      </c>
      <c r="N16" s="6">
        <f t="shared" si="3"/>
        <v>331.0051478</v>
      </c>
      <c r="P16" s="26">
        <f t="shared" si="4"/>
        <v>79.65593181</v>
      </c>
      <c r="Q16" s="26">
        <v>4.0</v>
      </c>
      <c r="R16" s="26">
        <f t="shared" si="5"/>
        <v>2389.677954</v>
      </c>
    </row>
    <row r="17">
      <c r="A17" s="1"/>
      <c r="B17" s="19"/>
      <c r="D17" s="1"/>
      <c r="E17" s="1"/>
      <c r="F17" s="1"/>
      <c r="H17" s="1" t="s">
        <v>61</v>
      </c>
      <c r="I17" s="27">
        <f t="shared" si="1"/>
        <v>4259.571</v>
      </c>
      <c r="J17" s="27">
        <f t="shared" si="6"/>
        <v>141.9857</v>
      </c>
      <c r="K17" s="1">
        <f t="shared" si="7"/>
        <v>5.5</v>
      </c>
      <c r="L17" s="1">
        <f t="shared" si="2"/>
        <v>0.004583333333</v>
      </c>
      <c r="N17" s="6">
        <f t="shared" si="3"/>
        <v>331.0051478</v>
      </c>
      <c r="P17" s="26">
        <f t="shared" si="4"/>
        <v>134.0030513</v>
      </c>
      <c r="Q17" s="26">
        <v>5.0</v>
      </c>
      <c r="R17" s="26">
        <f t="shared" si="5"/>
        <v>4020.091538</v>
      </c>
    </row>
    <row r="18">
      <c r="A18" s="1"/>
      <c r="B18" s="19"/>
      <c r="D18" s="1"/>
      <c r="E18" s="1"/>
      <c r="F18" s="1"/>
      <c r="H18" s="1" t="s">
        <v>62</v>
      </c>
      <c r="I18" s="27">
        <f t="shared" si="1"/>
        <v>7241.2707</v>
      </c>
      <c r="J18" s="27">
        <f t="shared" si="6"/>
        <v>241.37569</v>
      </c>
      <c r="K18" s="1">
        <f t="shared" si="7"/>
        <v>5.5</v>
      </c>
      <c r="L18" s="1">
        <f t="shared" si="2"/>
        <v>0.004583333333</v>
      </c>
      <c r="N18" s="6">
        <f t="shared" si="3"/>
        <v>331.0051478</v>
      </c>
      <c r="P18" s="26">
        <f t="shared" si="4"/>
        <v>225.429762</v>
      </c>
      <c r="Q18" s="26">
        <v>6.0</v>
      </c>
      <c r="R18" s="26">
        <f t="shared" si="5"/>
        <v>6762.892861</v>
      </c>
    </row>
    <row r="19">
      <c r="D19" s="1">
        <v>7.0</v>
      </c>
      <c r="E19" s="1">
        <v>671.88</v>
      </c>
      <c r="F19" s="1">
        <v>3264.01</v>
      </c>
      <c r="H19" s="1" t="s">
        <v>63</v>
      </c>
      <c r="I19" s="27">
        <f t="shared" si="1"/>
        <v>12310.16019</v>
      </c>
      <c r="J19" s="27">
        <f t="shared" si="6"/>
        <v>410.338673</v>
      </c>
      <c r="K19" s="1">
        <f t="shared" si="7"/>
        <v>5.5</v>
      </c>
      <c r="L19" s="1">
        <f t="shared" si="2"/>
        <v>0.004583333333</v>
      </c>
      <c r="N19" s="6">
        <f t="shared" si="3"/>
        <v>331.0051478</v>
      </c>
      <c r="P19" s="26">
        <f t="shared" si="4"/>
        <v>379.2344811</v>
      </c>
      <c r="Q19" s="26">
        <v>7.0</v>
      </c>
      <c r="R19" s="26">
        <f t="shared" si="5"/>
        <v>11377.03443</v>
      </c>
    </row>
    <row r="20">
      <c r="A20" s="1"/>
      <c r="B20" s="1"/>
      <c r="D20" s="1">
        <v>8.0</v>
      </c>
      <c r="E20" s="1">
        <v>494.62</v>
      </c>
      <c r="F20" s="1">
        <v>3441.27</v>
      </c>
      <c r="H20" s="1" t="s">
        <v>64</v>
      </c>
      <c r="I20" s="27">
        <f t="shared" si="1"/>
        <v>20927.27232</v>
      </c>
      <c r="J20" s="27">
        <f t="shared" si="6"/>
        <v>697.5757441</v>
      </c>
      <c r="K20" s="1">
        <f t="shared" si="7"/>
        <v>5.5</v>
      </c>
      <c r="L20" s="1">
        <f t="shared" si="2"/>
        <v>0.004583333333</v>
      </c>
      <c r="N20" s="6">
        <f t="shared" si="3"/>
        <v>331.0051478</v>
      </c>
      <c r="P20" s="26">
        <f t="shared" si="4"/>
        <v>637.9760611</v>
      </c>
      <c r="Q20" s="26">
        <v>8.0</v>
      </c>
      <c r="R20" s="26">
        <f t="shared" si="5"/>
        <v>19139.28183</v>
      </c>
    </row>
    <row r="21">
      <c r="A21" s="1"/>
      <c r="B21" s="1"/>
      <c r="D21" s="1">
        <v>9.0</v>
      </c>
      <c r="E21" s="1">
        <v>307.73</v>
      </c>
      <c r="F21" s="1">
        <v>3628.15</v>
      </c>
      <c r="H21" s="1" t="s">
        <v>65</v>
      </c>
      <c r="I21" s="27">
        <f t="shared" si="1"/>
        <v>35576.36295</v>
      </c>
      <c r="J21" s="27">
        <f t="shared" si="6"/>
        <v>1185.878765</v>
      </c>
      <c r="K21" s="1">
        <f t="shared" si="7"/>
        <v>5.5</v>
      </c>
      <c r="L21" s="1">
        <f t="shared" si="2"/>
        <v>0.004583333333</v>
      </c>
      <c r="N21" s="6">
        <f t="shared" si="3"/>
        <v>331.0051478</v>
      </c>
      <c r="P21" s="26">
        <f t="shared" si="4"/>
        <v>1073.250126</v>
      </c>
      <c r="Q21" s="26">
        <v>9.0</v>
      </c>
      <c r="R21" s="26">
        <f t="shared" si="5"/>
        <v>32197.50377</v>
      </c>
    </row>
    <row r="22">
      <c r="A22" s="1"/>
      <c r="B22" s="1"/>
      <c r="D22" s="1">
        <v>10.0</v>
      </c>
      <c r="E22" s="1">
        <v>110.7</v>
      </c>
      <c r="F22" s="1">
        <v>3825.19</v>
      </c>
      <c r="H22" s="1" t="s">
        <v>81</v>
      </c>
      <c r="I22" s="27">
        <f t="shared" si="1"/>
        <v>60479.81701</v>
      </c>
      <c r="J22" s="27">
        <f t="shared" si="6"/>
        <v>2015.9939</v>
      </c>
      <c r="K22" s="1">
        <f t="shared" si="7"/>
        <v>5.5</v>
      </c>
      <c r="L22" s="1">
        <f t="shared" si="2"/>
        <v>0.004583333333</v>
      </c>
      <c r="N22" s="6">
        <f t="shared" si="3"/>
        <v>331.0051478</v>
      </c>
      <c r="P22" s="26">
        <f t="shared" si="4"/>
        <v>1805.500085</v>
      </c>
      <c r="Q22" s="26">
        <v>10.0</v>
      </c>
      <c r="R22" s="26">
        <f t="shared" si="5"/>
        <v>54165.00254</v>
      </c>
    </row>
    <row r="23">
      <c r="A23" s="1"/>
      <c r="B23" s="1"/>
      <c r="E23" s="1" t="s">
        <v>19</v>
      </c>
      <c r="F23" s="1" t="s">
        <v>20</v>
      </c>
      <c r="I23" s="24" t="s">
        <v>113</v>
      </c>
      <c r="P23" s="24" t="s">
        <v>114</v>
      </c>
    </row>
    <row r="24">
      <c r="E24" s="1">
        <f>+SUM($E10:$E22)</f>
        <v>8858.88</v>
      </c>
      <c r="F24" s="1">
        <f>+SUM($F10:$F22)</f>
        <v>30500</v>
      </c>
    </row>
    <row r="26">
      <c r="E26" s="1" t="s">
        <v>38</v>
      </c>
      <c r="G26" s="7">
        <f>base!I28-I33</f>
        <v>11436.48168</v>
      </c>
    </row>
    <row r="27">
      <c r="E27" s="1"/>
      <c r="G27" s="18"/>
    </row>
    <row r="28">
      <c r="A28" s="1"/>
      <c r="B28" s="1"/>
    </row>
    <row r="29">
      <c r="A29" s="1" t="s">
        <v>18</v>
      </c>
      <c r="B29" s="1">
        <f>+$B$6*12</f>
        <v>120</v>
      </c>
    </row>
    <row r="30">
      <c r="A30" s="1"/>
      <c r="D30" s="5"/>
      <c r="E30" s="6"/>
      <c r="H30" s="1" t="s">
        <v>23</v>
      </c>
      <c r="I30" s="1" t="s">
        <v>19</v>
      </c>
      <c r="J30" s="1" t="s">
        <v>20</v>
      </c>
    </row>
    <row r="31">
      <c r="A31" s="1"/>
      <c r="D31" s="5"/>
      <c r="E31" s="6"/>
      <c r="H31" s="1"/>
      <c r="I31" s="1"/>
      <c r="J31" s="1"/>
    </row>
    <row r="32">
      <c r="A32" s="1"/>
      <c r="D32" s="5"/>
      <c r="E32" s="6"/>
      <c r="H32" s="1"/>
      <c r="I32" s="1"/>
      <c r="J32" s="1"/>
    </row>
    <row r="33">
      <c r="A33" s="1"/>
      <c r="D33" s="5"/>
      <c r="E33" s="6"/>
      <c r="H33" s="7">
        <f>$I$33+$J$33</f>
        <v>22416.5777</v>
      </c>
      <c r="I33" s="7">
        <f t="shared" ref="I33:J33" si="8">I$53+I$65+I$77+I$89+I$101+I$113+I$125+I$137+I$149+I$161</f>
        <v>-2215.863944</v>
      </c>
      <c r="J33" s="7">
        <f t="shared" si="8"/>
        <v>24632.44164</v>
      </c>
    </row>
    <row r="34">
      <c r="A34" s="1"/>
      <c r="D34" s="5"/>
      <c r="E34" s="6"/>
      <c r="H34" s="7"/>
      <c r="I34" s="7"/>
      <c r="J34" s="7"/>
    </row>
    <row r="35">
      <c r="A35" s="1"/>
      <c r="D35" s="5"/>
      <c r="E35" s="6"/>
      <c r="F35" s="6"/>
      <c r="H35" s="7"/>
      <c r="I35" s="7"/>
      <c r="J35" s="7"/>
    </row>
    <row r="36">
      <c r="A36" s="1"/>
      <c r="D36" s="5"/>
      <c r="E36" s="6"/>
      <c r="H36" s="7"/>
      <c r="I36" s="7"/>
      <c r="J36" s="7"/>
    </row>
    <row r="37">
      <c r="A37" s="1"/>
      <c r="D37" s="5"/>
      <c r="E37" s="6"/>
      <c r="H37" s="7"/>
      <c r="I37" s="7"/>
      <c r="J37" s="7"/>
    </row>
    <row r="38">
      <c r="A38" s="1"/>
      <c r="D38" s="5"/>
      <c r="E38" s="6"/>
      <c r="H38" s="7"/>
      <c r="I38" s="7"/>
      <c r="J38" s="7"/>
    </row>
    <row r="39">
      <c r="A39" s="1"/>
      <c r="D39" s="5"/>
      <c r="E39" s="6"/>
      <c r="H39" s="7"/>
      <c r="I39" s="7"/>
      <c r="J39" s="7"/>
    </row>
    <row r="40">
      <c r="A40" s="1"/>
    </row>
    <row r="41">
      <c r="B41" s="1" t="s">
        <v>20</v>
      </c>
      <c r="C41" s="1" t="s">
        <v>25</v>
      </c>
      <c r="D41" s="9" t="s">
        <v>26</v>
      </c>
      <c r="E41" s="9" t="s">
        <v>27</v>
      </c>
      <c r="F41" s="9" t="s">
        <v>28</v>
      </c>
      <c r="G41" s="9"/>
      <c r="H41" s="9" t="s">
        <v>29</v>
      </c>
      <c r="I41" s="9" t="s">
        <v>27</v>
      </c>
      <c r="J41" s="9" t="s">
        <v>28</v>
      </c>
    </row>
    <row r="42">
      <c r="A42" s="1" t="s">
        <v>82</v>
      </c>
      <c r="B42" s="1">
        <f>+$B$5</f>
        <v>30500</v>
      </c>
      <c r="C42" s="1">
        <v>1.0</v>
      </c>
      <c r="D42" s="6">
        <f t="shared" ref="D42:D53" si="9">+$N$13</f>
        <v>331.0051478</v>
      </c>
      <c r="E42" s="6">
        <f>+$B$5*$L$13</f>
        <v>139.7916667</v>
      </c>
      <c r="F42" s="6">
        <f t="shared" ref="F42:F161" si="10">+$D42-ABS($E42)</f>
        <v>191.2134811</v>
      </c>
      <c r="G42" s="6"/>
      <c r="H42" s="6"/>
      <c r="I42" s="6"/>
      <c r="J42" s="6"/>
    </row>
    <row r="43">
      <c r="A43" s="1">
        <f>$K$13</f>
        <v>5.5</v>
      </c>
      <c r="B43" s="7">
        <f t="shared" ref="B43:B53" si="11">+$B42-($N$13-($B42*$L$13))</f>
        <v>30308.78652</v>
      </c>
      <c r="C43" s="1">
        <v>2.0</v>
      </c>
      <c r="D43" s="6">
        <f t="shared" si="9"/>
        <v>331.0051478</v>
      </c>
      <c r="E43" s="6">
        <f t="shared" ref="E43:E53" si="12">+$B43*$L$13</f>
        <v>138.9152715</v>
      </c>
      <c r="F43" s="6">
        <f t="shared" si="10"/>
        <v>192.0898762</v>
      </c>
      <c r="G43" s="6"/>
      <c r="H43" s="6"/>
      <c r="I43" s="6"/>
      <c r="J43" s="6"/>
    </row>
    <row r="44">
      <c r="B44" s="7">
        <f t="shared" si="11"/>
        <v>30116.69664</v>
      </c>
      <c r="C44" s="1">
        <v>3.0</v>
      </c>
      <c r="D44" s="6">
        <f t="shared" si="9"/>
        <v>331.0051478</v>
      </c>
      <c r="E44" s="6">
        <f t="shared" si="12"/>
        <v>138.0348596</v>
      </c>
      <c r="F44" s="6">
        <f t="shared" si="10"/>
        <v>192.9702882</v>
      </c>
      <c r="G44" s="6"/>
      <c r="H44" s="6"/>
      <c r="I44" s="6"/>
      <c r="J44" s="6"/>
    </row>
    <row r="45">
      <c r="B45" s="7">
        <f t="shared" si="11"/>
        <v>29923.72635</v>
      </c>
      <c r="C45" s="1">
        <v>4.0</v>
      </c>
      <c r="D45" s="6">
        <f t="shared" si="9"/>
        <v>331.0051478</v>
      </c>
      <c r="E45" s="6">
        <f t="shared" si="12"/>
        <v>137.1504125</v>
      </c>
      <c r="F45" s="6">
        <f t="shared" si="10"/>
        <v>193.8547353</v>
      </c>
      <c r="G45" s="6"/>
      <c r="H45" s="6"/>
      <c r="I45" s="6"/>
      <c r="J45" s="6"/>
    </row>
    <row r="46">
      <c r="B46" s="7">
        <f t="shared" si="11"/>
        <v>29729.87162</v>
      </c>
      <c r="C46" s="1">
        <v>5.0</v>
      </c>
      <c r="D46" s="6">
        <f t="shared" si="9"/>
        <v>331.0051478</v>
      </c>
      <c r="E46" s="6">
        <f t="shared" si="12"/>
        <v>136.2619116</v>
      </c>
      <c r="F46" s="6">
        <f t="shared" si="10"/>
        <v>194.7432362</v>
      </c>
      <c r="G46" s="6"/>
      <c r="H46" s="6"/>
      <c r="I46" s="6"/>
      <c r="J46" s="6"/>
    </row>
    <row r="47">
      <c r="B47" s="7">
        <f t="shared" si="11"/>
        <v>29535.12838</v>
      </c>
      <c r="C47" s="1">
        <v>6.0</v>
      </c>
      <c r="D47" s="6">
        <f t="shared" si="9"/>
        <v>331.0051478</v>
      </c>
      <c r="E47" s="6">
        <f t="shared" si="12"/>
        <v>135.3693384</v>
      </c>
      <c r="F47" s="6">
        <f t="shared" si="10"/>
        <v>195.6358094</v>
      </c>
      <c r="G47" s="6"/>
      <c r="H47" s="6"/>
      <c r="I47" s="6"/>
      <c r="J47" s="6"/>
    </row>
    <row r="48">
      <c r="B48" s="7">
        <f t="shared" si="11"/>
        <v>29339.49257</v>
      </c>
      <c r="C48" s="1">
        <v>7.0</v>
      </c>
      <c r="D48" s="6">
        <f t="shared" si="9"/>
        <v>331.0051478</v>
      </c>
      <c r="E48" s="6">
        <f t="shared" si="12"/>
        <v>134.4726743</v>
      </c>
      <c r="F48" s="6">
        <f t="shared" si="10"/>
        <v>196.5324735</v>
      </c>
      <c r="G48" s="6"/>
      <c r="H48" s="6"/>
      <c r="I48" s="6"/>
      <c r="J48" s="6"/>
    </row>
    <row r="49">
      <c r="B49" s="7">
        <f t="shared" si="11"/>
        <v>29142.9601</v>
      </c>
      <c r="C49" s="1">
        <v>8.0</v>
      </c>
      <c r="D49" s="6">
        <f t="shared" si="9"/>
        <v>331.0051478</v>
      </c>
      <c r="E49" s="6">
        <f t="shared" si="12"/>
        <v>133.5719005</v>
      </c>
      <c r="F49" s="6">
        <f t="shared" si="10"/>
        <v>197.4332473</v>
      </c>
      <c r="G49" s="6"/>
      <c r="H49" s="6"/>
      <c r="I49" s="6"/>
      <c r="J49" s="6"/>
    </row>
    <row r="50">
      <c r="B50" s="7">
        <f t="shared" si="11"/>
        <v>28945.52685</v>
      </c>
      <c r="C50" s="1">
        <v>9.0</v>
      </c>
      <c r="D50" s="6">
        <f t="shared" si="9"/>
        <v>331.0051478</v>
      </c>
      <c r="E50" s="6">
        <f t="shared" si="12"/>
        <v>132.6669981</v>
      </c>
      <c r="F50" s="6">
        <f t="shared" si="10"/>
        <v>198.3381497</v>
      </c>
      <c r="G50" s="6"/>
      <c r="H50" s="6"/>
      <c r="I50" s="6"/>
      <c r="J50" s="6"/>
    </row>
    <row r="51">
      <c r="B51" s="7">
        <f t="shared" si="11"/>
        <v>28747.1887</v>
      </c>
      <c r="C51" s="1">
        <v>10.0</v>
      </c>
      <c r="D51" s="6">
        <f t="shared" si="9"/>
        <v>331.0051478</v>
      </c>
      <c r="E51" s="6">
        <f t="shared" si="12"/>
        <v>131.7579482</v>
      </c>
      <c r="F51" s="6">
        <f t="shared" si="10"/>
        <v>199.2471996</v>
      </c>
      <c r="G51" s="6"/>
      <c r="H51" s="6"/>
      <c r="I51" s="6"/>
      <c r="J51" s="6"/>
    </row>
    <row r="52">
      <c r="B52" s="7">
        <f t="shared" si="11"/>
        <v>28547.9415</v>
      </c>
      <c r="C52" s="1">
        <v>11.0</v>
      </c>
      <c r="D52" s="6">
        <f t="shared" si="9"/>
        <v>331.0051478</v>
      </c>
      <c r="E52" s="6">
        <f t="shared" si="12"/>
        <v>130.8447319</v>
      </c>
      <c r="F52" s="6">
        <f t="shared" si="10"/>
        <v>200.1604159</v>
      </c>
      <c r="G52" s="6"/>
      <c r="H52" s="6"/>
      <c r="I52" s="6"/>
      <c r="J52" s="6"/>
    </row>
    <row r="53">
      <c r="A53" s="28" t="s">
        <v>83</v>
      </c>
      <c r="B53" s="7">
        <f t="shared" si="11"/>
        <v>28347.78109</v>
      </c>
      <c r="C53" s="12">
        <v>12.0</v>
      </c>
      <c r="D53" s="11">
        <f t="shared" si="9"/>
        <v>331.0051478</v>
      </c>
      <c r="E53" s="11">
        <f t="shared" si="12"/>
        <v>129.92733</v>
      </c>
      <c r="F53" s="11">
        <f t="shared" si="10"/>
        <v>201.0778178</v>
      </c>
      <c r="G53" s="6"/>
      <c r="H53" s="6">
        <f t="shared" ref="H53:J53" si="13">+SUM(D$42:D$53)</f>
        <v>3972.061773</v>
      </c>
      <c r="I53" s="6">
        <f t="shared" si="13"/>
        <v>1618.765043</v>
      </c>
      <c r="J53" s="6">
        <f t="shared" si="13"/>
        <v>2353.29673</v>
      </c>
    </row>
    <row r="54">
      <c r="A54" s="1" t="s">
        <v>82</v>
      </c>
      <c r="B54" s="6">
        <f>+$A$56-($N$14-($A$56*$L$14))</f>
        <v>27642.46518</v>
      </c>
      <c r="C54" s="1">
        <v>13.0</v>
      </c>
      <c r="D54" s="6">
        <f t="shared" ref="D54:D65" si="14">$N$14</f>
        <v>331.0051478</v>
      </c>
      <c r="E54" s="6">
        <f t="shared" ref="E54:E65" si="15">+$B54*$L$14</f>
        <v>126.6946321</v>
      </c>
      <c r="F54" s="6">
        <f t="shared" si="10"/>
        <v>204.3105157</v>
      </c>
      <c r="G54" s="6"/>
      <c r="H54" s="6"/>
      <c r="I54" s="6"/>
      <c r="J54" s="6"/>
    </row>
    <row r="55">
      <c r="A55" s="1">
        <f>$K$14</f>
        <v>5.5</v>
      </c>
      <c r="B55" s="6">
        <f t="shared" ref="B55:B65" si="16">+$B54-($N$14-($B54*$L$14))</f>
        <v>27438.15466</v>
      </c>
      <c r="C55" s="1">
        <v>14.0</v>
      </c>
      <c r="D55" s="6">
        <f t="shared" si="14"/>
        <v>331.0051478</v>
      </c>
      <c r="E55" s="6">
        <f t="shared" si="15"/>
        <v>125.7582089</v>
      </c>
      <c r="F55" s="6">
        <f t="shared" si="10"/>
        <v>205.2469389</v>
      </c>
      <c r="G55" s="6"/>
      <c r="H55" s="6"/>
      <c r="I55" s="6"/>
      <c r="J55" s="6"/>
    </row>
    <row r="56">
      <c r="A56" s="7">
        <f>$B53-$R$13</f>
        <v>27845.84354</v>
      </c>
      <c r="B56" s="6">
        <f t="shared" si="16"/>
        <v>27232.90772</v>
      </c>
      <c r="C56" s="1">
        <v>15.0</v>
      </c>
      <c r="D56" s="6">
        <f t="shared" si="14"/>
        <v>331.0051478</v>
      </c>
      <c r="E56" s="6">
        <f t="shared" si="15"/>
        <v>124.8174937</v>
      </c>
      <c r="F56" s="6">
        <f t="shared" si="10"/>
        <v>206.187654</v>
      </c>
      <c r="G56" s="6"/>
      <c r="H56" s="6"/>
      <c r="I56" s="6"/>
      <c r="J56" s="6"/>
    </row>
    <row r="57">
      <c r="B57" s="6">
        <f t="shared" si="16"/>
        <v>27026.72007</v>
      </c>
      <c r="C57" s="1">
        <v>16.0</v>
      </c>
      <c r="D57" s="6">
        <f t="shared" si="14"/>
        <v>331.0051478</v>
      </c>
      <c r="E57" s="6">
        <f t="shared" si="15"/>
        <v>123.872467</v>
      </c>
      <c r="F57" s="6">
        <f t="shared" si="10"/>
        <v>207.1326808</v>
      </c>
      <c r="G57" s="6"/>
      <c r="H57" s="6"/>
      <c r="I57" s="6"/>
      <c r="J57" s="6"/>
    </row>
    <row r="58">
      <c r="B58" s="6">
        <f t="shared" si="16"/>
        <v>26819.58739</v>
      </c>
      <c r="C58" s="1">
        <v>17.0</v>
      </c>
      <c r="D58" s="6">
        <f t="shared" si="14"/>
        <v>331.0051478</v>
      </c>
      <c r="E58" s="6">
        <f t="shared" si="15"/>
        <v>122.9231089</v>
      </c>
      <c r="F58" s="6">
        <f t="shared" si="10"/>
        <v>208.0820389</v>
      </c>
      <c r="G58" s="6"/>
      <c r="H58" s="6"/>
      <c r="I58" s="6"/>
      <c r="J58" s="6"/>
    </row>
    <row r="59">
      <c r="B59" s="6">
        <f t="shared" si="16"/>
        <v>26611.50535</v>
      </c>
      <c r="C59" s="1">
        <v>18.0</v>
      </c>
      <c r="D59" s="6">
        <f t="shared" si="14"/>
        <v>331.0051478</v>
      </c>
      <c r="E59" s="6">
        <f t="shared" si="15"/>
        <v>121.9693995</v>
      </c>
      <c r="F59" s="6">
        <f t="shared" si="10"/>
        <v>209.0357483</v>
      </c>
      <c r="G59" s="6"/>
      <c r="H59" s="6"/>
      <c r="I59" s="6"/>
      <c r="J59" s="6"/>
    </row>
    <row r="60">
      <c r="B60" s="6">
        <f t="shared" si="16"/>
        <v>26402.4696</v>
      </c>
      <c r="C60" s="1">
        <v>19.0</v>
      </c>
      <c r="D60" s="6">
        <f t="shared" si="14"/>
        <v>331.0051478</v>
      </c>
      <c r="E60" s="6">
        <f t="shared" si="15"/>
        <v>121.011319</v>
      </c>
      <c r="F60" s="6">
        <f t="shared" si="10"/>
        <v>209.9938288</v>
      </c>
      <c r="G60" s="6"/>
      <c r="H60" s="6"/>
      <c r="I60" s="6"/>
      <c r="J60" s="6"/>
    </row>
    <row r="61">
      <c r="B61" s="6">
        <f t="shared" si="16"/>
        <v>26192.47577</v>
      </c>
      <c r="C61" s="1">
        <v>20.0</v>
      </c>
      <c r="D61" s="6">
        <f t="shared" si="14"/>
        <v>331.0051478</v>
      </c>
      <c r="E61" s="6">
        <f t="shared" si="15"/>
        <v>120.0488473</v>
      </c>
      <c r="F61" s="6">
        <f t="shared" si="10"/>
        <v>210.9563005</v>
      </c>
      <c r="G61" s="6"/>
      <c r="H61" s="6"/>
      <c r="I61" s="6"/>
      <c r="J61" s="6"/>
    </row>
    <row r="62">
      <c r="B62" s="6">
        <f t="shared" si="16"/>
        <v>25981.51947</v>
      </c>
      <c r="C62" s="1">
        <v>21.0</v>
      </c>
      <c r="D62" s="6">
        <f t="shared" si="14"/>
        <v>331.0051478</v>
      </c>
      <c r="E62" s="6">
        <f t="shared" si="15"/>
        <v>119.0819642</v>
      </c>
      <c r="F62" s="6">
        <f t="shared" si="10"/>
        <v>211.9231835</v>
      </c>
      <c r="G62" s="6"/>
      <c r="H62" s="6"/>
      <c r="I62" s="6"/>
      <c r="J62" s="6"/>
    </row>
    <row r="63">
      <c r="B63" s="6">
        <f t="shared" si="16"/>
        <v>25769.59629</v>
      </c>
      <c r="C63" s="1">
        <v>22.0</v>
      </c>
      <c r="D63" s="6">
        <f t="shared" si="14"/>
        <v>331.0051478</v>
      </c>
      <c r="E63" s="6">
        <f t="shared" si="15"/>
        <v>118.1106497</v>
      </c>
      <c r="F63" s="6">
        <f t="shared" si="10"/>
        <v>212.8944981</v>
      </c>
      <c r="G63" s="6"/>
      <c r="H63" s="6"/>
      <c r="I63" s="6"/>
      <c r="J63" s="6"/>
    </row>
    <row r="64">
      <c r="B64" s="6">
        <f t="shared" si="16"/>
        <v>25556.70179</v>
      </c>
      <c r="C64" s="1">
        <v>23.0</v>
      </c>
      <c r="D64" s="6">
        <f t="shared" si="14"/>
        <v>331.0051478</v>
      </c>
      <c r="E64" s="6">
        <f t="shared" si="15"/>
        <v>117.1348832</v>
      </c>
      <c r="F64" s="6">
        <f t="shared" si="10"/>
        <v>213.8702646</v>
      </c>
      <c r="G64" s="6"/>
      <c r="H64" s="6"/>
      <c r="I64" s="6"/>
      <c r="J64" s="6"/>
    </row>
    <row r="65">
      <c r="A65" s="28" t="s">
        <v>84</v>
      </c>
      <c r="B65" s="6">
        <f t="shared" si="16"/>
        <v>25342.83153</v>
      </c>
      <c r="C65" s="12">
        <v>24.0</v>
      </c>
      <c r="D65" s="11">
        <f t="shared" si="14"/>
        <v>331.0051478</v>
      </c>
      <c r="E65" s="11">
        <f t="shared" si="15"/>
        <v>116.1546445</v>
      </c>
      <c r="F65" s="11">
        <f t="shared" si="10"/>
        <v>214.8505033</v>
      </c>
      <c r="G65" s="6"/>
      <c r="H65" s="6">
        <f t="shared" ref="H65:J65" si="17">+SUM(D$54:D$65)</f>
        <v>3972.061773</v>
      </c>
      <c r="I65" s="6">
        <f t="shared" si="17"/>
        <v>1457.577618</v>
      </c>
      <c r="J65" s="6">
        <f t="shared" si="17"/>
        <v>2514.484155</v>
      </c>
    </row>
    <row r="66">
      <c r="A66" s="1" t="s">
        <v>82</v>
      </c>
      <c r="B66" s="6">
        <f>+$A$68-($N$15-($A$68*$L$15))</f>
        <v>24279.71472</v>
      </c>
      <c r="C66" s="1">
        <v>25.0</v>
      </c>
      <c r="D66" s="6">
        <f t="shared" ref="D66:D77" si="18">$N$15</f>
        <v>331.0051478</v>
      </c>
      <c r="E66" s="6">
        <f t="shared" ref="E66:E77" si="19">+$B66*$L$15</f>
        <v>111.2820258</v>
      </c>
      <c r="F66" s="6">
        <f t="shared" si="10"/>
        <v>219.723122</v>
      </c>
      <c r="G66" s="6"/>
      <c r="H66" s="6"/>
      <c r="I66" s="6"/>
      <c r="J66" s="6"/>
    </row>
    <row r="67">
      <c r="A67" s="1">
        <f>$K$15</f>
        <v>5.5</v>
      </c>
      <c r="B67" s="6">
        <f t="shared" ref="B67:B77" si="20">+$B66-($N$15-($B66*$L$15))</f>
        <v>24059.9916</v>
      </c>
      <c r="C67" s="1">
        <v>26.0</v>
      </c>
      <c r="D67" s="6">
        <f t="shared" si="18"/>
        <v>331.0051478</v>
      </c>
      <c r="E67" s="6">
        <f t="shared" si="19"/>
        <v>110.2749615</v>
      </c>
      <c r="F67" s="6">
        <f t="shared" si="10"/>
        <v>220.7301863</v>
      </c>
      <c r="G67" s="6"/>
      <c r="H67" s="6"/>
      <c r="I67" s="6"/>
      <c r="J67" s="6"/>
    </row>
    <row r="68">
      <c r="A68" s="7">
        <f>$B65-$R$14</f>
        <v>24498.43537</v>
      </c>
      <c r="B68" s="6">
        <f t="shared" si="20"/>
        <v>23839.26141</v>
      </c>
      <c r="C68" s="1">
        <v>27.0</v>
      </c>
      <c r="D68" s="6">
        <f t="shared" si="18"/>
        <v>331.0051478</v>
      </c>
      <c r="E68" s="6">
        <f t="shared" si="19"/>
        <v>109.2632815</v>
      </c>
      <c r="F68" s="6">
        <f t="shared" si="10"/>
        <v>221.7418663</v>
      </c>
      <c r="G68" s="6"/>
      <c r="H68" s="6"/>
      <c r="I68" s="6"/>
      <c r="J68" s="6"/>
    </row>
    <row r="69">
      <c r="B69" s="6">
        <f t="shared" si="20"/>
        <v>23617.51954</v>
      </c>
      <c r="C69" s="1">
        <v>28.0</v>
      </c>
      <c r="D69" s="6">
        <f t="shared" si="18"/>
        <v>331.0051478</v>
      </c>
      <c r="E69" s="6">
        <f t="shared" si="19"/>
        <v>108.2469646</v>
      </c>
      <c r="F69" s="6">
        <f t="shared" si="10"/>
        <v>222.7581832</v>
      </c>
      <c r="G69" s="6"/>
      <c r="H69" s="6"/>
      <c r="I69" s="6"/>
      <c r="J69" s="6"/>
    </row>
    <row r="70">
      <c r="B70" s="6">
        <f t="shared" si="20"/>
        <v>23394.76136</v>
      </c>
      <c r="C70" s="1">
        <v>29.0</v>
      </c>
      <c r="D70" s="6">
        <f t="shared" si="18"/>
        <v>331.0051478</v>
      </c>
      <c r="E70" s="6">
        <f t="shared" si="19"/>
        <v>107.2259896</v>
      </c>
      <c r="F70" s="6">
        <f t="shared" si="10"/>
        <v>223.7791582</v>
      </c>
      <c r="G70" s="6"/>
      <c r="H70" s="6"/>
      <c r="I70" s="6"/>
      <c r="J70" s="6"/>
    </row>
    <row r="71">
      <c r="B71" s="6">
        <f t="shared" si="20"/>
        <v>23170.9822</v>
      </c>
      <c r="C71" s="1">
        <v>30.0</v>
      </c>
      <c r="D71" s="6">
        <f t="shared" si="18"/>
        <v>331.0051478</v>
      </c>
      <c r="E71" s="6">
        <f t="shared" si="19"/>
        <v>106.2003351</v>
      </c>
      <c r="F71" s="6">
        <f t="shared" si="10"/>
        <v>224.8048127</v>
      </c>
      <c r="G71" s="6"/>
      <c r="H71" s="6"/>
      <c r="I71" s="6"/>
      <c r="J71" s="6"/>
    </row>
    <row r="72">
      <c r="B72" s="6">
        <f t="shared" si="20"/>
        <v>22946.17739</v>
      </c>
      <c r="C72" s="1">
        <v>31.0</v>
      </c>
      <c r="D72" s="6">
        <f t="shared" si="18"/>
        <v>331.0051478</v>
      </c>
      <c r="E72" s="6">
        <f t="shared" si="19"/>
        <v>105.1699797</v>
      </c>
      <c r="F72" s="6">
        <f t="shared" si="10"/>
        <v>225.8351681</v>
      </c>
      <c r="G72" s="6"/>
      <c r="H72" s="6"/>
      <c r="I72" s="6"/>
      <c r="J72" s="6"/>
    </row>
    <row r="73">
      <c r="B73" s="6">
        <f t="shared" si="20"/>
        <v>22720.34222</v>
      </c>
      <c r="C73" s="1">
        <v>32.0</v>
      </c>
      <c r="D73" s="6">
        <f t="shared" si="18"/>
        <v>331.0051478</v>
      </c>
      <c r="E73" s="6">
        <f t="shared" si="19"/>
        <v>104.1349019</v>
      </c>
      <c r="F73" s="6">
        <f t="shared" si="10"/>
        <v>226.8702459</v>
      </c>
      <c r="G73" s="6"/>
      <c r="H73" s="6"/>
      <c r="I73" s="6"/>
      <c r="J73" s="6"/>
    </row>
    <row r="74">
      <c r="B74" s="6">
        <f t="shared" si="20"/>
        <v>22493.47198</v>
      </c>
      <c r="C74" s="1">
        <v>33.0</v>
      </c>
      <c r="D74" s="6">
        <f t="shared" si="18"/>
        <v>331.0051478</v>
      </c>
      <c r="E74" s="6">
        <f t="shared" si="19"/>
        <v>103.0950799</v>
      </c>
      <c r="F74" s="6">
        <f t="shared" si="10"/>
        <v>227.9100679</v>
      </c>
      <c r="G74" s="6"/>
      <c r="H74" s="6"/>
      <c r="I74" s="6"/>
      <c r="J74" s="6"/>
    </row>
    <row r="75">
      <c r="B75" s="6">
        <f t="shared" si="20"/>
        <v>22265.56191</v>
      </c>
      <c r="C75" s="1">
        <v>34.0</v>
      </c>
      <c r="D75" s="6">
        <f t="shared" si="18"/>
        <v>331.0051478</v>
      </c>
      <c r="E75" s="6">
        <f t="shared" si="19"/>
        <v>102.0504921</v>
      </c>
      <c r="F75" s="6">
        <f t="shared" si="10"/>
        <v>228.9546557</v>
      </c>
      <c r="G75" s="6"/>
      <c r="H75" s="6"/>
      <c r="I75" s="6"/>
      <c r="J75" s="6"/>
    </row>
    <row r="76">
      <c r="B76" s="6">
        <f t="shared" si="20"/>
        <v>22036.60725</v>
      </c>
      <c r="C76" s="1">
        <v>35.0</v>
      </c>
      <c r="D76" s="6">
        <f t="shared" si="18"/>
        <v>331.0051478</v>
      </c>
      <c r="E76" s="6">
        <f t="shared" si="19"/>
        <v>101.0011166</v>
      </c>
      <c r="F76" s="6">
        <f t="shared" si="10"/>
        <v>230.0040312</v>
      </c>
      <c r="G76" s="6"/>
      <c r="H76" s="6"/>
      <c r="I76" s="6"/>
      <c r="J76" s="6"/>
    </row>
    <row r="77">
      <c r="A77" s="28" t="s">
        <v>85</v>
      </c>
      <c r="B77" s="6">
        <f t="shared" si="20"/>
        <v>21806.60322</v>
      </c>
      <c r="C77" s="12">
        <v>36.0</v>
      </c>
      <c r="D77" s="11">
        <f t="shared" si="18"/>
        <v>331.0051478</v>
      </c>
      <c r="E77" s="11">
        <f t="shared" si="19"/>
        <v>99.94693143</v>
      </c>
      <c r="F77" s="11">
        <f t="shared" si="10"/>
        <v>231.0582163</v>
      </c>
      <c r="G77" s="6"/>
      <c r="H77" s="6">
        <f t="shared" ref="H77:J77" si="21">+SUM(D$66:D$77)</f>
        <v>3972.061773</v>
      </c>
      <c r="I77" s="6">
        <f t="shared" si="21"/>
        <v>1267.89206</v>
      </c>
      <c r="J77" s="6">
        <f t="shared" si="21"/>
        <v>2704.169714</v>
      </c>
    </row>
    <row r="78">
      <c r="A78" s="1" t="s">
        <v>82</v>
      </c>
      <c r="B78" s="6">
        <f>+$A80-($N$16-($A80*$L$16))</f>
        <v>20148.52921</v>
      </c>
      <c r="C78" s="1">
        <v>37.0</v>
      </c>
      <c r="D78" s="6">
        <f t="shared" ref="D78:D89" si="22">$N$16</f>
        <v>331.0051478</v>
      </c>
      <c r="E78" s="6">
        <f t="shared" ref="E78:E89" si="23">+$B78*$L$16</f>
        <v>92.34742554</v>
      </c>
      <c r="F78" s="6">
        <f t="shared" si="10"/>
        <v>238.6577222</v>
      </c>
      <c r="G78" s="6"/>
      <c r="H78" s="6"/>
      <c r="I78" s="6"/>
      <c r="J78" s="6"/>
    </row>
    <row r="79">
      <c r="A79" s="1">
        <f>$K$16</f>
        <v>5.5</v>
      </c>
      <c r="B79" s="6">
        <f t="shared" ref="B79:B89" si="24">+$B78-($N$16-($B78*$L$16))</f>
        <v>19909.87149</v>
      </c>
      <c r="C79" s="1">
        <v>38.0</v>
      </c>
      <c r="D79" s="6">
        <f t="shared" si="22"/>
        <v>331.0051478</v>
      </c>
      <c r="E79" s="6">
        <f t="shared" si="23"/>
        <v>91.25357765</v>
      </c>
      <c r="F79" s="6">
        <f t="shared" si="10"/>
        <v>239.7515701</v>
      </c>
      <c r="G79" s="6"/>
      <c r="H79" s="6"/>
      <c r="I79" s="6"/>
      <c r="J79" s="6"/>
    </row>
    <row r="80">
      <c r="A80" s="7">
        <f>$B77-$R$15</f>
        <v>20386.09807</v>
      </c>
      <c r="B80" s="6">
        <f t="shared" si="24"/>
        <v>19670.11992</v>
      </c>
      <c r="C80" s="1">
        <v>39.0</v>
      </c>
      <c r="D80" s="6">
        <f t="shared" si="22"/>
        <v>331.0051478</v>
      </c>
      <c r="E80" s="6">
        <f t="shared" si="23"/>
        <v>90.15471629</v>
      </c>
      <c r="F80" s="6">
        <f t="shared" si="10"/>
        <v>240.8504315</v>
      </c>
      <c r="G80" s="6"/>
      <c r="H80" s="6"/>
      <c r="I80" s="6"/>
      <c r="J80" s="6"/>
    </row>
    <row r="81">
      <c r="B81" s="6">
        <f t="shared" si="24"/>
        <v>19429.26949</v>
      </c>
      <c r="C81" s="1">
        <v>40.0</v>
      </c>
      <c r="D81" s="6">
        <f t="shared" si="22"/>
        <v>331.0051478</v>
      </c>
      <c r="E81" s="6">
        <f t="shared" si="23"/>
        <v>89.05081847</v>
      </c>
      <c r="F81" s="6">
        <f t="shared" si="10"/>
        <v>241.9543293</v>
      </c>
      <c r="G81" s="6"/>
      <c r="H81" s="6"/>
      <c r="I81" s="6"/>
      <c r="J81" s="6"/>
    </row>
    <row r="82">
      <c r="B82" s="6">
        <f t="shared" si="24"/>
        <v>19187.31516</v>
      </c>
      <c r="C82" s="1">
        <v>41.0</v>
      </c>
      <c r="D82" s="6">
        <f t="shared" si="22"/>
        <v>331.0051478</v>
      </c>
      <c r="E82" s="6">
        <f t="shared" si="23"/>
        <v>87.94186113</v>
      </c>
      <c r="F82" s="6">
        <f t="shared" si="10"/>
        <v>243.0632866</v>
      </c>
      <c r="G82" s="6"/>
      <c r="H82" s="6"/>
      <c r="I82" s="6"/>
      <c r="J82" s="6"/>
    </row>
    <row r="83">
      <c r="B83" s="6">
        <f t="shared" si="24"/>
        <v>18944.25187</v>
      </c>
      <c r="C83" s="1">
        <v>42.0</v>
      </c>
      <c r="D83" s="6">
        <f t="shared" si="22"/>
        <v>331.0051478</v>
      </c>
      <c r="E83" s="6">
        <f t="shared" si="23"/>
        <v>86.82782107</v>
      </c>
      <c r="F83" s="6">
        <f t="shared" si="10"/>
        <v>244.1773267</v>
      </c>
      <c r="G83" s="6"/>
      <c r="H83" s="6"/>
      <c r="I83" s="6"/>
      <c r="J83" s="6"/>
    </row>
    <row r="84">
      <c r="B84" s="6">
        <f t="shared" si="24"/>
        <v>18700.07454</v>
      </c>
      <c r="C84" s="1">
        <v>43.0</v>
      </c>
      <c r="D84" s="6">
        <f t="shared" si="22"/>
        <v>331.0051478</v>
      </c>
      <c r="E84" s="6">
        <f t="shared" si="23"/>
        <v>85.70867499</v>
      </c>
      <c r="F84" s="6">
        <f t="shared" si="10"/>
        <v>245.2964728</v>
      </c>
      <c r="G84" s="6"/>
      <c r="H84" s="6"/>
      <c r="I84" s="6"/>
      <c r="J84" s="6"/>
    </row>
    <row r="85">
      <c r="B85" s="6">
        <f t="shared" si="24"/>
        <v>18454.77807</v>
      </c>
      <c r="C85" s="1">
        <v>44.0</v>
      </c>
      <c r="D85" s="6">
        <f t="shared" si="22"/>
        <v>331.0051478</v>
      </c>
      <c r="E85" s="6">
        <f t="shared" si="23"/>
        <v>84.58439949</v>
      </c>
      <c r="F85" s="6">
        <f t="shared" si="10"/>
        <v>246.4207483</v>
      </c>
      <c r="G85" s="6"/>
      <c r="H85" s="6"/>
      <c r="I85" s="6"/>
      <c r="J85" s="6"/>
    </row>
    <row r="86">
      <c r="B86" s="6">
        <f t="shared" si="24"/>
        <v>18208.35732</v>
      </c>
      <c r="C86" s="1">
        <v>45.0</v>
      </c>
      <c r="D86" s="6">
        <f t="shared" si="22"/>
        <v>331.0051478</v>
      </c>
      <c r="E86" s="6">
        <f t="shared" si="23"/>
        <v>83.45497106</v>
      </c>
      <c r="F86" s="6">
        <f t="shared" si="10"/>
        <v>247.5501767</v>
      </c>
      <c r="G86" s="6"/>
      <c r="H86" s="6"/>
      <c r="I86" s="6"/>
      <c r="J86" s="6"/>
    </row>
    <row r="87">
      <c r="B87" s="6">
        <f t="shared" si="24"/>
        <v>17960.80714</v>
      </c>
      <c r="C87" s="1">
        <v>46.0</v>
      </c>
      <c r="D87" s="6">
        <f t="shared" si="22"/>
        <v>331.0051478</v>
      </c>
      <c r="E87" s="6">
        <f t="shared" si="23"/>
        <v>82.32036608</v>
      </c>
      <c r="F87" s="6">
        <f t="shared" si="10"/>
        <v>248.6847817</v>
      </c>
      <c r="G87" s="6"/>
      <c r="H87" s="6"/>
      <c r="I87" s="6"/>
      <c r="J87" s="6"/>
    </row>
    <row r="88">
      <c r="B88" s="6">
        <f t="shared" si="24"/>
        <v>17712.12236</v>
      </c>
      <c r="C88" s="1">
        <v>47.0</v>
      </c>
      <c r="D88" s="6">
        <f t="shared" si="22"/>
        <v>331.0051478</v>
      </c>
      <c r="E88" s="6">
        <f t="shared" si="23"/>
        <v>81.18056083</v>
      </c>
      <c r="F88" s="6">
        <f t="shared" si="10"/>
        <v>249.8245869</v>
      </c>
      <c r="G88" s="6"/>
      <c r="H88" s="6"/>
      <c r="I88" s="6"/>
      <c r="J88" s="6"/>
    </row>
    <row r="89">
      <c r="A89" s="28" t="s">
        <v>86</v>
      </c>
      <c r="B89" s="6">
        <f t="shared" si="24"/>
        <v>17462.29778</v>
      </c>
      <c r="C89" s="12">
        <v>48.0</v>
      </c>
      <c r="D89" s="11">
        <f t="shared" si="22"/>
        <v>331.0051478</v>
      </c>
      <c r="E89" s="11">
        <f t="shared" si="23"/>
        <v>80.03553147</v>
      </c>
      <c r="F89" s="11">
        <f t="shared" si="10"/>
        <v>250.9696163</v>
      </c>
      <c r="G89" s="6"/>
      <c r="H89" s="6">
        <f t="shared" ref="H89:J89" si="25">+SUM(D$78:D$89)</f>
        <v>3972.061773</v>
      </c>
      <c r="I89" s="6">
        <f t="shared" si="25"/>
        <v>1034.860724</v>
      </c>
      <c r="J89" s="6">
        <f t="shared" si="25"/>
        <v>2937.201049</v>
      </c>
    </row>
    <row r="90">
      <c r="A90" s="1" t="s">
        <v>82</v>
      </c>
      <c r="B90" s="6">
        <f>+$A$92-($N$17-($A$92*$L$17))</f>
        <v>14810.69752</v>
      </c>
      <c r="C90" s="1">
        <v>49.0</v>
      </c>
      <c r="D90" s="6">
        <f t="shared" ref="D90:D101" si="26">$N$17</f>
        <v>331.0051478</v>
      </c>
      <c r="E90" s="6">
        <f t="shared" ref="E90:E101" si="27">+$B90*$L$17</f>
        <v>67.88236361</v>
      </c>
      <c r="F90" s="6">
        <f t="shared" si="10"/>
        <v>263.1227842</v>
      </c>
      <c r="G90" s="6"/>
      <c r="H90" s="6"/>
      <c r="I90" s="6"/>
      <c r="J90" s="6"/>
    </row>
    <row r="91">
      <c r="A91" s="1">
        <f>$K$17</f>
        <v>5.5</v>
      </c>
      <c r="B91" s="6">
        <f t="shared" ref="B91:B101" si="28">+$B90-($N$17-($B90*$L$17))</f>
        <v>14547.57473</v>
      </c>
      <c r="C91" s="1">
        <v>50.0</v>
      </c>
      <c r="D91" s="6">
        <f t="shared" si="26"/>
        <v>331.0051478</v>
      </c>
      <c r="E91" s="6">
        <f t="shared" si="27"/>
        <v>66.67638418</v>
      </c>
      <c r="F91" s="6">
        <f t="shared" si="10"/>
        <v>264.3287636</v>
      </c>
      <c r="G91" s="6"/>
      <c r="H91" s="6"/>
      <c r="I91" s="6"/>
      <c r="J91" s="6"/>
    </row>
    <row r="92">
      <c r="A92" s="7">
        <f>$B89-$R$16</f>
        <v>15072.61982</v>
      </c>
      <c r="B92" s="6">
        <f t="shared" si="28"/>
        <v>14283.24597</v>
      </c>
      <c r="C92" s="1">
        <v>51.0</v>
      </c>
      <c r="D92" s="6">
        <f t="shared" si="26"/>
        <v>331.0051478</v>
      </c>
      <c r="E92" s="6">
        <f t="shared" si="27"/>
        <v>65.46487735</v>
      </c>
      <c r="F92" s="6">
        <f t="shared" si="10"/>
        <v>265.5402704</v>
      </c>
      <c r="G92" s="6"/>
      <c r="H92" s="6"/>
      <c r="I92" s="6"/>
      <c r="J92" s="6"/>
    </row>
    <row r="93">
      <c r="B93" s="6">
        <f t="shared" si="28"/>
        <v>14017.7057</v>
      </c>
      <c r="C93" s="1">
        <v>52.0</v>
      </c>
      <c r="D93" s="6">
        <f t="shared" si="26"/>
        <v>331.0051478</v>
      </c>
      <c r="E93" s="6">
        <f t="shared" si="27"/>
        <v>64.24781778</v>
      </c>
      <c r="F93" s="6">
        <f t="shared" si="10"/>
        <v>266.75733</v>
      </c>
      <c r="G93" s="6"/>
      <c r="H93" s="6"/>
      <c r="I93" s="6"/>
      <c r="J93" s="6"/>
    </row>
    <row r="94">
      <c r="B94" s="6">
        <f t="shared" si="28"/>
        <v>13750.94837</v>
      </c>
      <c r="C94" s="1">
        <v>53.0</v>
      </c>
      <c r="D94" s="6">
        <f t="shared" si="26"/>
        <v>331.0051478</v>
      </c>
      <c r="E94" s="6">
        <f t="shared" si="27"/>
        <v>63.02518002</v>
      </c>
      <c r="F94" s="6">
        <f t="shared" si="10"/>
        <v>267.9799678</v>
      </c>
      <c r="G94" s="6"/>
      <c r="H94" s="6"/>
      <c r="I94" s="6"/>
      <c r="J94" s="6"/>
    </row>
    <row r="95">
      <c r="B95" s="6">
        <f t="shared" si="28"/>
        <v>13482.9684</v>
      </c>
      <c r="C95" s="1">
        <v>54.0</v>
      </c>
      <c r="D95" s="6">
        <f t="shared" si="26"/>
        <v>331.0051478</v>
      </c>
      <c r="E95" s="6">
        <f t="shared" si="27"/>
        <v>61.7969385</v>
      </c>
      <c r="F95" s="6">
        <f t="shared" si="10"/>
        <v>269.2082093</v>
      </c>
      <c r="G95" s="6"/>
      <c r="H95" s="6"/>
      <c r="I95" s="6"/>
      <c r="J95" s="6"/>
    </row>
    <row r="96">
      <c r="B96" s="6">
        <f t="shared" si="28"/>
        <v>13213.76019</v>
      </c>
      <c r="C96" s="1">
        <v>55.0</v>
      </c>
      <c r="D96" s="6">
        <f t="shared" si="26"/>
        <v>331.0051478</v>
      </c>
      <c r="E96" s="6">
        <f t="shared" si="27"/>
        <v>60.56306754</v>
      </c>
      <c r="F96" s="6">
        <f t="shared" si="10"/>
        <v>270.4420802</v>
      </c>
      <c r="G96" s="6"/>
      <c r="H96" s="6"/>
      <c r="I96" s="6"/>
      <c r="J96" s="6"/>
    </row>
    <row r="97">
      <c r="B97" s="6">
        <f t="shared" si="28"/>
        <v>12943.31811</v>
      </c>
      <c r="C97" s="1">
        <v>56.0</v>
      </c>
      <c r="D97" s="6">
        <f t="shared" si="26"/>
        <v>331.0051478</v>
      </c>
      <c r="E97" s="6">
        <f t="shared" si="27"/>
        <v>59.32354134</v>
      </c>
      <c r="F97" s="6">
        <f t="shared" si="10"/>
        <v>271.6816064</v>
      </c>
      <c r="G97" s="6"/>
      <c r="H97" s="6"/>
      <c r="I97" s="6"/>
      <c r="J97" s="6"/>
    </row>
    <row r="98">
      <c r="B98" s="6">
        <f t="shared" si="28"/>
        <v>12671.6365</v>
      </c>
      <c r="C98" s="1">
        <v>57.0</v>
      </c>
      <c r="D98" s="6">
        <f t="shared" si="26"/>
        <v>331.0051478</v>
      </c>
      <c r="E98" s="6">
        <f t="shared" si="27"/>
        <v>58.07833397</v>
      </c>
      <c r="F98" s="6">
        <f t="shared" si="10"/>
        <v>272.9268138</v>
      </c>
      <c r="G98" s="6"/>
      <c r="H98" s="6"/>
      <c r="I98" s="6"/>
      <c r="J98" s="6"/>
    </row>
    <row r="99">
      <c r="B99" s="6">
        <f t="shared" si="28"/>
        <v>12398.70969</v>
      </c>
      <c r="C99" s="1">
        <v>58.0</v>
      </c>
      <c r="D99" s="6">
        <f t="shared" si="26"/>
        <v>331.0051478</v>
      </c>
      <c r="E99" s="6">
        <f t="shared" si="27"/>
        <v>56.82741941</v>
      </c>
      <c r="F99" s="6">
        <f t="shared" si="10"/>
        <v>274.1777284</v>
      </c>
      <c r="G99" s="6"/>
      <c r="H99" s="6"/>
      <c r="I99" s="6"/>
      <c r="J99" s="6"/>
    </row>
    <row r="100">
      <c r="B100" s="6">
        <f t="shared" si="28"/>
        <v>12124.53196</v>
      </c>
      <c r="C100" s="1">
        <v>59.0</v>
      </c>
      <c r="D100" s="6">
        <f t="shared" si="26"/>
        <v>331.0051478</v>
      </c>
      <c r="E100" s="6">
        <f t="shared" si="27"/>
        <v>55.57077149</v>
      </c>
      <c r="F100" s="6">
        <f t="shared" si="10"/>
        <v>275.4343763</v>
      </c>
      <c r="G100" s="6"/>
      <c r="H100" s="6"/>
      <c r="I100" s="6"/>
      <c r="J100" s="6"/>
    </row>
    <row r="101">
      <c r="A101" s="28" t="s">
        <v>87</v>
      </c>
      <c r="B101" s="6">
        <f t="shared" si="28"/>
        <v>11849.09758</v>
      </c>
      <c r="C101" s="12">
        <v>60.0</v>
      </c>
      <c r="D101" s="11">
        <f t="shared" si="26"/>
        <v>331.0051478</v>
      </c>
      <c r="E101" s="11">
        <f t="shared" si="27"/>
        <v>54.30836393</v>
      </c>
      <c r="F101" s="11">
        <f t="shared" si="10"/>
        <v>276.6967838</v>
      </c>
      <c r="G101" s="6"/>
      <c r="H101" s="6">
        <f t="shared" ref="H101:J101" si="29">+SUM(D$90:D$101)</f>
        <v>3972.061773</v>
      </c>
      <c r="I101" s="6">
        <f t="shared" si="29"/>
        <v>733.7650591</v>
      </c>
      <c r="J101" s="6">
        <f t="shared" si="29"/>
        <v>3238.296714</v>
      </c>
    </row>
    <row r="102">
      <c r="A102" s="1" t="s">
        <v>82</v>
      </c>
      <c r="B102" s="6">
        <f>+$A104-($N$18-($A104*$L$18))</f>
        <v>7533.883843</v>
      </c>
      <c r="C102" s="1">
        <v>61.0</v>
      </c>
      <c r="D102" s="6">
        <f t="shared" ref="D102:D113" si="30">$N$18</f>
        <v>331.0051478</v>
      </c>
      <c r="E102" s="6">
        <f t="shared" ref="E102:E113" si="31">+$B102*$L$18</f>
        <v>34.53030095</v>
      </c>
      <c r="F102" s="6">
        <f t="shared" si="10"/>
        <v>296.4748468</v>
      </c>
      <c r="G102" s="6"/>
      <c r="H102" s="6"/>
      <c r="I102" s="6"/>
      <c r="J102" s="6"/>
    </row>
    <row r="103">
      <c r="A103" s="1">
        <f>$K$18</f>
        <v>5.5</v>
      </c>
      <c r="B103" s="6">
        <f t="shared" ref="B103:B113" si="32">+$B102-($N$18-($B102*$L$18))</f>
        <v>7237.408996</v>
      </c>
      <c r="C103" s="1">
        <v>62.0</v>
      </c>
      <c r="D103" s="6">
        <f t="shared" si="30"/>
        <v>331.0051478</v>
      </c>
      <c r="E103" s="6">
        <f t="shared" si="31"/>
        <v>33.1714579</v>
      </c>
      <c r="F103" s="6">
        <f t="shared" si="10"/>
        <v>297.8336899</v>
      </c>
      <c r="G103" s="6"/>
      <c r="H103" s="6"/>
      <c r="I103" s="6"/>
      <c r="J103" s="6"/>
    </row>
    <row r="104">
      <c r="A104" s="7">
        <f>$B101-$R$17</f>
        <v>7829.006046</v>
      </c>
      <c r="B104" s="6">
        <f t="shared" si="32"/>
        <v>6939.575306</v>
      </c>
      <c r="C104" s="1">
        <v>63.0</v>
      </c>
      <c r="D104" s="6">
        <f t="shared" si="30"/>
        <v>331.0051478</v>
      </c>
      <c r="E104" s="6">
        <f t="shared" si="31"/>
        <v>31.80638682</v>
      </c>
      <c r="F104" s="6">
        <f t="shared" si="10"/>
        <v>299.198761</v>
      </c>
      <c r="G104" s="6"/>
      <c r="H104" s="6"/>
      <c r="I104" s="6"/>
      <c r="J104" s="6"/>
    </row>
    <row r="105">
      <c r="B105" s="6">
        <f t="shared" si="32"/>
        <v>6640.376545</v>
      </c>
      <c r="C105" s="1">
        <v>64.0</v>
      </c>
      <c r="D105" s="6">
        <f t="shared" si="30"/>
        <v>331.0051478</v>
      </c>
      <c r="E105" s="6">
        <f t="shared" si="31"/>
        <v>30.43505917</v>
      </c>
      <c r="F105" s="6">
        <f t="shared" si="10"/>
        <v>300.5700886</v>
      </c>
      <c r="G105" s="6"/>
      <c r="H105" s="6"/>
      <c r="I105" s="6"/>
      <c r="J105" s="6"/>
    </row>
    <row r="106">
      <c r="B106" s="6">
        <f t="shared" si="32"/>
        <v>6339.806457</v>
      </c>
      <c r="C106" s="1">
        <v>65.0</v>
      </c>
      <c r="D106" s="6">
        <f t="shared" si="30"/>
        <v>331.0051478</v>
      </c>
      <c r="E106" s="6">
        <f t="shared" si="31"/>
        <v>29.05744626</v>
      </c>
      <c r="F106" s="6">
        <f t="shared" si="10"/>
        <v>301.9477015</v>
      </c>
      <c r="G106" s="6"/>
      <c r="H106" s="6"/>
      <c r="I106" s="6"/>
      <c r="J106" s="6"/>
    </row>
    <row r="107">
      <c r="B107" s="6">
        <f t="shared" si="32"/>
        <v>6037.858755</v>
      </c>
      <c r="C107" s="1">
        <v>66.0</v>
      </c>
      <c r="D107" s="6">
        <f t="shared" si="30"/>
        <v>331.0051478</v>
      </c>
      <c r="E107" s="6">
        <f t="shared" si="31"/>
        <v>27.67351929</v>
      </c>
      <c r="F107" s="6">
        <f t="shared" si="10"/>
        <v>303.3316285</v>
      </c>
      <c r="G107" s="6"/>
      <c r="H107" s="6"/>
      <c r="I107" s="6"/>
      <c r="J107" s="6"/>
    </row>
    <row r="108">
      <c r="B108" s="6">
        <f t="shared" si="32"/>
        <v>5734.527127</v>
      </c>
      <c r="C108" s="1">
        <v>67.0</v>
      </c>
      <c r="D108" s="6">
        <f t="shared" si="30"/>
        <v>331.0051478</v>
      </c>
      <c r="E108" s="6">
        <f t="shared" si="31"/>
        <v>26.28324933</v>
      </c>
      <c r="F108" s="6">
        <f t="shared" si="10"/>
        <v>304.7218984</v>
      </c>
      <c r="G108" s="6"/>
      <c r="H108" s="6"/>
      <c r="I108" s="6"/>
      <c r="J108" s="6"/>
    </row>
    <row r="109">
      <c r="B109" s="6">
        <f t="shared" si="32"/>
        <v>5429.805228</v>
      </c>
      <c r="C109" s="1">
        <v>68.0</v>
      </c>
      <c r="D109" s="6">
        <f t="shared" si="30"/>
        <v>331.0051478</v>
      </c>
      <c r="E109" s="6">
        <f t="shared" si="31"/>
        <v>24.8866073</v>
      </c>
      <c r="F109" s="6">
        <f t="shared" si="10"/>
        <v>306.1185405</v>
      </c>
      <c r="G109" s="6"/>
      <c r="H109" s="6"/>
      <c r="I109" s="6"/>
      <c r="J109" s="6"/>
    </row>
    <row r="110">
      <c r="B110" s="6">
        <f t="shared" si="32"/>
        <v>5123.686688</v>
      </c>
      <c r="C110" s="1">
        <v>69.0</v>
      </c>
      <c r="D110" s="6">
        <f t="shared" si="30"/>
        <v>331.0051478</v>
      </c>
      <c r="E110" s="6">
        <f t="shared" si="31"/>
        <v>23.48356398</v>
      </c>
      <c r="F110" s="6">
        <f t="shared" si="10"/>
        <v>307.5215838</v>
      </c>
      <c r="G110" s="6"/>
      <c r="H110" s="6"/>
      <c r="I110" s="6"/>
      <c r="J110" s="6"/>
    </row>
    <row r="111">
      <c r="B111" s="6">
        <f t="shared" si="32"/>
        <v>4816.165104</v>
      </c>
      <c r="C111" s="1">
        <v>70.0</v>
      </c>
      <c r="D111" s="6">
        <f t="shared" si="30"/>
        <v>331.0051478</v>
      </c>
      <c r="E111" s="6">
        <f t="shared" si="31"/>
        <v>22.07409006</v>
      </c>
      <c r="F111" s="6">
        <f t="shared" si="10"/>
        <v>308.9310577</v>
      </c>
      <c r="G111" s="6"/>
      <c r="H111" s="6"/>
      <c r="I111" s="6"/>
      <c r="J111" s="6"/>
    </row>
    <row r="112">
      <c r="B112" s="6">
        <f t="shared" si="32"/>
        <v>4507.234046</v>
      </c>
      <c r="C112" s="1">
        <v>71.0</v>
      </c>
      <c r="D112" s="6">
        <f t="shared" si="30"/>
        <v>331.0051478</v>
      </c>
      <c r="E112" s="6">
        <f t="shared" si="31"/>
        <v>20.65815604</v>
      </c>
      <c r="F112" s="6">
        <f t="shared" si="10"/>
        <v>310.3469917</v>
      </c>
      <c r="G112" s="6"/>
      <c r="H112" s="6"/>
      <c r="I112" s="6"/>
      <c r="J112" s="6"/>
    </row>
    <row r="113">
      <c r="A113" s="28" t="s">
        <v>88</v>
      </c>
      <c r="B113" s="6">
        <f t="shared" si="32"/>
        <v>4196.887054</v>
      </c>
      <c r="C113" s="12">
        <v>72.0</v>
      </c>
      <c r="D113" s="11">
        <f t="shared" si="30"/>
        <v>331.0051478</v>
      </c>
      <c r="E113" s="11">
        <f t="shared" si="31"/>
        <v>19.23573233</v>
      </c>
      <c r="F113" s="11">
        <f t="shared" si="10"/>
        <v>311.7694154</v>
      </c>
      <c r="G113" s="6"/>
      <c r="H113" s="6">
        <f t="shared" ref="H113:J113" si="33">+SUM(D$102:D$113)</f>
        <v>3972.061773</v>
      </c>
      <c r="I113" s="6">
        <f t="shared" si="33"/>
        <v>323.2955694</v>
      </c>
      <c r="J113" s="6">
        <f t="shared" si="33"/>
        <v>3648.766204</v>
      </c>
    </row>
    <row r="114">
      <c r="A114" s="1" t="s">
        <v>82</v>
      </c>
      <c r="B114" s="6">
        <f>+$A116-($N$19-($A116*$L$19))</f>
        <v>-2908.771815</v>
      </c>
      <c r="C114" s="1">
        <v>73.0</v>
      </c>
      <c r="D114" s="6">
        <f t="shared" ref="D114:D125" si="34">$N$19</f>
        <v>331.0051478</v>
      </c>
      <c r="E114" s="6">
        <f t="shared" ref="E114:E125" si="35">+$B114*$L$19</f>
        <v>-13.33187082</v>
      </c>
      <c r="F114" s="6">
        <f t="shared" si="10"/>
        <v>317.673277</v>
      </c>
      <c r="G114" s="6"/>
      <c r="H114" s="6"/>
      <c r="I114" s="6"/>
      <c r="J114" s="6"/>
    </row>
    <row r="115">
      <c r="A115" s="1">
        <f>$K$19</f>
        <v>5.5</v>
      </c>
      <c r="B115" s="6">
        <f t="shared" ref="B115:B125" si="36">+$B114-($N$19-($B114*$L$19))</f>
        <v>-3253.108833</v>
      </c>
      <c r="C115" s="1">
        <v>74.0</v>
      </c>
      <c r="D115" s="6">
        <f t="shared" si="34"/>
        <v>331.0051478</v>
      </c>
      <c r="E115" s="6">
        <f t="shared" si="35"/>
        <v>-14.91008215</v>
      </c>
      <c r="F115" s="6">
        <f t="shared" si="10"/>
        <v>316.0950656</v>
      </c>
      <c r="G115" s="6"/>
      <c r="H115" s="6"/>
      <c r="I115" s="6"/>
      <c r="J115" s="6"/>
    </row>
    <row r="116">
      <c r="A116" s="7">
        <f>$B113-$R$18</f>
        <v>-2566.005807</v>
      </c>
      <c r="B116" s="6">
        <f t="shared" si="36"/>
        <v>-3599.024063</v>
      </c>
      <c r="C116" s="1">
        <v>75.0</v>
      </c>
      <c r="D116" s="6">
        <f t="shared" si="34"/>
        <v>331.0051478</v>
      </c>
      <c r="E116" s="6">
        <f t="shared" si="35"/>
        <v>-16.49552696</v>
      </c>
      <c r="F116" s="6">
        <f t="shared" si="10"/>
        <v>314.5096208</v>
      </c>
      <c r="G116" s="6"/>
      <c r="H116" s="6"/>
      <c r="I116" s="6"/>
      <c r="J116" s="6"/>
    </row>
    <row r="117">
      <c r="B117" s="6">
        <f t="shared" si="36"/>
        <v>-3946.524738</v>
      </c>
      <c r="C117" s="1">
        <v>76.0</v>
      </c>
      <c r="D117" s="6">
        <f t="shared" si="34"/>
        <v>331.0051478</v>
      </c>
      <c r="E117" s="6">
        <f t="shared" si="35"/>
        <v>-18.08823838</v>
      </c>
      <c r="F117" s="6">
        <f t="shared" si="10"/>
        <v>312.9169094</v>
      </c>
      <c r="G117" s="6"/>
      <c r="H117" s="6"/>
      <c r="I117" s="6"/>
      <c r="J117" s="6"/>
    </row>
    <row r="118">
      <c r="B118" s="6">
        <f t="shared" si="36"/>
        <v>-4295.618124</v>
      </c>
      <c r="C118" s="1">
        <v>77.0</v>
      </c>
      <c r="D118" s="6">
        <f t="shared" si="34"/>
        <v>331.0051478</v>
      </c>
      <c r="E118" s="6">
        <f t="shared" si="35"/>
        <v>-19.68824974</v>
      </c>
      <c r="F118" s="6">
        <f t="shared" si="10"/>
        <v>311.316898</v>
      </c>
      <c r="G118" s="6"/>
      <c r="H118" s="6"/>
      <c r="I118" s="6"/>
      <c r="J118" s="6"/>
    </row>
    <row r="119">
      <c r="B119" s="6">
        <f t="shared" si="36"/>
        <v>-4646.311522</v>
      </c>
      <c r="C119" s="1">
        <v>78.0</v>
      </c>
      <c r="D119" s="6">
        <f t="shared" si="34"/>
        <v>331.0051478</v>
      </c>
      <c r="E119" s="6">
        <f t="shared" si="35"/>
        <v>-21.29559447</v>
      </c>
      <c r="F119" s="6">
        <f t="shared" si="10"/>
        <v>309.7095533</v>
      </c>
      <c r="G119" s="6"/>
      <c r="H119" s="6"/>
      <c r="I119" s="6"/>
      <c r="J119" s="6"/>
    </row>
    <row r="120">
      <c r="B120" s="6">
        <f t="shared" si="36"/>
        <v>-4998.612264</v>
      </c>
      <c r="C120" s="1">
        <v>79.0</v>
      </c>
      <c r="D120" s="6">
        <f t="shared" si="34"/>
        <v>331.0051478</v>
      </c>
      <c r="E120" s="6">
        <f t="shared" si="35"/>
        <v>-22.91030621</v>
      </c>
      <c r="F120" s="6">
        <f t="shared" si="10"/>
        <v>308.0948416</v>
      </c>
      <c r="G120" s="6"/>
      <c r="H120" s="6"/>
      <c r="I120" s="6"/>
      <c r="J120" s="6"/>
    </row>
    <row r="121">
      <c r="B121" s="6">
        <f t="shared" si="36"/>
        <v>-5352.527718</v>
      </c>
      <c r="C121" s="1">
        <v>80.0</v>
      </c>
      <c r="D121" s="6">
        <f t="shared" si="34"/>
        <v>331.0051478</v>
      </c>
      <c r="E121" s="6">
        <f t="shared" si="35"/>
        <v>-24.53241871</v>
      </c>
      <c r="F121" s="6">
        <f t="shared" si="10"/>
        <v>306.4727291</v>
      </c>
      <c r="G121" s="6"/>
      <c r="H121" s="6"/>
      <c r="I121" s="6"/>
      <c r="J121" s="6"/>
    </row>
    <row r="122">
      <c r="B122" s="6">
        <f t="shared" si="36"/>
        <v>-5708.065284</v>
      </c>
      <c r="C122" s="1">
        <v>81.0</v>
      </c>
      <c r="D122" s="6">
        <f t="shared" si="34"/>
        <v>331.0051478</v>
      </c>
      <c r="E122" s="6">
        <f t="shared" si="35"/>
        <v>-26.16196589</v>
      </c>
      <c r="F122" s="6">
        <f t="shared" si="10"/>
        <v>304.8431819</v>
      </c>
      <c r="G122" s="6"/>
      <c r="H122" s="6"/>
      <c r="I122" s="6"/>
      <c r="J122" s="6"/>
    </row>
    <row r="123">
      <c r="B123" s="6">
        <f t="shared" si="36"/>
        <v>-6065.232398</v>
      </c>
      <c r="C123" s="1">
        <v>82.0</v>
      </c>
      <c r="D123" s="6">
        <f t="shared" si="34"/>
        <v>331.0051478</v>
      </c>
      <c r="E123" s="6">
        <f t="shared" si="35"/>
        <v>-27.79898182</v>
      </c>
      <c r="F123" s="6">
        <f t="shared" si="10"/>
        <v>303.206166</v>
      </c>
      <c r="G123" s="6"/>
      <c r="H123" s="6"/>
      <c r="I123" s="6"/>
      <c r="J123" s="6"/>
    </row>
    <row r="124">
      <c r="B124" s="6">
        <f t="shared" si="36"/>
        <v>-6424.036528</v>
      </c>
      <c r="C124" s="1">
        <v>83.0</v>
      </c>
      <c r="D124" s="6">
        <f t="shared" si="34"/>
        <v>331.0051478</v>
      </c>
      <c r="E124" s="6">
        <f t="shared" si="35"/>
        <v>-29.44350075</v>
      </c>
      <c r="F124" s="6">
        <f t="shared" si="10"/>
        <v>301.561647</v>
      </c>
      <c r="G124" s="6"/>
      <c r="H124" s="6"/>
      <c r="I124" s="6"/>
      <c r="J124" s="6"/>
    </row>
    <row r="125">
      <c r="A125" s="28" t="s">
        <v>89</v>
      </c>
      <c r="B125" s="6">
        <f t="shared" si="36"/>
        <v>-6784.485176</v>
      </c>
      <c r="C125" s="12">
        <v>84.0</v>
      </c>
      <c r="D125" s="11">
        <f t="shared" si="34"/>
        <v>331.0051478</v>
      </c>
      <c r="E125" s="11">
        <f t="shared" si="35"/>
        <v>-31.09555706</v>
      </c>
      <c r="F125" s="11">
        <f t="shared" si="10"/>
        <v>299.9095907</v>
      </c>
      <c r="G125" s="6"/>
      <c r="H125" s="6">
        <f t="shared" ref="H125:J125" si="37">+SUM(D$114:D$125)</f>
        <v>3972.061773</v>
      </c>
      <c r="I125" s="6">
        <f t="shared" si="37"/>
        <v>-265.752293</v>
      </c>
      <c r="J125" s="6">
        <f t="shared" si="37"/>
        <v>3706.30948</v>
      </c>
    </row>
    <row r="126">
      <c r="A126" s="1" t="s">
        <v>82</v>
      </c>
      <c r="B126" s="6">
        <f>+$A128-($N$20-($A128*$L$20))</f>
        <v>-18575.76505</v>
      </c>
      <c r="C126" s="1">
        <v>85.0</v>
      </c>
      <c r="D126" s="6">
        <f t="shared" ref="D126:D137" si="38">$N$20</f>
        <v>331.0051478</v>
      </c>
      <c r="E126" s="6">
        <f t="shared" ref="E126:E137" si="39">+$B126*$L$20</f>
        <v>-85.13892317</v>
      </c>
      <c r="F126" s="6">
        <f t="shared" si="10"/>
        <v>245.8662246</v>
      </c>
      <c r="G126" s="6"/>
      <c r="H126" s="6"/>
      <c r="I126" s="6"/>
      <c r="J126" s="6"/>
    </row>
    <row r="127">
      <c r="A127" s="1">
        <f>$K$20</f>
        <v>5.5</v>
      </c>
      <c r="B127" s="6">
        <f t="shared" ref="B127:B137" si="40">+$B126-($N$20-($B126*$L$20))</f>
        <v>-18991.90913</v>
      </c>
      <c r="C127" s="1">
        <v>86.0</v>
      </c>
      <c r="D127" s="6">
        <f t="shared" si="38"/>
        <v>331.0051478</v>
      </c>
      <c r="E127" s="6">
        <f t="shared" si="39"/>
        <v>-87.04625016</v>
      </c>
      <c r="F127" s="6">
        <f t="shared" si="10"/>
        <v>243.9588976</v>
      </c>
      <c r="G127" s="6"/>
      <c r="H127" s="6"/>
      <c r="I127" s="6"/>
      <c r="J127" s="6"/>
    </row>
    <row r="128">
      <c r="A128" s="7">
        <f>$B125-$R$19</f>
        <v>-18161.51961</v>
      </c>
      <c r="B128" s="6">
        <f t="shared" si="40"/>
        <v>-19409.96052</v>
      </c>
      <c r="C128" s="1">
        <v>87.0</v>
      </c>
      <c r="D128" s="6">
        <f t="shared" si="38"/>
        <v>331.0051478</v>
      </c>
      <c r="E128" s="6">
        <f t="shared" si="39"/>
        <v>-88.96231906</v>
      </c>
      <c r="F128" s="6">
        <f t="shared" si="10"/>
        <v>242.0428287</v>
      </c>
      <c r="G128" s="6"/>
      <c r="H128" s="6"/>
      <c r="I128" s="6"/>
      <c r="J128" s="6"/>
    </row>
    <row r="129">
      <c r="B129" s="6">
        <f t="shared" si="40"/>
        <v>-19829.92799</v>
      </c>
      <c r="C129" s="1">
        <v>88.0</v>
      </c>
      <c r="D129" s="6">
        <f t="shared" si="38"/>
        <v>331.0051478</v>
      </c>
      <c r="E129" s="6">
        <f t="shared" si="39"/>
        <v>-90.88716995</v>
      </c>
      <c r="F129" s="6">
        <f t="shared" si="10"/>
        <v>240.1179778</v>
      </c>
      <c r="G129" s="6"/>
      <c r="H129" s="6"/>
      <c r="I129" s="6"/>
      <c r="J129" s="6"/>
    </row>
    <row r="130">
      <c r="B130" s="6">
        <f t="shared" si="40"/>
        <v>-20251.82031</v>
      </c>
      <c r="C130" s="1">
        <v>89.0</v>
      </c>
      <c r="D130" s="6">
        <f t="shared" si="38"/>
        <v>331.0051478</v>
      </c>
      <c r="E130" s="6">
        <f t="shared" si="39"/>
        <v>-92.82084308</v>
      </c>
      <c r="F130" s="6">
        <f t="shared" si="10"/>
        <v>238.1843047</v>
      </c>
      <c r="G130" s="6"/>
      <c r="H130" s="6"/>
      <c r="I130" s="6"/>
      <c r="J130" s="6"/>
    </row>
    <row r="131">
      <c r="B131" s="6">
        <f t="shared" si="40"/>
        <v>-20675.6463</v>
      </c>
      <c r="C131" s="1">
        <v>90.0</v>
      </c>
      <c r="D131" s="6">
        <f t="shared" si="38"/>
        <v>331.0051478</v>
      </c>
      <c r="E131" s="6">
        <f t="shared" si="39"/>
        <v>-94.76337887</v>
      </c>
      <c r="F131" s="6">
        <f t="shared" si="10"/>
        <v>236.2417689</v>
      </c>
      <c r="G131" s="6"/>
      <c r="H131" s="6"/>
      <c r="I131" s="6"/>
      <c r="J131" s="6"/>
    </row>
    <row r="132">
      <c r="B132" s="6">
        <f t="shared" si="40"/>
        <v>-21101.41483</v>
      </c>
      <c r="C132" s="1">
        <v>91.0</v>
      </c>
      <c r="D132" s="6">
        <f t="shared" si="38"/>
        <v>331.0051478</v>
      </c>
      <c r="E132" s="6">
        <f t="shared" si="39"/>
        <v>-96.71481795</v>
      </c>
      <c r="F132" s="6">
        <f t="shared" si="10"/>
        <v>234.2903298</v>
      </c>
      <c r="G132" s="6"/>
      <c r="H132" s="6"/>
      <c r="I132" s="6"/>
      <c r="J132" s="6"/>
    </row>
    <row r="133">
      <c r="B133" s="6">
        <f t="shared" si="40"/>
        <v>-21529.13479</v>
      </c>
      <c r="C133" s="1">
        <v>92.0</v>
      </c>
      <c r="D133" s="6">
        <f t="shared" si="38"/>
        <v>331.0051478</v>
      </c>
      <c r="E133" s="6">
        <f t="shared" si="39"/>
        <v>-98.67520113</v>
      </c>
      <c r="F133" s="6">
        <f t="shared" si="10"/>
        <v>232.3299467</v>
      </c>
      <c r="G133" s="6"/>
      <c r="H133" s="6"/>
      <c r="I133" s="6"/>
      <c r="J133" s="6"/>
    </row>
    <row r="134">
      <c r="B134" s="6">
        <f t="shared" si="40"/>
        <v>-21958.81514</v>
      </c>
      <c r="C134" s="1">
        <v>93.0</v>
      </c>
      <c r="D134" s="6">
        <f t="shared" si="38"/>
        <v>331.0051478</v>
      </c>
      <c r="E134" s="6">
        <f t="shared" si="39"/>
        <v>-100.6445694</v>
      </c>
      <c r="F134" s="6">
        <f t="shared" si="10"/>
        <v>230.3605784</v>
      </c>
      <c r="G134" s="6"/>
      <c r="H134" s="6"/>
      <c r="I134" s="6"/>
      <c r="J134" s="6"/>
    </row>
    <row r="135">
      <c r="B135" s="6">
        <f t="shared" si="40"/>
        <v>-22390.46486</v>
      </c>
      <c r="C135" s="1">
        <v>94.0</v>
      </c>
      <c r="D135" s="6">
        <f t="shared" si="38"/>
        <v>331.0051478</v>
      </c>
      <c r="E135" s="6">
        <f t="shared" si="39"/>
        <v>-102.6229639</v>
      </c>
      <c r="F135" s="6">
        <f t="shared" si="10"/>
        <v>228.3821839</v>
      </c>
      <c r="G135" s="6"/>
      <c r="H135" s="6"/>
      <c r="I135" s="6"/>
      <c r="J135" s="6"/>
    </row>
    <row r="136">
      <c r="B136" s="6">
        <f t="shared" si="40"/>
        <v>-22824.09297</v>
      </c>
      <c r="C136" s="1">
        <v>95.0</v>
      </c>
      <c r="D136" s="6">
        <f t="shared" si="38"/>
        <v>331.0051478</v>
      </c>
      <c r="E136" s="6">
        <f t="shared" si="39"/>
        <v>-104.6104261</v>
      </c>
      <c r="F136" s="6">
        <f t="shared" si="10"/>
        <v>226.3947217</v>
      </c>
      <c r="G136" s="6"/>
      <c r="H136" s="6"/>
      <c r="I136" s="6"/>
      <c r="J136" s="6"/>
    </row>
    <row r="137">
      <c r="A137" s="28" t="s">
        <v>90</v>
      </c>
      <c r="B137" s="6">
        <f t="shared" si="40"/>
        <v>-23259.70854</v>
      </c>
      <c r="C137" s="14">
        <v>96.0</v>
      </c>
      <c r="D137" s="29">
        <f t="shared" si="38"/>
        <v>331.0051478</v>
      </c>
      <c r="E137" s="29">
        <f t="shared" si="39"/>
        <v>-106.6069975</v>
      </c>
      <c r="F137" s="29">
        <f t="shared" si="10"/>
        <v>224.3981503</v>
      </c>
      <c r="G137" s="6"/>
      <c r="H137" s="6">
        <f t="shared" ref="H137:J137" si="41">+SUM(D$126:D$137)</f>
        <v>3972.061773</v>
      </c>
      <c r="I137" s="6">
        <f t="shared" si="41"/>
        <v>-1149.49386</v>
      </c>
      <c r="J137" s="6">
        <f t="shared" si="41"/>
        <v>2822.567913</v>
      </c>
    </row>
    <row r="138">
      <c r="A138" s="1" t="s">
        <v>82</v>
      </c>
      <c r="B138" s="6">
        <f>+$A140-($N$21-($A140*$L$21))</f>
        <v>-42924.32423</v>
      </c>
      <c r="C138" s="1">
        <v>97.0</v>
      </c>
      <c r="D138" s="6">
        <f t="shared" ref="D138:D149" si="42">$N$21</f>
        <v>331.0051478</v>
      </c>
      <c r="E138" s="6">
        <f t="shared" ref="E138:E149" si="43">+$B138*$L$21</f>
        <v>-196.736486</v>
      </c>
      <c r="F138" s="6">
        <f t="shared" si="10"/>
        <v>134.2686617</v>
      </c>
      <c r="G138" s="6"/>
      <c r="H138" s="6"/>
      <c r="I138" s="6"/>
      <c r="J138" s="6"/>
    </row>
    <row r="139">
      <c r="A139" s="1">
        <f>$K$21</f>
        <v>5.5</v>
      </c>
      <c r="B139" s="6">
        <f t="shared" ref="B139:B149" si="44">+$B138-($N$21-($B138*$L$21))</f>
        <v>-43452.06586</v>
      </c>
      <c r="C139" s="1">
        <v>98.0</v>
      </c>
      <c r="D139" s="6">
        <f t="shared" si="42"/>
        <v>331.0051478</v>
      </c>
      <c r="E139" s="6">
        <f t="shared" si="43"/>
        <v>-199.1553019</v>
      </c>
      <c r="F139" s="6">
        <f t="shared" si="10"/>
        <v>131.8498459</v>
      </c>
      <c r="G139" s="6"/>
      <c r="H139" s="6"/>
      <c r="I139" s="6"/>
      <c r="J139" s="6"/>
    </row>
    <row r="140">
      <c r="A140" s="7">
        <f>$B137-$R$20</f>
        <v>-42398.99037</v>
      </c>
      <c r="B140" s="6">
        <f t="shared" si="44"/>
        <v>-43982.22631</v>
      </c>
      <c r="C140" s="1">
        <v>99.0</v>
      </c>
      <c r="D140" s="6">
        <f t="shared" si="42"/>
        <v>331.0051478</v>
      </c>
      <c r="E140" s="6">
        <f t="shared" si="43"/>
        <v>-201.5852039</v>
      </c>
      <c r="F140" s="6">
        <f t="shared" si="10"/>
        <v>129.4199439</v>
      </c>
      <c r="G140" s="6"/>
      <c r="H140" s="6"/>
      <c r="I140" s="6"/>
      <c r="J140" s="6"/>
    </row>
    <row r="141">
      <c r="B141" s="6">
        <f t="shared" si="44"/>
        <v>-44514.81666</v>
      </c>
      <c r="C141" s="1">
        <v>100.0</v>
      </c>
      <c r="D141" s="6">
        <f t="shared" si="42"/>
        <v>331.0051478</v>
      </c>
      <c r="E141" s="6">
        <f t="shared" si="43"/>
        <v>-204.026243</v>
      </c>
      <c r="F141" s="6">
        <f t="shared" si="10"/>
        <v>126.9789047</v>
      </c>
      <c r="G141" s="6"/>
      <c r="H141" s="6"/>
      <c r="I141" s="6"/>
      <c r="J141" s="6"/>
    </row>
    <row r="142">
      <c r="B142" s="6">
        <f t="shared" si="44"/>
        <v>-45049.84805</v>
      </c>
      <c r="C142" s="1">
        <v>101.0</v>
      </c>
      <c r="D142" s="6">
        <f t="shared" si="42"/>
        <v>331.0051478</v>
      </c>
      <c r="E142" s="6">
        <f t="shared" si="43"/>
        <v>-206.4784702</v>
      </c>
      <c r="F142" s="6">
        <f t="shared" si="10"/>
        <v>124.5266775</v>
      </c>
      <c r="G142" s="6"/>
      <c r="H142" s="6"/>
      <c r="I142" s="6"/>
      <c r="J142" s="6"/>
    </row>
    <row r="143">
      <c r="B143" s="6">
        <f t="shared" si="44"/>
        <v>-45587.33167</v>
      </c>
      <c r="C143" s="1">
        <v>102.0</v>
      </c>
      <c r="D143" s="6">
        <f t="shared" si="42"/>
        <v>331.0051478</v>
      </c>
      <c r="E143" s="6">
        <f t="shared" si="43"/>
        <v>-208.9419368</v>
      </c>
      <c r="F143" s="6">
        <f t="shared" si="10"/>
        <v>122.0632109</v>
      </c>
      <c r="G143" s="6"/>
      <c r="H143" s="6"/>
      <c r="I143" s="6"/>
      <c r="J143" s="6"/>
    </row>
    <row r="144">
      <c r="B144" s="6">
        <f t="shared" si="44"/>
        <v>-46127.27876</v>
      </c>
      <c r="C144" s="1">
        <v>103.0</v>
      </c>
      <c r="D144" s="6">
        <f t="shared" si="42"/>
        <v>331.0051478</v>
      </c>
      <c r="E144" s="6">
        <f t="shared" si="43"/>
        <v>-211.4166943</v>
      </c>
      <c r="F144" s="6">
        <f t="shared" si="10"/>
        <v>119.5884535</v>
      </c>
      <c r="G144" s="6"/>
      <c r="H144" s="6"/>
      <c r="I144" s="6"/>
      <c r="J144" s="6"/>
    </row>
    <row r="145">
      <c r="B145" s="6">
        <f t="shared" si="44"/>
        <v>-46669.7006</v>
      </c>
      <c r="C145" s="1">
        <v>104.0</v>
      </c>
      <c r="D145" s="6">
        <f t="shared" si="42"/>
        <v>331.0051478</v>
      </c>
      <c r="E145" s="6">
        <f t="shared" si="43"/>
        <v>-213.9027944</v>
      </c>
      <c r="F145" s="6">
        <f t="shared" si="10"/>
        <v>117.1023534</v>
      </c>
      <c r="G145" s="6"/>
      <c r="H145" s="6"/>
      <c r="I145" s="6"/>
      <c r="J145" s="6"/>
    </row>
    <row r="146">
      <c r="B146" s="6">
        <f t="shared" si="44"/>
        <v>-47214.60854</v>
      </c>
      <c r="C146" s="1">
        <v>105.0</v>
      </c>
      <c r="D146" s="6">
        <f t="shared" si="42"/>
        <v>331.0051478</v>
      </c>
      <c r="E146" s="6">
        <f t="shared" si="43"/>
        <v>-216.4002891</v>
      </c>
      <c r="F146" s="6">
        <f t="shared" si="10"/>
        <v>114.6048586</v>
      </c>
      <c r="G146" s="6"/>
      <c r="H146" s="6"/>
      <c r="I146" s="6"/>
      <c r="J146" s="6"/>
    </row>
    <row r="147">
      <c r="B147" s="6">
        <f t="shared" si="44"/>
        <v>-47762.01398</v>
      </c>
      <c r="C147" s="1">
        <v>106.0</v>
      </c>
      <c r="D147" s="6">
        <f t="shared" si="42"/>
        <v>331.0051478</v>
      </c>
      <c r="E147" s="6">
        <f t="shared" si="43"/>
        <v>-218.9092307</v>
      </c>
      <c r="F147" s="6">
        <f t="shared" si="10"/>
        <v>112.095917</v>
      </c>
      <c r="G147" s="6"/>
      <c r="H147" s="6"/>
      <c r="I147" s="6"/>
      <c r="J147" s="6"/>
    </row>
    <row r="148">
      <c r="B148" s="6">
        <f t="shared" si="44"/>
        <v>-48311.92836</v>
      </c>
      <c r="C148" s="1">
        <v>107.0</v>
      </c>
      <c r="D148" s="6">
        <f t="shared" si="42"/>
        <v>331.0051478</v>
      </c>
      <c r="E148" s="6">
        <f t="shared" si="43"/>
        <v>-221.4296716</v>
      </c>
      <c r="F148" s="6">
        <f t="shared" si="10"/>
        <v>109.5754761</v>
      </c>
      <c r="G148" s="6"/>
      <c r="H148" s="6"/>
      <c r="I148" s="6"/>
      <c r="J148" s="6"/>
    </row>
    <row r="149">
      <c r="A149" s="28" t="s">
        <v>91</v>
      </c>
      <c r="B149" s="6">
        <f t="shared" si="44"/>
        <v>-48864.36318</v>
      </c>
      <c r="C149" s="12">
        <v>108.0</v>
      </c>
      <c r="D149" s="11">
        <f t="shared" si="42"/>
        <v>331.0051478</v>
      </c>
      <c r="E149" s="11">
        <f t="shared" si="43"/>
        <v>-223.9616646</v>
      </c>
      <c r="F149" s="11">
        <f t="shared" si="10"/>
        <v>107.0434832</v>
      </c>
      <c r="G149" s="6"/>
      <c r="H149" s="6">
        <f t="shared" ref="H149:J149" si="45">+SUM(D$138:D$149)</f>
        <v>3972.061773</v>
      </c>
      <c r="I149" s="6">
        <f t="shared" si="45"/>
        <v>-2522.943987</v>
      </c>
      <c r="J149" s="6">
        <f t="shared" si="45"/>
        <v>1449.117787</v>
      </c>
    </row>
    <row r="150">
      <c r="A150" s="1" t="s">
        <v>82</v>
      </c>
      <c r="B150" s="6">
        <f>+$A152-($N$22-($A152*$L$22))</f>
        <v>-81764.40565</v>
      </c>
      <c r="C150" s="1">
        <v>109.0</v>
      </c>
      <c r="D150" s="6">
        <f t="shared" ref="D150:D161" si="46">$N$22</f>
        <v>331.0051478</v>
      </c>
      <c r="E150" s="6">
        <f t="shared" ref="E150:E161" si="47">+$B150*$L$22</f>
        <v>-374.7535259</v>
      </c>
      <c r="F150" s="6">
        <f t="shared" si="10"/>
        <v>-43.74837812</v>
      </c>
      <c r="G150" s="6"/>
      <c r="H150" s="6"/>
      <c r="I150" s="6"/>
      <c r="J150" s="6"/>
    </row>
    <row r="151">
      <c r="A151" s="1">
        <f>$K$22</f>
        <v>5.5</v>
      </c>
      <c r="B151" s="6">
        <f t="shared" ref="B151:B161" si="48">+$B150-($N$22-($B150*$L$22))</f>
        <v>-82470.16433</v>
      </c>
      <c r="C151" s="1">
        <v>110.0</v>
      </c>
      <c r="D151" s="6">
        <f t="shared" si="46"/>
        <v>331.0051478</v>
      </c>
      <c r="E151" s="6">
        <f t="shared" si="47"/>
        <v>-377.9882532</v>
      </c>
      <c r="F151" s="6">
        <f t="shared" si="10"/>
        <v>-46.98310538</v>
      </c>
      <c r="G151" s="6"/>
      <c r="H151" s="6"/>
      <c r="I151" s="6"/>
      <c r="J151" s="6"/>
    </row>
    <row r="152">
      <c r="A152" s="7">
        <f>$B149-$R$21</f>
        <v>-81061.86695</v>
      </c>
      <c r="B152" s="6">
        <f t="shared" si="48"/>
        <v>-83179.15773</v>
      </c>
      <c r="C152" s="1">
        <v>111.0</v>
      </c>
      <c r="D152" s="6">
        <f t="shared" si="46"/>
        <v>331.0051478</v>
      </c>
      <c r="E152" s="6">
        <f t="shared" si="47"/>
        <v>-381.2378062</v>
      </c>
      <c r="F152" s="6">
        <f t="shared" si="10"/>
        <v>-50.23265847</v>
      </c>
      <c r="G152" s="6"/>
      <c r="H152" s="6"/>
      <c r="I152" s="6"/>
      <c r="J152" s="6"/>
    </row>
    <row r="153">
      <c r="B153" s="6">
        <f t="shared" si="48"/>
        <v>-83891.40068</v>
      </c>
      <c r="C153" s="1">
        <v>112.0</v>
      </c>
      <c r="D153" s="6">
        <f t="shared" si="46"/>
        <v>331.0051478</v>
      </c>
      <c r="E153" s="6">
        <f t="shared" si="47"/>
        <v>-384.5022531</v>
      </c>
      <c r="F153" s="6">
        <f t="shared" si="10"/>
        <v>-53.49710534</v>
      </c>
      <c r="G153" s="6"/>
      <c r="H153" s="6"/>
      <c r="I153" s="6"/>
      <c r="J153" s="6"/>
    </row>
    <row r="154">
      <c r="B154" s="6">
        <f t="shared" si="48"/>
        <v>-84606.90808</v>
      </c>
      <c r="C154" s="1">
        <v>113.0</v>
      </c>
      <c r="D154" s="6">
        <f t="shared" si="46"/>
        <v>331.0051478</v>
      </c>
      <c r="E154" s="6">
        <f t="shared" si="47"/>
        <v>-387.781662</v>
      </c>
      <c r="F154" s="6">
        <f t="shared" si="10"/>
        <v>-56.77651426</v>
      </c>
      <c r="G154" s="6"/>
      <c r="H154" s="6"/>
      <c r="I154" s="6"/>
      <c r="J154" s="6"/>
    </row>
    <row r="155">
      <c r="B155" s="6">
        <f t="shared" si="48"/>
        <v>-85325.69489</v>
      </c>
      <c r="C155" s="1">
        <v>114.0</v>
      </c>
      <c r="D155" s="6">
        <f t="shared" si="46"/>
        <v>331.0051478</v>
      </c>
      <c r="E155" s="6">
        <f t="shared" si="47"/>
        <v>-391.0761016</v>
      </c>
      <c r="F155" s="6">
        <f t="shared" si="10"/>
        <v>-60.0709538</v>
      </c>
      <c r="G155" s="6"/>
      <c r="H155" s="6"/>
      <c r="I155" s="6"/>
      <c r="J155" s="6"/>
    </row>
    <row r="156">
      <c r="B156" s="6">
        <f t="shared" si="48"/>
        <v>-86047.77614</v>
      </c>
      <c r="C156" s="1">
        <v>115.0</v>
      </c>
      <c r="D156" s="6">
        <f t="shared" si="46"/>
        <v>331.0051478</v>
      </c>
      <c r="E156" s="6">
        <f t="shared" si="47"/>
        <v>-394.3856406</v>
      </c>
      <c r="F156" s="6">
        <f t="shared" si="10"/>
        <v>-63.38049286</v>
      </c>
      <c r="G156" s="6"/>
      <c r="H156" s="6"/>
      <c r="I156" s="6"/>
      <c r="J156" s="6"/>
    </row>
    <row r="157">
      <c r="B157" s="6">
        <f t="shared" si="48"/>
        <v>-86773.16693</v>
      </c>
      <c r="C157" s="1">
        <v>116.0</v>
      </c>
      <c r="D157" s="6">
        <f t="shared" si="46"/>
        <v>331.0051478</v>
      </c>
      <c r="E157" s="6">
        <f t="shared" si="47"/>
        <v>-397.7103484</v>
      </c>
      <c r="F157" s="6">
        <f t="shared" si="10"/>
        <v>-66.70520064</v>
      </c>
      <c r="G157" s="6"/>
      <c r="H157" s="6"/>
      <c r="I157" s="6"/>
      <c r="J157" s="6"/>
    </row>
    <row r="158">
      <c r="B158" s="6">
        <f t="shared" si="48"/>
        <v>-87501.88242</v>
      </c>
      <c r="C158" s="1">
        <v>117.0</v>
      </c>
      <c r="D158" s="6">
        <f t="shared" si="46"/>
        <v>331.0051478</v>
      </c>
      <c r="E158" s="6">
        <f t="shared" si="47"/>
        <v>-401.0502944</v>
      </c>
      <c r="F158" s="6">
        <f t="shared" si="10"/>
        <v>-70.04514667</v>
      </c>
      <c r="G158" s="6"/>
      <c r="H158" s="6"/>
      <c r="I158" s="6"/>
      <c r="J158" s="6"/>
    </row>
    <row r="159">
      <c r="B159" s="6">
        <f t="shared" si="48"/>
        <v>-88233.93787</v>
      </c>
      <c r="C159" s="1">
        <v>118.0</v>
      </c>
      <c r="D159" s="6">
        <f t="shared" si="46"/>
        <v>331.0051478</v>
      </c>
      <c r="E159" s="6">
        <f t="shared" si="47"/>
        <v>-404.4055486</v>
      </c>
      <c r="F159" s="6">
        <f t="shared" si="10"/>
        <v>-73.40040078</v>
      </c>
      <c r="G159" s="6"/>
      <c r="H159" s="6"/>
      <c r="I159" s="6"/>
      <c r="J159" s="6"/>
    </row>
    <row r="160">
      <c r="B160" s="6">
        <f t="shared" si="48"/>
        <v>-88969.34856</v>
      </c>
      <c r="C160" s="1">
        <v>119.0</v>
      </c>
      <c r="D160" s="6">
        <f t="shared" si="46"/>
        <v>331.0051478</v>
      </c>
      <c r="E160" s="6">
        <f t="shared" si="47"/>
        <v>-407.7761809</v>
      </c>
      <c r="F160" s="6">
        <f t="shared" si="10"/>
        <v>-76.77103314</v>
      </c>
      <c r="G160" s="6"/>
      <c r="H160" s="6"/>
      <c r="I160" s="6"/>
      <c r="J160" s="6"/>
    </row>
    <row r="161">
      <c r="A161" s="28" t="s">
        <v>92</v>
      </c>
      <c r="B161" s="6">
        <f t="shared" si="48"/>
        <v>-89708.12989</v>
      </c>
      <c r="C161" s="12">
        <v>120.0</v>
      </c>
      <c r="D161" s="11">
        <f t="shared" si="46"/>
        <v>331.0051478</v>
      </c>
      <c r="E161" s="11">
        <f t="shared" si="47"/>
        <v>-411.162262</v>
      </c>
      <c r="F161" s="11">
        <f t="shared" si="10"/>
        <v>-80.15711423</v>
      </c>
      <c r="G161" s="6"/>
      <c r="H161" s="6">
        <f t="shared" ref="H161:J161" si="49">+SUM(D$150:D$161)</f>
        <v>3972.061773</v>
      </c>
      <c r="I161" s="6">
        <f t="shared" si="49"/>
        <v>-4713.829877</v>
      </c>
      <c r="J161" s="6">
        <f t="shared" si="49"/>
        <v>-741.7681037</v>
      </c>
    </row>
    <row r="175">
      <c r="A175" s="1" t="s">
        <v>100</v>
      </c>
      <c r="B175" s="33">
        <v>1.94E9</v>
      </c>
      <c r="D175" s="1" t="s">
        <v>101</v>
      </c>
      <c r="E175" s="8" t="s">
        <v>102</v>
      </c>
      <c r="F175" s="1" t="s">
        <v>103</v>
      </c>
    </row>
    <row r="176">
      <c r="A176" s="1" t="s">
        <v>105</v>
      </c>
      <c r="B176" s="33">
        <v>1.94E8</v>
      </c>
      <c r="D176" s="1">
        <v>1.0</v>
      </c>
      <c r="E176" s="3">
        <f t="shared" ref="E176:E185" si="50">$P13*$B$176</f>
        <v>3245862787</v>
      </c>
      <c r="F176" s="3">
        <f t="shared" ref="F176:F185" si="51">$E176-$B$175</f>
        <v>1305862787</v>
      </c>
      <c r="G176" s="30">
        <f t="shared" ref="G176:G185" si="52">F176*100/$B$175</f>
        <v>67.31251479</v>
      </c>
    </row>
    <row r="177">
      <c r="A177" s="1" t="s">
        <v>106</v>
      </c>
      <c r="B177" s="33">
        <v>1.94E8</v>
      </c>
      <c r="D177" s="1">
        <v>2.0</v>
      </c>
      <c r="E177" s="3">
        <f t="shared" si="50"/>
        <v>5460428466</v>
      </c>
      <c r="F177" s="3">
        <f t="shared" si="51"/>
        <v>3520428466</v>
      </c>
      <c r="G177" s="30">
        <f t="shared" si="52"/>
        <v>181.4653848</v>
      </c>
    </row>
    <row r="178">
      <c r="A178" s="1" t="s">
        <v>107</v>
      </c>
      <c r="B178" s="1">
        <f>$I$10</f>
        <v>70</v>
      </c>
      <c r="D178" s="1">
        <v>3.0</v>
      </c>
      <c r="E178" s="3">
        <f t="shared" si="50"/>
        <v>9185933289</v>
      </c>
      <c r="F178" s="3">
        <f t="shared" si="51"/>
        <v>7245933289</v>
      </c>
      <c r="G178" s="30">
        <f t="shared" si="52"/>
        <v>373.5017159</v>
      </c>
    </row>
    <row r="179">
      <c r="D179" s="1">
        <v>4.0</v>
      </c>
      <c r="E179" s="3">
        <f t="shared" si="50"/>
        <v>15453250771</v>
      </c>
      <c r="F179" s="3">
        <f t="shared" si="51"/>
        <v>13513250771</v>
      </c>
      <c r="G179" s="30">
        <f t="shared" si="52"/>
        <v>696.5593181</v>
      </c>
    </row>
    <row r="180">
      <c r="D180" s="1">
        <v>5.0</v>
      </c>
      <c r="E180" s="3">
        <f t="shared" si="50"/>
        <v>25996591949</v>
      </c>
      <c r="F180" s="3">
        <f t="shared" si="51"/>
        <v>24056591949</v>
      </c>
      <c r="G180" s="30">
        <f t="shared" si="52"/>
        <v>1240.030513</v>
      </c>
    </row>
    <row r="181">
      <c r="A181" s="1" t="s">
        <v>108</v>
      </c>
      <c r="B181" s="27">
        <f>$F185*100/($B$177*10)</f>
        <v>17955.00085</v>
      </c>
      <c r="D181" s="1">
        <v>6.0</v>
      </c>
      <c r="E181" s="3">
        <f t="shared" si="50"/>
        <v>43733373837</v>
      </c>
      <c r="F181" s="3">
        <f t="shared" si="51"/>
        <v>41793373837</v>
      </c>
      <c r="G181" s="30">
        <f t="shared" si="52"/>
        <v>2154.29762</v>
      </c>
    </row>
    <row r="182">
      <c r="D182" s="1">
        <v>7.0</v>
      </c>
      <c r="E182" s="3">
        <f t="shared" si="50"/>
        <v>73571489328</v>
      </c>
      <c r="F182" s="3">
        <f t="shared" si="51"/>
        <v>71631489328</v>
      </c>
      <c r="G182" s="30">
        <f t="shared" si="52"/>
        <v>3692.344811</v>
      </c>
    </row>
    <row r="183">
      <c r="D183" s="1">
        <v>8.0</v>
      </c>
      <c r="E183" s="3">
        <f t="shared" si="50"/>
        <v>123767355845</v>
      </c>
      <c r="F183" s="3">
        <f t="shared" si="51"/>
        <v>121827355845</v>
      </c>
      <c r="G183" s="30">
        <f t="shared" si="52"/>
        <v>6279.760611</v>
      </c>
    </row>
    <row r="184">
      <c r="D184" s="1">
        <v>9.0</v>
      </c>
      <c r="E184" s="3">
        <f t="shared" si="50"/>
        <v>208210524386</v>
      </c>
      <c r="F184" s="3">
        <f t="shared" si="51"/>
        <v>206270524386</v>
      </c>
      <c r="G184" s="30">
        <f t="shared" si="52"/>
        <v>10632.50126</v>
      </c>
    </row>
    <row r="185">
      <c r="D185" s="1">
        <v>10.0</v>
      </c>
      <c r="E185" s="3">
        <f t="shared" si="50"/>
        <v>350267016446</v>
      </c>
      <c r="F185" s="3">
        <f t="shared" si="51"/>
        <v>348327016446</v>
      </c>
      <c r="G185" s="30">
        <f t="shared" si="52"/>
        <v>17955.00085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7.13"/>
    <col customWidth="1" min="2" max="2" width="30.13"/>
  </cols>
  <sheetData>
    <row r="1">
      <c r="A1" s="34" t="s">
        <v>118</v>
      </c>
      <c r="B1" s="34" t="s">
        <v>119</v>
      </c>
      <c r="D1" s="1"/>
    </row>
    <row r="2">
      <c r="A2" s="34" t="s">
        <v>120</v>
      </c>
      <c r="B2" s="34">
        <v>10.0</v>
      </c>
      <c r="D2" s="34">
        <v>10.0</v>
      </c>
      <c r="E2" s="24">
        <v>1.5956</v>
      </c>
      <c r="L2" s="34">
        <v>10.0</v>
      </c>
      <c r="M2" s="24">
        <v>9.984</v>
      </c>
    </row>
    <row r="3">
      <c r="A3" s="24" t="s">
        <v>121</v>
      </c>
      <c r="B3" s="24">
        <v>20.0</v>
      </c>
      <c r="D3" s="24">
        <v>20.0</v>
      </c>
      <c r="E3" s="24">
        <v>5.1972</v>
      </c>
      <c r="L3" s="24">
        <v>20.0</v>
      </c>
      <c r="M3" s="24">
        <v>9.948</v>
      </c>
    </row>
    <row r="4">
      <c r="A4" s="24" t="s">
        <v>122</v>
      </c>
      <c r="B4" s="24">
        <v>30.0</v>
      </c>
      <c r="D4" s="24">
        <v>30.0</v>
      </c>
      <c r="E4" s="24">
        <v>12.7988</v>
      </c>
      <c r="L4" s="24">
        <v>30.0</v>
      </c>
      <c r="M4" s="24">
        <v>9.87</v>
      </c>
    </row>
    <row r="5">
      <c r="A5" s="24" t="s">
        <v>123</v>
      </c>
      <c r="B5" s="24">
        <v>40.0</v>
      </c>
      <c r="D5" s="24">
        <v>40.0</v>
      </c>
      <c r="E5" s="24">
        <v>27.95295</v>
      </c>
      <c r="L5" s="24">
        <v>40.0</v>
      </c>
      <c r="M5" s="24">
        <v>9.72</v>
      </c>
    </row>
    <row r="6">
      <c r="A6" s="24" t="s">
        <v>124</v>
      </c>
      <c r="B6" s="24">
        <v>50.0</v>
      </c>
      <c r="D6" s="24">
        <v>50.0</v>
      </c>
      <c r="E6" s="24">
        <v>56.7217</v>
      </c>
      <c r="L6" s="24">
        <v>50.0</v>
      </c>
      <c r="M6" s="24">
        <v>9.43</v>
      </c>
    </row>
    <row r="7">
      <c r="A7" s="24" t="s">
        <v>125</v>
      </c>
      <c r="B7" s="24">
        <v>60.0</v>
      </c>
      <c r="D7" s="24">
        <v>60.0</v>
      </c>
      <c r="E7" s="24">
        <v>109.06</v>
      </c>
      <c r="L7" s="24">
        <v>60.0</v>
      </c>
      <c r="M7" s="24">
        <v>8.91</v>
      </c>
    </row>
    <row r="8">
      <c r="A8" s="24" t="s">
        <v>126</v>
      </c>
      <c r="B8" s="24">
        <v>70.0</v>
      </c>
      <c r="D8" s="24">
        <v>70.0</v>
      </c>
      <c r="E8" s="24">
        <v>200.8</v>
      </c>
      <c r="L8" s="24">
        <v>70.0</v>
      </c>
      <c r="M8" s="24">
        <v>7.99</v>
      </c>
    </row>
    <row r="9">
      <c r="A9" s="24" t="s">
        <v>127</v>
      </c>
      <c r="B9" s="24">
        <v>80.0</v>
      </c>
      <c r="D9" s="24">
        <v>80.0</v>
      </c>
      <c r="E9" s="24">
        <v>356.4</v>
      </c>
      <c r="L9" s="24">
        <v>80.0</v>
      </c>
      <c r="M9" s="24">
        <v>6.436</v>
      </c>
    </row>
    <row r="10">
      <c r="A10" s="24" t="s">
        <v>128</v>
      </c>
      <c r="B10" s="24">
        <v>90.0</v>
      </c>
      <c r="D10" s="24">
        <v>90.0</v>
      </c>
      <c r="E10" s="24">
        <v>612.7197</v>
      </c>
      <c r="L10" s="24">
        <v>90.0</v>
      </c>
      <c r="M10" s="24">
        <v>3.87</v>
      </c>
    </row>
    <row r="11">
      <c r="A11" s="24" t="s">
        <v>129</v>
      </c>
      <c r="B11" s="24">
        <v>100.0</v>
      </c>
      <c r="D11" s="24">
        <v>100.0</v>
      </c>
      <c r="E11" s="24">
        <v>1024.0</v>
      </c>
      <c r="L11" s="24">
        <v>100.0</v>
      </c>
      <c r="M11" s="24">
        <v>-0.24</v>
      </c>
    </row>
    <row r="24">
      <c r="B24" s="24" t="s">
        <v>119</v>
      </c>
    </row>
    <row r="25">
      <c r="A25" s="24" t="s">
        <v>130</v>
      </c>
      <c r="B25" s="24">
        <v>0.0</v>
      </c>
      <c r="D25" s="24">
        <v>0.0</v>
      </c>
      <c r="E25" s="24">
        <v>0.0</v>
      </c>
    </row>
    <row r="26">
      <c r="A26" s="24" t="s">
        <v>131</v>
      </c>
      <c r="B26" s="24">
        <v>10.0</v>
      </c>
      <c r="D26" s="24">
        <v>10.0</v>
      </c>
      <c r="E26" s="24">
        <v>2.30755</v>
      </c>
      <c r="L26" s="24">
        <v>10.0</v>
      </c>
      <c r="M26" s="24">
        <v>20.627</v>
      </c>
    </row>
    <row r="27">
      <c r="A27" s="24" t="s">
        <v>132</v>
      </c>
      <c r="B27" s="24">
        <v>20.0</v>
      </c>
      <c r="D27" s="24">
        <v>20.0</v>
      </c>
      <c r="E27" s="24">
        <v>7.5162</v>
      </c>
      <c r="L27" s="24">
        <v>20.0</v>
      </c>
      <c r="M27" s="24">
        <v>44.61</v>
      </c>
    </row>
    <row r="28">
      <c r="A28" s="24" t="s">
        <v>133</v>
      </c>
      <c r="B28" s="24">
        <v>30.0</v>
      </c>
      <c r="D28" s="24">
        <v>30.0</v>
      </c>
      <c r="E28" s="24">
        <v>18.5096</v>
      </c>
      <c r="L28" s="24">
        <v>30.0</v>
      </c>
      <c r="M28" s="24">
        <v>95.24</v>
      </c>
    </row>
    <row r="29">
      <c r="A29" s="24" t="s">
        <v>134</v>
      </c>
      <c r="B29" s="24">
        <v>40.0</v>
      </c>
      <c r="D29" s="24">
        <v>40.0</v>
      </c>
      <c r="E29" s="24">
        <v>40.527</v>
      </c>
      <c r="L29" s="24">
        <v>40.0</v>
      </c>
      <c r="M29" s="24">
        <v>196.63</v>
      </c>
    </row>
    <row r="30">
      <c r="A30" s="24" t="s">
        <v>135</v>
      </c>
      <c r="B30" s="24">
        <v>50.0</v>
      </c>
      <c r="D30" s="24">
        <v>50.0</v>
      </c>
      <c r="E30" s="24">
        <v>82.031</v>
      </c>
      <c r="L30" s="24">
        <v>50.0</v>
      </c>
      <c r="M30" s="24">
        <v>387.77</v>
      </c>
    </row>
    <row r="31">
      <c r="A31" s="24" t="s">
        <v>136</v>
      </c>
      <c r="B31" s="24">
        <v>60.0</v>
      </c>
      <c r="D31" s="24">
        <v>60.0</v>
      </c>
      <c r="E31" s="24">
        <v>157.72</v>
      </c>
      <c r="L31" s="24">
        <v>60.0</v>
      </c>
      <c r="M31" s="24">
        <v>736.34</v>
      </c>
    </row>
    <row r="32">
      <c r="A32" s="24" t="s">
        <v>137</v>
      </c>
      <c r="B32" s="24">
        <v>70.0</v>
      </c>
      <c r="D32" s="24">
        <v>70.0</v>
      </c>
      <c r="E32" s="24">
        <v>290.397</v>
      </c>
      <c r="L32" s="24">
        <v>70.0</v>
      </c>
      <c r="M32" s="24">
        <v>1347.327</v>
      </c>
    </row>
    <row r="33">
      <c r="A33" s="24" t="s">
        <v>138</v>
      </c>
      <c r="B33" s="24">
        <v>80.0</v>
      </c>
      <c r="D33" s="24">
        <v>80.0</v>
      </c>
      <c r="E33" s="24">
        <v>515.431</v>
      </c>
      <c r="L33" s="24">
        <v>80.0</v>
      </c>
      <c r="M33" s="24">
        <v>2383.65</v>
      </c>
    </row>
    <row r="34">
      <c r="A34" s="24" t="s">
        <v>139</v>
      </c>
      <c r="B34" s="24">
        <v>90.0</v>
      </c>
      <c r="D34" s="24">
        <v>90.0</v>
      </c>
      <c r="E34" s="24">
        <v>886.1156</v>
      </c>
      <c r="L34" s="24">
        <v>90.0</v>
      </c>
      <c r="M34" s="24">
        <v>4090.71</v>
      </c>
    </row>
    <row r="35">
      <c r="A35" s="24" t="s">
        <v>140</v>
      </c>
      <c r="B35" s="24">
        <v>100.0</v>
      </c>
      <c r="D35" s="24">
        <v>100.0</v>
      </c>
      <c r="E35" s="24">
        <v>1480.94</v>
      </c>
      <c r="L35" s="24">
        <v>100.0</v>
      </c>
      <c r="M35" s="24">
        <v>6830.0</v>
      </c>
    </row>
    <row r="50">
      <c r="A50" s="24" t="s">
        <v>141</v>
      </c>
      <c r="B50" s="24" t="s">
        <v>119</v>
      </c>
    </row>
    <row r="51">
      <c r="A51" s="24" t="s">
        <v>142</v>
      </c>
      <c r="B51" s="24">
        <v>10.0</v>
      </c>
      <c r="D51" s="24">
        <v>10.0</v>
      </c>
      <c r="E51" s="24">
        <v>9.99</v>
      </c>
      <c r="L51" s="24">
        <v>10.0</v>
      </c>
      <c r="M51" s="24">
        <v>0.0954</v>
      </c>
    </row>
    <row r="52">
      <c r="A52" s="24" t="s">
        <v>143</v>
      </c>
      <c r="B52" s="24">
        <v>20.0</v>
      </c>
      <c r="D52" s="24">
        <v>20.0</v>
      </c>
      <c r="E52" s="24">
        <v>9.98</v>
      </c>
      <c r="L52" s="24">
        <v>20.0</v>
      </c>
      <c r="M52" s="24">
        <v>0.1825</v>
      </c>
    </row>
    <row r="53">
      <c r="A53" s="24" t="s">
        <v>144</v>
      </c>
      <c r="B53" s="24">
        <v>30.0</v>
      </c>
      <c r="D53" s="24">
        <v>30.0</v>
      </c>
      <c r="E53" s="24">
        <v>9.97</v>
      </c>
      <c r="L53" s="24">
        <v>30.0</v>
      </c>
      <c r="M53" s="24">
        <v>0.2626</v>
      </c>
    </row>
    <row r="54">
      <c r="A54" s="24" t="s">
        <v>145</v>
      </c>
      <c r="B54" s="24">
        <v>40.0</v>
      </c>
      <c r="D54" s="24">
        <v>40.0</v>
      </c>
      <c r="E54" s="24">
        <v>9.966</v>
      </c>
      <c r="L54" s="24">
        <v>40.0</v>
      </c>
      <c r="M54" s="24">
        <v>0.3368</v>
      </c>
    </row>
    <row r="55">
      <c r="A55" s="24" t="s">
        <v>146</v>
      </c>
      <c r="B55" s="24">
        <v>50.0</v>
      </c>
      <c r="D55" s="24">
        <v>50.0</v>
      </c>
      <c r="E55" s="24">
        <v>9.959</v>
      </c>
      <c r="L55" s="24">
        <v>50.0</v>
      </c>
      <c r="M55" s="24">
        <v>0.40587</v>
      </c>
    </row>
    <row r="56">
      <c r="A56" s="34" t="s">
        <v>147</v>
      </c>
      <c r="B56" s="34">
        <v>60.0</v>
      </c>
      <c r="D56" s="34">
        <v>60.0</v>
      </c>
      <c r="E56" s="24">
        <v>9.953</v>
      </c>
      <c r="L56" s="34">
        <v>60.0</v>
      </c>
      <c r="M56" s="24">
        <v>0.47047</v>
      </c>
    </row>
    <row r="57">
      <c r="A57" s="34" t="s">
        <v>148</v>
      </c>
      <c r="B57" s="34">
        <v>70.0</v>
      </c>
      <c r="D57" s="34">
        <v>70.0</v>
      </c>
      <c r="E57" s="24">
        <v>9.947</v>
      </c>
      <c r="L57" s="34">
        <v>70.0</v>
      </c>
      <c r="M57" s="24">
        <v>0.53116</v>
      </c>
    </row>
    <row r="58">
      <c r="A58" s="24" t="s">
        <v>149</v>
      </c>
      <c r="B58" s="24">
        <v>80.0</v>
      </c>
      <c r="D58" s="24">
        <v>80.0</v>
      </c>
      <c r="E58" s="24">
        <v>9.9413</v>
      </c>
      <c r="L58" s="24">
        <v>80.0</v>
      </c>
      <c r="M58" s="24">
        <v>0.588375</v>
      </c>
    </row>
    <row r="59">
      <c r="A59" s="24" t="s">
        <v>150</v>
      </c>
      <c r="B59" s="24">
        <v>90.0</v>
      </c>
      <c r="D59" s="24">
        <v>90.0</v>
      </c>
      <c r="E59" s="24">
        <v>9.936</v>
      </c>
      <c r="L59" s="24">
        <v>90.0</v>
      </c>
      <c r="M59" s="24">
        <v>0.6425</v>
      </c>
    </row>
    <row r="60">
      <c r="A60" s="24" t="s">
        <v>151</v>
      </c>
      <c r="B60" s="24">
        <v>100.0</v>
      </c>
      <c r="D60" s="24">
        <v>100.0</v>
      </c>
      <c r="E60" s="24">
        <v>9.931</v>
      </c>
      <c r="L60" s="24">
        <v>100.0</v>
      </c>
      <c r="M60" s="24">
        <v>0.6938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2024-01-11T14:13:04Z</dcterms:created>
</cp:coreProperties>
</file>